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4.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9.xml" ContentType="application/vnd.openxmlformats-officedocument.spreadsheetml.worksheet+xml"/>
  <Override PartName="/xl/worksheets/sheet11.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omments3.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01m107\c01m107\2016\2016_WA_Elec_and_Gas_GRC\Data Requests\Drafts\Liz\PC\"/>
    </mc:Choice>
  </mc:AlternateContent>
  <bookViews>
    <workbookView xWindow="12120" yWindow="435" windowWidth="9570" windowHeight="8115" tabRatio="911" activeTab="1"/>
  </bookViews>
  <sheets>
    <sheet name="PFRstmtSheet" sheetId="3" r:id="rId1"/>
    <sheet name="WAGas_09" sheetId="1" r:id="rId2"/>
    <sheet name="ResultSumGas" sheetId="5" r:id="rId3"/>
    <sheet name="RevReqEx-WA" sheetId="55" r:id="rId4"/>
    <sheet name="ConverFac_Exh-WA" sheetId="56" r:id="rId5"/>
    <sheet name="DFIT" sheetId="6" r:id="rId6"/>
    <sheet name="BldGain" sheetId="8" r:id="rId7"/>
    <sheet name="GasInv" sheetId="9" r:id="rId8"/>
    <sheet name="CustAdv" sheetId="11" r:id="rId9"/>
    <sheet name="CustDep" sheetId="70" r:id="rId10"/>
    <sheet name="WeatherGas" sheetId="12" r:id="rId11"/>
    <sheet name="BandO" sheetId="14" r:id="rId12"/>
    <sheet name="PropTax" sheetId="15" r:id="rId13"/>
    <sheet name="UncollExp" sheetId="16" r:id="rId14"/>
    <sheet name="RegExp" sheetId="17" r:id="rId15"/>
    <sheet name="InjDam" sheetId="18" r:id="rId16"/>
    <sheet name="FIT" sheetId="19" r:id="rId17"/>
    <sheet name="GainsLosses" sheetId="52" r:id="rId18"/>
    <sheet name="ElimAR" sheetId="22" r:id="rId19"/>
    <sheet name="SubSpace" sheetId="23" r:id="rId20"/>
    <sheet name="ExciseTax" sheetId="24" r:id="rId21"/>
    <sheet name="WznDSM" sheetId="28" r:id="rId22"/>
    <sheet name="MiscReState" sheetId="66" r:id="rId23"/>
    <sheet name="DebtInt" sheetId="20" r:id="rId24"/>
    <sheet name="DebtCalc" sheetId="43" r:id="rId25"/>
    <sheet name="PFNon-Exec" sheetId="49" r:id="rId26"/>
    <sheet name="PF-Exec" sheetId="48" r:id="rId27"/>
    <sheet name="PFJPStorage11" sheetId="27" r:id="rId28"/>
    <sheet name="PFCapx2010" sheetId="51" r:id="rId29"/>
    <sheet name="PFInfoServ" sheetId="67" r:id="rId30"/>
    <sheet name="PFEmpBen" sheetId="58" r:id="rId31"/>
    <sheet name="PFInsur" sheetId="64" r:id="rId32"/>
    <sheet name="Inputs" sheetId="26" r:id="rId33"/>
    <sheet name="Proposed Rates-WA" sheetId="54" r:id="rId34"/>
  </sheets>
  <externalReferences>
    <externalReference r:id="rId35"/>
    <externalReference r:id="rId36"/>
  </externalReferences>
  <definedNames>
    <definedName name="ID_Elec" localSheetId="4">[1]DebtCalc!#REF!</definedName>
    <definedName name="ID_Elec" localSheetId="9">DebtCalc!#REF!</definedName>
    <definedName name="ID_Elec" localSheetId="33">[2]DebtCalc!#REF!</definedName>
    <definedName name="ID_Elec" localSheetId="3">[2]DebtCalc!#REF!</definedName>
    <definedName name="ID_Elec">DebtCalc!#REF!</definedName>
    <definedName name="ID_Gas">DebtCalc!#REF!</definedName>
    <definedName name="ine" localSheetId="11">BandO!#REF!</definedName>
    <definedName name="ine" localSheetId="8">CustAdv!#REF!</definedName>
    <definedName name="ine" localSheetId="18">ElimAR!#REF!</definedName>
    <definedName name="ine" localSheetId="28">PFCapx2010!#REF!</definedName>
    <definedName name="ine" localSheetId="12">PropTax!#REF!</definedName>
    <definedName name="ine" localSheetId="14">RegExp!#REF!</definedName>
    <definedName name="ine" localSheetId="19">SubSpace!#REF!</definedName>
    <definedName name="_xlnm.Print_Area" localSheetId="11">BandO!$A$1:$G$66</definedName>
    <definedName name="_xlnm.Print_Area" localSheetId="6">BldGain!$A$1:$G$66</definedName>
    <definedName name="_xlnm.Print_Area" localSheetId="4">'ConverFac_Exh-WA'!$A$1:$E$29</definedName>
    <definedName name="_xlnm.Print_Area" localSheetId="8">CustAdv!$A$1:$G$66</definedName>
    <definedName name="_xlnm.Print_Area" localSheetId="9">CustDep!$A$1:$G$66</definedName>
    <definedName name="_xlnm.Print_Area" localSheetId="24">DebtCalc!$A$1:$F$51</definedName>
    <definedName name="_xlnm.Print_Area" localSheetId="23">DebtInt!$A$1:$G$66</definedName>
    <definedName name="_xlnm.Print_Area" localSheetId="5">DFIT!$A$1:$G$66</definedName>
    <definedName name="_xlnm.Print_Area" localSheetId="18">ElimAR!$A$1:$G$66</definedName>
    <definedName name="_xlnm.Print_Area" localSheetId="20">ExciseTax!$A$1:$G$66</definedName>
    <definedName name="_xlnm.Print_Area" localSheetId="16">FIT!$A$1:$G$66</definedName>
    <definedName name="_xlnm.Print_Area" localSheetId="17">GainsLosses!$A$1:$G$67</definedName>
    <definedName name="_xlnm.Print_Area" localSheetId="7">GasInv!$A$1:$G$66</definedName>
    <definedName name="_xlnm.Print_Area" localSheetId="15">InjDam!$A$1:$G$66</definedName>
    <definedName name="_xlnm.Print_Area" localSheetId="22">MiscReState!$A$1:$G$66</definedName>
    <definedName name="_xlnm.Print_Area" localSheetId="28">PFCapx2010!$A$1:$G$68</definedName>
    <definedName name="_xlnm.Print_Area" localSheetId="30">PFEmpBen!$A$1:$G$67</definedName>
    <definedName name="_xlnm.Print_Area" localSheetId="26">'PF-Exec'!$A$1:$G$68</definedName>
    <definedName name="_xlnm.Print_Area" localSheetId="29">PFInfoServ!$A$1:$G$67</definedName>
    <definedName name="_xlnm.Print_Area" localSheetId="31">PFInsur!$A$1:$G$67</definedName>
    <definedName name="_xlnm.Print_Area" localSheetId="27">PFJPStorage11!$A$1:$G$68</definedName>
    <definedName name="_xlnm.Print_Area" localSheetId="25">'PFNon-Exec'!$A$1:$G$68</definedName>
    <definedName name="_xlnm.Print_Area" localSheetId="0">PFRstmtSheet!$A$1:$J$38</definedName>
    <definedName name="_xlnm.Print_Area" localSheetId="33">'Proposed Rates-WA'!$A$1:$J$72</definedName>
    <definedName name="_xlnm.Print_Area" localSheetId="12">PropTax!$A$1:$G$66</definedName>
    <definedName name="_xlnm.Print_Area" localSheetId="14">RegExp!$A$1:$G$66</definedName>
    <definedName name="_xlnm.Print_Area" localSheetId="2">ResultSumGas!$A$1:$G$69</definedName>
    <definedName name="_xlnm.Print_Area" localSheetId="3">'RevReqEx-WA'!$A$1:$F$29,'RevReqEx-WA'!$G$1:$M$22</definedName>
    <definedName name="_xlnm.Print_Area" localSheetId="19">SubSpace!$A$1:$G$66</definedName>
    <definedName name="_xlnm.Print_Area" localSheetId="13">UncollExp!$A$1:$G$66</definedName>
    <definedName name="_xlnm.Print_Area" localSheetId="1">WAGas_09!$F$11:$Z$71</definedName>
    <definedName name="_xlnm.Print_Area" localSheetId="10">WeatherGas!$A$1:$G$66</definedName>
    <definedName name="_xlnm.Print_Area" localSheetId="21">WznDSM!$A$1:$G$66</definedName>
    <definedName name="Print_for_CBReport">PFRstmtSheet!$A$1:$H$47</definedName>
    <definedName name="Print_for_Checking">PFRstmtSheet!$A$1:$K$47</definedName>
    <definedName name="_xlnm.Print_Titles" localSheetId="1">WAGas_09!$A:$E,WAGas_09!$1:$10</definedName>
    <definedName name="Summary">#REF!</definedName>
    <definedName name="WA_Elec" localSheetId="4">[1]DebtCalc!#REF!</definedName>
    <definedName name="WA_Elec" localSheetId="9">DebtCalc!#REF!</definedName>
    <definedName name="WA_Elec" localSheetId="33">[2]DebtCalc!#REF!</definedName>
    <definedName name="WA_Elec" localSheetId="3">[2]DebtCalc!#REF!</definedName>
    <definedName name="WA_Elec">DebtCalc!#REF!</definedName>
    <definedName name="WA_Gas">DebtCalc!$A$1:$F$53</definedName>
    <definedName name="Z_5BE913A1_B14F_11D2_B0DC_0000832CDFF0_.wvu.Cols" localSheetId="1" hidden="1">WAGas_09!$AA:$AD</definedName>
    <definedName name="Z_5BE913A1_B14F_11D2_B0DC_0000832CDFF0_.wvu.PrintArea" localSheetId="11" hidden="1">BandO!$A$1:$G$113</definedName>
    <definedName name="Z_5BE913A1_B14F_11D2_B0DC_0000832CDFF0_.wvu.PrintArea" localSheetId="6" hidden="1">BldGain!$A$1:$G$66</definedName>
    <definedName name="Z_5BE913A1_B14F_11D2_B0DC_0000832CDFF0_.wvu.PrintArea" localSheetId="8" hidden="1">CustAdv!$A$1:$G$66</definedName>
    <definedName name="Z_5BE913A1_B14F_11D2_B0DC_0000832CDFF0_.wvu.PrintArea" localSheetId="9" hidden="1">CustDep!$A$1:$G$113</definedName>
    <definedName name="Z_5BE913A1_B14F_11D2_B0DC_0000832CDFF0_.wvu.PrintArea" localSheetId="23" hidden="1">DebtInt!$A$1:$G$113</definedName>
    <definedName name="Z_5BE913A1_B14F_11D2_B0DC_0000832CDFF0_.wvu.PrintArea" localSheetId="18" hidden="1">ElimAR!$A$1:$G$66</definedName>
    <definedName name="Z_5BE913A1_B14F_11D2_B0DC_0000832CDFF0_.wvu.PrintArea" localSheetId="16" hidden="1">FIT!$A$1:$G$66</definedName>
    <definedName name="Z_5BE913A1_B14F_11D2_B0DC_0000832CDFF0_.wvu.PrintArea" localSheetId="7" hidden="1">GasInv!$A$1:$G$66</definedName>
    <definedName name="Z_5BE913A1_B14F_11D2_B0DC_0000832CDFF0_.wvu.PrintArea" localSheetId="22" hidden="1">MiscReState!$A$1:$G$113</definedName>
    <definedName name="Z_5BE913A1_B14F_11D2_B0DC_0000832CDFF0_.wvu.PrintArea" localSheetId="28" hidden="1">PFCapx2010!$A$1:$G$66</definedName>
    <definedName name="Z_5BE913A1_B14F_11D2_B0DC_0000832CDFF0_.wvu.PrintArea" localSheetId="26" hidden="1">'PF-Exec'!$A$1:$G$114</definedName>
    <definedName name="Z_5BE913A1_B14F_11D2_B0DC_0000832CDFF0_.wvu.PrintArea" localSheetId="25" hidden="1">'PFNon-Exec'!$A$1:$G$114</definedName>
    <definedName name="Z_5BE913A1_B14F_11D2_B0DC_0000832CDFF0_.wvu.PrintArea" localSheetId="0" hidden="1">PFRstmtSheet!$A$1:$I$47</definedName>
    <definedName name="Z_5BE913A1_B14F_11D2_B0DC_0000832CDFF0_.wvu.PrintArea" localSheetId="12" hidden="1">PropTax!$A$1:$G$113</definedName>
    <definedName name="Z_5BE913A1_B14F_11D2_B0DC_0000832CDFF0_.wvu.PrintArea" localSheetId="14" hidden="1">RegExp!$A$1:$G$113</definedName>
    <definedName name="Z_5BE913A1_B14F_11D2_B0DC_0000832CDFF0_.wvu.PrintArea" localSheetId="2" hidden="1">ResultSumGas!$A$1:$G$69</definedName>
    <definedName name="Z_5BE913A1_B14F_11D2_B0DC_0000832CDFF0_.wvu.PrintArea" localSheetId="19" hidden="1">SubSpace!$A$1:$G$66</definedName>
    <definedName name="Z_5BE913A1_B14F_11D2_B0DC_0000832CDFF0_.wvu.PrintArea" localSheetId="1" hidden="1">WAGas_09!$F$11:$AD$71</definedName>
    <definedName name="Z_5BE913A1_B14F_11D2_B0DC_0000832CDFF0_.wvu.PrintTitles" localSheetId="1" hidden="1">WAGas_09!$A:$E,WAGas_09!$1:$10</definedName>
    <definedName name="Z_5BE913A1_B14F_11D2_B0DC_0000832CDFF0_.wvu.Rows" localSheetId="0" hidden="1">PFRstmtSheet!$31:$31,PFRstmtSheet!$34:$43,PFRstmtSheet!#REF!</definedName>
    <definedName name="Z_A15D1964_B049_11D2_8670_0000832CEEE8_.wvu.Cols" localSheetId="1" hidden="1">WAGas_09!$AA:$AD</definedName>
    <definedName name="Z_A15D1964_B049_11D2_8670_0000832CEEE8_.wvu.PrintArea" localSheetId="11" hidden="1">BandO!$A$1:$G$113</definedName>
    <definedName name="Z_A15D1964_B049_11D2_8670_0000832CEEE8_.wvu.PrintArea" localSheetId="6" hidden="1">BldGain!$A$1:$G$66</definedName>
    <definedName name="Z_A15D1964_B049_11D2_8670_0000832CEEE8_.wvu.PrintArea" localSheetId="8" hidden="1">CustAdv!$A$1:$G$66</definedName>
    <definedName name="Z_A15D1964_B049_11D2_8670_0000832CEEE8_.wvu.PrintArea" localSheetId="9" hidden="1">CustDep!$A$1:$G$113</definedName>
    <definedName name="Z_A15D1964_B049_11D2_8670_0000832CEEE8_.wvu.PrintArea" localSheetId="23" hidden="1">DebtInt!$A$1:$G$113</definedName>
    <definedName name="Z_A15D1964_B049_11D2_8670_0000832CEEE8_.wvu.PrintArea" localSheetId="18" hidden="1">ElimAR!$A$1:$G$66</definedName>
    <definedName name="Z_A15D1964_B049_11D2_8670_0000832CEEE8_.wvu.PrintArea" localSheetId="16" hidden="1">FIT!$A$1:$G$66</definedName>
    <definedName name="Z_A15D1964_B049_11D2_8670_0000832CEEE8_.wvu.PrintArea" localSheetId="7" hidden="1">GasInv!$A$1:$G$66</definedName>
    <definedName name="Z_A15D1964_B049_11D2_8670_0000832CEEE8_.wvu.PrintArea" localSheetId="22" hidden="1">MiscReState!$A$1:$G$113</definedName>
    <definedName name="Z_A15D1964_B049_11D2_8670_0000832CEEE8_.wvu.PrintArea" localSheetId="28" hidden="1">PFCapx2010!$A$1:$G$66</definedName>
    <definedName name="Z_A15D1964_B049_11D2_8670_0000832CEEE8_.wvu.PrintArea" localSheetId="26" hidden="1">'PF-Exec'!$A$1:$G$114</definedName>
    <definedName name="Z_A15D1964_B049_11D2_8670_0000832CEEE8_.wvu.PrintArea" localSheetId="25" hidden="1">'PFNon-Exec'!$A$1:$G$114</definedName>
    <definedName name="Z_A15D1964_B049_11D2_8670_0000832CEEE8_.wvu.PrintArea" localSheetId="0" hidden="1">PFRstmtSheet!$A$1:$I$47</definedName>
    <definedName name="Z_A15D1964_B049_11D2_8670_0000832CEEE8_.wvu.PrintArea" localSheetId="12" hidden="1">PropTax!$A$1:$G$113</definedName>
    <definedName name="Z_A15D1964_B049_11D2_8670_0000832CEEE8_.wvu.PrintArea" localSheetId="14" hidden="1">RegExp!$A$1:$G$113</definedName>
    <definedName name="Z_A15D1964_B049_11D2_8670_0000832CEEE8_.wvu.PrintArea" localSheetId="2" hidden="1">ResultSumGas!$A$1:$G$69</definedName>
    <definedName name="Z_A15D1964_B049_11D2_8670_0000832CEEE8_.wvu.PrintArea" localSheetId="19" hidden="1">SubSpace!$A$1:$G$66</definedName>
    <definedName name="Z_A15D1964_B049_11D2_8670_0000832CEEE8_.wvu.PrintArea" localSheetId="1" hidden="1">WAGas_09!$F$11:$AD$71</definedName>
    <definedName name="Z_A15D1964_B049_11D2_8670_0000832CEEE8_.wvu.PrintTitles" localSheetId="1" hidden="1">WAGas_09!$A:$E,WAGas_09!$1:$10</definedName>
    <definedName name="Z_A15D1964_B049_11D2_8670_0000832CEEE8_.wvu.Rows" localSheetId="0" hidden="1">PFRstmtSheet!$31:$31,PFRstmtSheet!$34:$43,PFRstmtSheet!#REF!</definedName>
  </definedNames>
  <calcPr calcId="152511"/>
  <customWorkbookViews>
    <customWorkbookView name="Don Falkner - Personal View" guid="{5BE913A1-B14F-11D2-B0DC-0000832CDFF0}" mergeInterval="0" personalView="1" maximized="1" windowWidth="1020" windowHeight="604" activeSheetId="2"/>
    <customWorkbookView name="Kathy Mitchell - Personal View" guid="{A15D1964-B049-11D2-8670-0000832CEEE8}" mergeInterval="0" personalView="1" maximized="1" windowWidth="796" windowHeight="436" activeSheetId="1"/>
  </customWorkbookViews>
</workbook>
</file>

<file path=xl/calcChain.xml><?xml version="1.0" encoding="utf-8"?>
<calcChain xmlns="http://schemas.openxmlformats.org/spreadsheetml/2006/main">
  <c r="O18" i="43" l="1"/>
  <c r="O16" i="43"/>
  <c r="M14" i="43"/>
  <c r="M20" i="43" s="1"/>
  <c r="O14" i="43" l="1"/>
  <c r="P16" i="43" l="1"/>
  <c r="F40" i="43" s="1"/>
  <c r="O20" i="43"/>
  <c r="F35" i="66" l="1"/>
  <c r="A31" i="3"/>
  <c r="E32" i="66" l="1"/>
  <c r="E33" i="66"/>
  <c r="E35" i="66"/>
  <c r="E21" i="27"/>
  <c r="G39" i="5"/>
  <c r="F39" i="5"/>
  <c r="F21" i="5"/>
  <c r="G21" i="5"/>
  <c r="M67" i="1" l="1"/>
  <c r="N67" i="1"/>
  <c r="O67" i="1"/>
  <c r="P67" i="1"/>
  <c r="Q67" i="1"/>
  <c r="R67" i="1"/>
  <c r="S67" i="1"/>
  <c r="T67" i="1"/>
  <c r="U67" i="1"/>
  <c r="V67" i="1"/>
  <c r="W67" i="1"/>
  <c r="X67" i="1"/>
  <c r="Y67" i="1"/>
  <c r="M68" i="1"/>
  <c r="N68" i="1"/>
  <c r="O68" i="1"/>
  <c r="P68" i="1"/>
  <c r="Q68" i="1"/>
  <c r="R68" i="1"/>
  <c r="S68" i="1"/>
  <c r="T68" i="1"/>
  <c r="U68" i="1"/>
  <c r="V68" i="1"/>
  <c r="W68" i="1"/>
  <c r="X68" i="1"/>
  <c r="Y68" i="1"/>
  <c r="F67" i="1"/>
  <c r="F67" i="54" s="1"/>
  <c r="G67" i="1"/>
  <c r="H67" i="1"/>
  <c r="I67" i="1"/>
  <c r="J67" i="1"/>
  <c r="K67" i="1"/>
  <c r="F68" i="1"/>
  <c r="G68" i="1"/>
  <c r="H68" i="1"/>
  <c r="I68" i="1"/>
  <c r="J68" i="1"/>
  <c r="K68" i="1"/>
  <c r="L68" i="1" l="1"/>
  <c r="Z68" i="1" s="1"/>
  <c r="L67" i="1"/>
  <c r="Z67" i="1" s="1"/>
  <c r="H67" i="54" s="1"/>
  <c r="G67" i="54" s="1"/>
  <c r="F28" i="14"/>
  <c r="E9" i="5"/>
  <c r="E8" i="5"/>
  <c r="G62" i="5"/>
  <c r="F62" i="5"/>
  <c r="G57" i="5"/>
  <c r="F57" i="5"/>
  <c r="G25" i="5"/>
  <c r="G13" i="5"/>
  <c r="F13" i="5"/>
  <c r="A4" i="1"/>
  <c r="A4" i="55"/>
  <c r="C4" i="56"/>
  <c r="G4" i="56" s="1"/>
  <c r="B15" i="3"/>
  <c r="B13" i="43" s="1"/>
  <c r="A15" i="3"/>
  <c r="A13" i="43" s="1"/>
  <c r="E58" i="70"/>
  <c r="E31" i="70"/>
  <c r="K66" i="1"/>
  <c r="K65" i="1"/>
  <c r="K63" i="1"/>
  <c r="K62" i="1"/>
  <c r="K61" i="1"/>
  <c r="K58" i="1"/>
  <c r="K57" i="1"/>
  <c r="K56" i="1"/>
  <c r="K50" i="1"/>
  <c r="K49" i="1"/>
  <c r="K47" i="1"/>
  <c r="K42" i="1"/>
  <c r="K41" i="1"/>
  <c r="K40" i="1"/>
  <c r="K38" i="1"/>
  <c r="K37" i="1"/>
  <c r="K36" i="1"/>
  <c r="K33" i="1"/>
  <c r="K32" i="1"/>
  <c r="K31" i="1"/>
  <c r="K28" i="1"/>
  <c r="K27" i="1"/>
  <c r="K26" i="1"/>
  <c r="K23" i="1"/>
  <c r="K22" i="1"/>
  <c r="K21" i="1"/>
  <c r="K19" i="1"/>
  <c r="K15" i="1"/>
  <c r="K14" i="1"/>
  <c r="K13" i="1"/>
  <c r="M37" i="1"/>
  <c r="E23" i="56"/>
  <c r="E25" i="56" s="1"/>
  <c r="J67" i="54" l="1"/>
  <c r="K64" i="1"/>
  <c r="K16" i="1"/>
  <c r="K24" i="1"/>
  <c r="K34" i="1"/>
  <c r="K43" i="1"/>
  <c r="K29" i="1"/>
  <c r="K59" i="1"/>
  <c r="E27" i="56"/>
  <c r="E29" i="56" s="1"/>
  <c r="F22" i="55" s="1"/>
  <c r="F56" i="1"/>
  <c r="F56" i="54" s="1"/>
  <c r="F61" i="1"/>
  <c r="F62" i="1"/>
  <c r="F65" i="1"/>
  <c r="F66" i="1"/>
  <c r="G56" i="1"/>
  <c r="G57" i="1"/>
  <c r="G58" i="1"/>
  <c r="G61" i="1"/>
  <c r="G62" i="1"/>
  <c r="G63" i="1"/>
  <c r="G65" i="1"/>
  <c r="G66" i="1"/>
  <c r="H56" i="1"/>
  <c r="H57" i="1"/>
  <c r="H58" i="1"/>
  <c r="H61" i="1"/>
  <c r="H62" i="1"/>
  <c r="H63" i="1"/>
  <c r="H65" i="1"/>
  <c r="H66" i="1"/>
  <c r="I56" i="1"/>
  <c r="I57" i="1"/>
  <c r="I58" i="1"/>
  <c r="I61" i="1"/>
  <c r="I62" i="1"/>
  <c r="I63" i="1"/>
  <c r="I65" i="1"/>
  <c r="I66" i="1"/>
  <c r="J56" i="1"/>
  <c r="J57" i="1"/>
  <c r="J58" i="1"/>
  <c r="J61" i="1"/>
  <c r="J62" i="1"/>
  <c r="J63" i="1"/>
  <c r="J65" i="1"/>
  <c r="J66" i="1"/>
  <c r="M56" i="1"/>
  <c r="M57" i="1"/>
  <c r="M58" i="1"/>
  <c r="M61" i="1"/>
  <c r="M62" i="1"/>
  <c r="M63" i="1"/>
  <c r="M65" i="1"/>
  <c r="M66" i="1"/>
  <c r="N56" i="1"/>
  <c r="N57" i="1"/>
  <c r="N58" i="1"/>
  <c r="N61" i="1"/>
  <c r="N62" i="1"/>
  <c r="N63" i="1"/>
  <c r="N65" i="1"/>
  <c r="N66" i="1"/>
  <c r="O56" i="1"/>
  <c r="O57" i="1"/>
  <c r="O58" i="1"/>
  <c r="O61" i="1"/>
  <c r="O62" i="1"/>
  <c r="O63" i="1"/>
  <c r="O65" i="1"/>
  <c r="O66" i="1"/>
  <c r="P56" i="1"/>
  <c r="P57" i="1"/>
  <c r="P58" i="1"/>
  <c r="P61" i="1"/>
  <c r="P62" i="1"/>
  <c r="P63" i="1"/>
  <c r="P65" i="1"/>
  <c r="P66" i="1"/>
  <c r="Q56" i="1"/>
  <c r="Q57" i="1"/>
  <c r="Q58" i="1"/>
  <c r="Q61" i="1"/>
  <c r="Q62" i="1"/>
  <c r="Q63" i="1"/>
  <c r="Q65" i="1"/>
  <c r="Q66" i="1"/>
  <c r="R56" i="1"/>
  <c r="R57" i="1"/>
  <c r="R58" i="1"/>
  <c r="R61" i="1"/>
  <c r="R62" i="1"/>
  <c r="R63" i="1"/>
  <c r="R65" i="1"/>
  <c r="R66" i="1"/>
  <c r="S56" i="1"/>
  <c r="S57" i="1"/>
  <c r="S58" i="1"/>
  <c r="S61" i="1"/>
  <c r="S62" i="1"/>
  <c r="S63" i="1"/>
  <c r="S65" i="1"/>
  <c r="S66" i="1"/>
  <c r="T56" i="1"/>
  <c r="T57" i="1"/>
  <c r="T58" i="1"/>
  <c r="T61" i="1"/>
  <c r="T62" i="1"/>
  <c r="T63" i="1"/>
  <c r="T65" i="1"/>
  <c r="T66" i="1"/>
  <c r="U56" i="1"/>
  <c r="U57" i="1"/>
  <c r="U58" i="1"/>
  <c r="U61" i="1"/>
  <c r="U62" i="1"/>
  <c r="U63" i="1"/>
  <c r="U65" i="1"/>
  <c r="U66" i="1"/>
  <c r="V56" i="1"/>
  <c r="V57" i="1"/>
  <c r="V58" i="1"/>
  <c r="V61" i="1"/>
  <c r="V62" i="1"/>
  <c r="V63" i="1"/>
  <c r="V65" i="1"/>
  <c r="V66" i="1"/>
  <c r="W56" i="1"/>
  <c r="W57" i="1"/>
  <c r="W58" i="1"/>
  <c r="W61" i="1"/>
  <c r="W62" i="1"/>
  <c r="W63" i="1"/>
  <c r="W65" i="1"/>
  <c r="W66" i="1"/>
  <c r="X56" i="1"/>
  <c r="X57" i="1"/>
  <c r="X58" i="1"/>
  <c r="X61" i="1"/>
  <c r="X62" i="1"/>
  <c r="X63" i="1"/>
  <c r="X65" i="1"/>
  <c r="X66" i="1"/>
  <c r="Y56" i="1"/>
  <c r="Y57" i="1"/>
  <c r="Y58" i="1"/>
  <c r="Y61" i="1"/>
  <c r="Y62" i="1"/>
  <c r="Y63" i="1"/>
  <c r="Y65" i="1"/>
  <c r="Y66" i="1"/>
  <c r="E53" i="70"/>
  <c r="E55" i="70" s="1"/>
  <c r="E26" i="70"/>
  <c r="C112" i="70"/>
  <c r="F104" i="70"/>
  <c r="F103" i="70"/>
  <c r="F102" i="70"/>
  <c r="F100" i="70"/>
  <c r="F99" i="70"/>
  <c r="F98" i="70"/>
  <c r="F95" i="70"/>
  <c r="F94" i="70"/>
  <c r="F91" i="70"/>
  <c r="F90" i="70"/>
  <c r="F89" i="70"/>
  <c r="F86" i="70"/>
  <c r="F85" i="70"/>
  <c r="F84" i="70"/>
  <c r="F82" i="70"/>
  <c r="F77" i="70"/>
  <c r="F76" i="70"/>
  <c r="F75" i="70"/>
  <c r="F71" i="70"/>
  <c r="F70" i="70"/>
  <c r="F69" i="70"/>
  <c r="A3" i="70"/>
  <c r="A69" i="70" s="1"/>
  <c r="A67" i="70"/>
  <c r="H64" i="70"/>
  <c r="H62" i="70"/>
  <c r="H61" i="70"/>
  <c r="G60" i="70"/>
  <c r="F60" i="70"/>
  <c r="E60" i="70"/>
  <c r="H59" i="70"/>
  <c r="H58" i="70"/>
  <c r="H57" i="70"/>
  <c r="H56" i="70"/>
  <c r="G55" i="70"/>
  <c r="F55" i="70"/>
  <c r="H54" i="70"/>
  <c r="H52" i="70"/>
  <c r="H46" i="70"/>
  <c r="H45" i="70"/>
  <c r="G38" i="70"/>
  <c r="F38" i="70"/>
  <c r="H37" i="70"/>
  <c r="H36" i="70"/>
  <c r="E35" i="70"/>
  <c r="H35" i="70" s="1"/>
  <c r="H33" i="70"/>
  <c r="H32" i="70"/>
  <c r="H31" i="70"/>
  <c r="F29" i="70"/>
  <c r="H27" i="70"/>
  <c r="H26" i="70"/>
  <c r="G24" i="70"/>
  <c r="F24" i="70"/>
  <c r="E24" i="70"/>
  <c r="H23" i="70"/>
  <c r="H22" i="70"/>
  <c r="H21" i="70"/>
  <c r="G19" i="70"/>
  <c r="F19" i="70"/>
  <c r="E19" i="70"/>
  <c r="H18" i="70"/>
  <c r="H17" i="70"/>
  <c r="H16" i="70"/>
  <c r="H14" i="70"/>
  <c r="G11" i="70"/>
  <c r="F11" i="70"/>
  <c r="H11" i="70" s="1"/>
  <c r="E11" i="70"/>
  <c r="H10" i="70"/>
  <c r="H9" i="70"/>
  <c r="H8" i="70"/>
  <c r="A1" i="70"/>
  <c r="F13" i="1"/>
  <c r="F19" i="1"/>
  <c r="F21" i="1"/>
  <c r="F20" i="54" s="1"/>
  <c r="F22" i="1"/>
  <c r="F21" i="54" s="1"/>
  <c r="F26" i="1"/>
  <c r="F28" i="1"/>
  <c r="F27" i="54" s="1"/>
  <c r="F31" i="1"/>
  <c r="F32" i="1"/>
  <c r="F31" i="54" s="1"/>
  <c r="F33" i="1"/>
  <c r="F36" i="1"/>
  <c r="F35" i="54" s="1"/>
  <c r="F37" i="1"/>
  <c r="F36" i="54" s="1"/>
  <c r="F38" i="1"/>
  <c r="F37" i="54" s="1"/>
  <c r="F40" i="1"/>
  <c r="F42" i="1"/>
  <c r="F48" i="1"/>
  <c r="F49" i="1"/>
  <c r="F49" i="54" s="1"/>
  <c r="F50" i="1"/>
  <c r="F24" i="51"/>
  <c r="F29" i="51"/>
  <c r="F38" i="51"/>
  <c r="X13" i="1"/>
  <c r="X14" i="1"/>
  <c r="X15" i="1"/>
  <c r="X19" i="1"/>
  <c r="X21" i="1"/>
  <c r="X22" i="1"/>
  <c r="X23" i="1"/>
  <c r="X26" i="1"/>
  <c r="X27" i="1"/>
  <c r="X28" i="1"/>
  <c r="X31" i="1"/>
  <c r="X32" i="1"/>
  <c r="X33" i="1"/>
  <c r="X36" i="1"/>
  <c r="X37" i="1"/>
  <c r="X38" i="1"/>
  <c r="X40" i="1"/>
  <c r="X41" i="1"/>
  <c r="X42" i="1"/>
  <c r="X49" i="1"/>
  <c r="X50" i="1"/>
  <c r="W13" i="1"/>
  <c r="W14" i="1"/>
  <c r="W15" i="1"/>
  <c r="W19" i="1"/>
  <c r="W21" i="1"/>
  <c r="W22" i="1"/>
  <c r="W23" i="1"/>
  <c r="W26" i="1"/>
  <c r="W27" i="1"/>
  <c r="W28" i="1"/>
  <c r="W31" i="1"/>
  <c r="W32" i="1"/>
  <c r="W33" i="1"/>
  <c r="W36" i="1"/>
  <c r="W37" i="1"/>
  <c r="W38" i="1"/>
  <c r="W40" i="1"/>
  <c r="W41" i="1"/>
  <c r="W42" i="1"/>
  <c r="W49" i="1"/>
  <c r="W50" i="1"/>
  <c r="V13" i="1"/>
  <c r="V14" i="1"/>
  <c r="V15" i="1"/>
  <c r="V19" i="1"/>
  <c r="V21" i="1"/>
  <c r="V22" i="1"/>
  <c r="V23" i="1"/>
  <c r="V26" i="1"/>
  <c r="V27" i="1"/>
  <c r="V28" i="1"/>
  <c r="V31" i="1"/>
  <c r="V32" i="1"/>
  <c r="V33" i="1"/>
  <c r="V36" i="1"/>
  <c r="V37" i="1"/>
  <c r="V38" i="1"/>
  <c r="V40" i="1"/>
  <c r="V41" i="1"/>
  <c r="V42" i="1"/>
  <c r="V49" i="1"/>
  <c r="V50" i="1"/>
  <c r="U13" i="1"/>
  <c r="U14" i="1"/>
  <c r="U15" i="1"/>
  <c r="U19" i="1"/>
  <c r="U21" i="1"/>
  <c r="U22" i="1"/>
  <c r="U23" i="1"/>
  <c r="U26" i="1"/>
  <c r="U27" i="1"/>
  <c r="U28" i="1"/>
  <c r="U31" i="1"/>
  <c r="U32" i="1"/>
  <c r="U33" i="1"/>
  <c r="U36" i="1"/>
  <c r="U37" i="1"/>
  <c r="U38" i="1"/>
  <c r="U40" i="1"/>
  <c r="U41" i="1"/>
  <c r="U42" i="1"/>
  <c r="U49" i="1"/>
  <c r="U50" i="1"/>
  <c r="T13" i="1"/>
  <c r="T14" i="1"/>
  <c r="T15" i="1"/>
  <c r="T19" i="1"/>
  <c r="T21" i="1"/>
  <c r="T22" i="1"/>
  <c r="T23" i="1"/>
  <c r="T26" i="1"/>
  <c r="T27" i="1"/>
  <c r="T28" i="1"/>
  <c r="T31" i="1"/>
  <c r="T32" i="1"/>
  <c r="T33" i="1"/>
  <c r="T36" i="1"/>
  <c r="T37" i="1"/>
  <c r="T38" i="1"/>
  <c r="T40" i="1"/>
  <c r="T41" i="1"/>
  <c r="T42" i="1"/>
  <c r="T49" i="1"/>
  <c r="T50" i="1"/>
  <c r="S13" i="1"/>
  <c r="S14" i="1"/>
  <c r="S15" i="1"/>
  <c r="S19" i="1"/>
  <c r="S21" i="1"/>
  <c r="S22" i="1"/>
  <c r="S23" i="1"/>
  <c r="S26" i="1"/>
  <c r="S27" i="1"/>
  <c r="S28" i="1"/>
  <c r="S31" i="1"/>
  <c r="S32" i="1"/>
  <c r="S33" i="1"/>
  <c r="S36" i="1"/>
  <c r="S37" i="1"/>
  <c r="S38" i="1"/>
  <c r="S40" i="1"/>
  <c r="S41" i="1"/>
  <c r="S42" i="1"/>
  <c r="S49" i="1"/>
  <c r="S50" i="1"/>
  <c r="R13" i="1"/>
  <c r="R14" i="1"/>
  <c r="R15" i="1"/>
  <c r="R19" i="1"/>
  <c r="R21" i="1"/>
  <c r="R22" i="1"/>
  <c r="R23" i="1"/>
  <c r="R26" i="1"/>
  <c r="R27" i="1"/>
  <c r="R28" i="1"/>
  <c r="R31" i="1"/>
  <c r="R32" i="1"/>
  <c r="R33" i="1"/>
  <c r="R36" i="1"/>
  <c r="R37" i="1"/>
  <c r="R38" i="1"/>
  <c r="R40" i="1"/>
  <c r="R41" i="1"/>
  <c r="R42" i="1"/>
  <c r="R49" i="1"/>
  <c r="R50" i="1"/>
  <c r="Q13" i="1"/>
  <c r="Q14" i="1"/>
  <c r="Q15" i="1"/>
  <c r="Q19" i="1"/>
  <c r="Q21" i="1"/>
  <c r="Q22" i="1"/>
  <c r="Q23" i="1"/>
  <c r="Q26" i="1"/>
  <c r="Q27" i="1"/>
  <c r="Q28" i="1"/>
  <c r="Q31" i="1"/>
  <c r="Q32" i="1"/>
  <c r="Q33" i="1"/>
  <c r="Q36" i="1"/>
  <c r="Q37" i="1"/>
  <c r="Q38" i="1"/>
  <c r="Q40" i="1"/>
  <c r="Q41" i="1"/>
  <c r="Q42" i="1"/>
  <c r="Q49" i="1"/>
  <c r="Q50" i="1"/>
  <c r="P13" i="1"/>
  <c r="P14" i="1"/>
  <c r="P15" i="1"/>
  <c r="P19" i="1"/>
  <c r="P21" i="1"/>
  <c r="P22" i="1"/>
  <c r="P23" i="1"/>
  <c r="P26" i="1"/>
  <c r="P27" i="1"/>
  <c r="P28" i="1"/>
  <c r="P31" i="1"/>
  <c r="P32" i="1"/>
  <c r="P33" i="1"/>
  <c r="P36" i="1"/>
  <c r="P37" i="1"/>
  <c r="P38" i="1"/>
  <c r="P40" i="1"/>
  <c r="P41" i="1"/>
  <c r="P42" i="1"/>
  <c r="P49" i="1"/>
  <c r="P50" i="1"/>
  <c r="O13" i="1"/>
  <c r="O14" i="1"/>
  <c r="O15" i="1"/>
  <c r="O19" i="1"/>
  <c r="O21" i="1"/>
  <c r="O22" i="1"/>
  <c r="O23" i="1"/>
  <c r="O26" i="1"/>
  <c r="O27" i="1"/>
  <c r="O28" i="1"/>
  <c r="O31" i="1"/>
  <c r="O32" i="1"/>
  <c r="O33" i="1"/>
  <c r="O37" i="1"/>
  <c r="O38" i="1"/>
  <c r="O40" i="1"/>
  <c r="O41" i="1"/>
  <c r="O42" i="1"/>
  <c r="O49" i="1"/>
  <c r="O50" i="1"/>
  <c r="N13" i="1"/>
  <c r="N14" i="1"/>
  <c r="N15" i="1"/>
  <c r="N19" i="1"/>
  <c r="N21" i="1"/>
  <c r="N22" i="1"/>
  <c r="N23" i="1"/>
  <c r="N26" i="1"/>
  <c r="N27" i="1"/>
  <c r="N28" i="1"/>
  <c r="N31" i="1"/>
  <c r="N32" i="1"/>
  <c r="N36" i="1"/>
  <c r="N37" i="1"/>
  <c r="N38" i="1"/>
  <c r="N40" i="1"/>
  <c r="N41" i="1"/>
  <c r="N42" i="1"/>
  <c r="N49" i="1"/>
  <c r="N50" i="1"/>
  <c r="M13" i="1"/>
  <c r="M14" i="1"/>
  <c r="M15" i="1"/>
  <c r="M19" i="1"/>
  <c r="M21" i="1"/>
  <c r="M22" i="1"/>
  <c r="M23" i="1"/>
  <c r="M26" i="1"/>
  <c r="M27" i="1"/>
  <c r="M28" i="1"/>
  <c r="M31" i="1"/>
  <c r="M32" i="1"/>
  <c r="M33" i="1"/>
  <c r="M36" i="1"/>
  <c r="M38" i="1"/>
  <c r="M40" i="1"/>
  <c r="M41" i="1"/>
  <c r="M42" i="1"/>
  <c r="M49" i="1"/>
  <c r="M50" i="1"/>
  <c r="J13" i="1"/>
  <c r="J14" i="1"/>
  <c r="J15" i="1"/>
  <c r="J19" i="1"/>
  <c r="J21" i="1"/>
  <c r="J22" i="1"/>
  <c r="J23" i="1"/>
  <c r="J26" i="1"/>
  <c r="J27" i="1"/>
  <c r="J28" i="1"/>
  <c r="J31" i="1"/>
  <c r="J32" i="1"/>
  <c r="J33" i="1"/>
  <c r="J36" i="1"/>
  <c r="J37" i="1"/>
  <c r="J38" i="1"/>
  <c r="J40" i="1"/>
  <c r="J41" i="1"/>
  <c r="J42" i="1"/>
  <c r="J49" i="1"/>
  <c r="J50" i="1"/>
  <c r="I13" i="1"/>
  <c r="I14" i="1"/>
  <c r="I15" i="1"/>
  <c r="I19" i="1"/>
  <c r="I21" i="1"/>
  <c r="I22" i="1"/>
  <c r="I23" i="1"/>
  <c r="I26" i="1"/>
  <c r="I27" i="1"/>
  <c r="I28" i="1"/>
  <c r="I31" i="1"/>
  <c r="I32" i="1"/>
  <c r="I33" i="1"/>
  <c r="I36" i="1"/>
  <c r="I37" i="1"/>
  <c r="I38" i="1"/>
  <c r="I40" i="1"/>
  <c r="I41" i="1"/>
  <c r="I42" i="1"/>
  <c r="I49" i="1"/>
  <c r="I50" i="1"/>
  <c r="H13" i="1"/>
  <c r="H14" i="1"/>
  <c r="H15" i="1"/>
  <c r="H19" i="1"/>
  <c r="H21" i="1"/>
  <c r="H22" i="1"/>
  <c r="H23" i="1"/>
  <c r="H26" i="1"/>
  <c r="H27" i="1"/>
  <c r="H28" i="1"/>
  <c r="H31" i="1"/>
  <c r="H32" i="1"/>
  <c r="H33" i="1"/>
  <c r="H36" i="1"/>
  <c r="H37" i="1"/>
  <c r="H38" i="1"/>
  <c r="H40" i="1"/>
  <c r="H41" i="1"/>
  <c r="H42" i="1"/>
  <c r="H49" i="1"/>
  <c r="H50" i="1"/>
  <c r="G13" i="1"/>
  <c r="G14" i="1"/>
  <c r="G15" i="1"/>
  <c r="G19" i="1"/>
  <c r="G21" i="1"/>
  <c r="G22" i="1"/>
  <c r="G23" i="1"/>
  <c r="G26" i="1"/>
  <c r="G27" i="1"/>
  <c r="G28" i="1"/>
  <c r="G31" i="1"/>
  <c r="G32" i="1"/>
  <c r="G33" i="1"/>
  <c r="G36" i="1"/>
  <c r="G37" i="1"/>
  <c r="G38" i="1"/>
  <c r="G40" i="1"/>
  <c r="G41" i="1"/>
  <c r="G42" i="1"/>
  <c r="G49" i="1"/>
  <c r="G50" i="1"/>
  <c r="C114" i="28"/>
  <c r="C114" i="51"/>
  <c r="C114" i="27"/>
  <c r="C114" i="48"/>
  <c r="C114" i="49"/>
  <c r="C114" i="18"/>
  <c r="C112" i="16"/>
  <c r="C112" i="14"/>
  <c r="C112" i="12"/>
  <c r="C114" i="58"/>
  <c r="C114" i="22"/>
  <c r="A30" i="3"/>
  <c r="A25" i="43" s="1"/>
  <c r="B30" i="3"/>
  <c r="B25" i="43" s="1"/>
  <c r="Y13" i="1"/>
  <c r="E23" i="51"/>
  <c r="H23" i="51" s="1"/>
  <c r="E22" i="51"/>
  <c r="F105" i="51"/>
  <c r="F106" i="51"/>
  <c r="F87" i="58"/>
  <c r="F96" i="58"/>
  <c r="F100" i="58"/>
  <c r="F101" i="58"/>
  <c r="F102" i="58"/>
  <c r="F104" i="58"/>
  <c r="Y14" i="1"/>
  <c r="Y15" i="1"/>
  <c r="Y19" i="1"/>
  <c r="Y21" i="1"/>
  <c r="Y22" i="1"/>
  <c r="Y23" i="1"/>
  <c r="Y26" i="1"/>
  <c r="Y27" i="1"/>
  <c r="Y28" i="1"/>
  <c r="Y31" i="1"/>
  <c r="Y32" i="1"/>
  <c r="Y33" i="1"/>
  <c r="Y36" i="1"/>
  <c r="Y37" i="1"/>
  <c r="Y38" i="1"/>
  <c r="Y40" i="1"/>
  <c r="Y41" i="1"/>
  <c r="Y42" i="1"/>
  <c r="Y43" i="1" s="1"/>
  <c r="Y49" i="1"/>
  <c r="Y50" i="1"/>
  <c r="F11" i="12"/>
  <c r="F19" i="12"/>
  <c r="F29" i="12"/>
  <c r="F38" i="12"/>
  <c r="F25" i="54"/>
  <c r="F30" i="54"/>
  <c r="F32" i="54"/>
  <c r="F38" i="67"/>
  <c r="F11" i="67"/>
  <c r="F19" i="67"/>
  <c r="F39" i="67" s="1"/>
  <c r="F41" i="67" s="1"/>
  <c r="F24" i="67"/>
  <c r="F29" i="67"/>
  <c r="A1" i="67"/>
  <c r="A3" i="67"/>
  <c r="A71" i="67" s="1"/>
  <c r="H8" i="67"/>
  <c r="H9" i="67"/>
  <c r="H10" i="67"/>
  <c r="E11" i="67"/>
  <c r="G11" i="67"/>
  <c r="H14" i="67"/>
  <c r="E16" i="67"/>
  <c r="E19" i="67" s="1"/>
  <c r="H16" i="67"/>
  <c r="E17" i="67"/>
  <c r="H17" i="67"/>
  <c r="H18" i="67"/>
  <c r="G19" i="67"/>
  <c r="E21" i="67"/>
  <c r="H21" i="67"/>
  <c r="H22" i="67"/>
  <c r="H23" i="67"/>
  <c r="E24" i="67"/>
  <c r="G24" i="67"/>
  <c r="H24" i="67" s="1"/>
  <c r="E26" i="67"/>
  <c r="H26" i="67" s="1"/>
  <c r="H27" i="67"/>
  <c r="C114" i="67"/>
  <c r="F77" i="67"/>
  <c r="F78" i="67"/>
  <c r="F79" i="67"/>
  <c r="F104" i="67"/>
  <c r="F105" i="67"/>
  <c r="F106" i="67"/>
  <c r="F102" i="67"/>
  <c r="F101" i="67"/>
  <c r="F100" i="67"/>
  <c r="F96" i="67"/>
  <c r="F97" i="67"/>
  <c r="F99" i="67" s="1"/>
  <c r="F91" i="67"/>
  <c r="F92" i="67"/>
  <c r="F93" i="67"/>
  <c r="F86" i="67"/>
  <c r="F87" i="67"/>
  <c r="F88" i="67"/>
  <c r="F84" i="67"/>
  <c r="E31" i="67"/>
  <c r="H31" i="67" s="1"/>
  <c r="E32" i="67"/>
  <c r="H32" i="67" s="1"/>
  <c r="E33" i="67"/>
  <c r="H33" i="67" s="1"/>
  <c r="E35" i="67"/>
  <c r="H35" i="67" s="1"/>
  <c r="H36" i="67"/>
  <c r="H37" i="67"/>
  <c r="G38" i="67"/>
  <c r="H45" i="67"/>
  <c r="H46" i="67"/>
  <c r="H52" i="67"/>
  <c r="H53" i="67"/>
  <c r="H54" i="67"/>
  <c r="E55" i="67"/>
  <c r="F55" i="67"/>
  <c r="F66" i="67" s="1"/>
  <c r="G55" i="67"/>
  <c r="H56" i="67"/>
  <c r="H57" i="67"/>
  <c r="H58" i="67"/>
  <c r="H59" i="67"/>
  <c r="E60" i="67"/>
  <c r="H60" i="67" s="1"/>
  <c r="F60" i="67"/>
  <c r="G60" i="67"/>
  <c r="H61" i="67"/>
  <c r="H62" i="67"/>
  <c r="H64" i="67"/>
  <c r="A69" i="67"/>
  <c r="F71" i="67"/>
  <c r="F72" i="67"/>
  <c r="F73" i="67"/>
  <c r="H35" i="66"/>
  <c r="E44" i="19"/>
  <c r="H44" i="19" s="1"/>
  <c r="S48" i="1"/>
  <c r="E31" i="27"/>
  <c r="F94" i="14"/>
  <c r="F95" i="14"/>
  <c r="F102" i="14"/>
  <c r="F103" i="14"/>
  <c r="F104" i="14"/>
  <c r="F100" i="14"/>
  <c r="F99" i="14"/>
  <c r="F98" i="14"/>
  <c r="F89" i="14"/>
  <c r="F90" i="14"/>
  <c r="F92" i="14" s="1"/>
  <c r="F91" i="14"/>
  <c r="F84" i="14"/>
  <c r="F85" i="14"/>
  <c r="F86" i="14"/>
  <c r="F82" i="14"/>
  <c r="F75" i="14"/>
  <c r="F76" i="14"/>
  <c r="F77" i="14"/>
  <c r="N33" i="1"/>
  <c r="F104" i="18"/>
  <c r="F105" i="18"/>
  <c r="F106" i="18"/>
  <c r="F102" i="18"/>
  <c r="F101" i="18"/>
  <c r="F100" i="18"/>
  <c r="F96" i="18"/>
  <c r="F97" i="18"/>
  <c r="F91" i="18"/>
  <c r="F92" i="18"/>
  <c r="F93" i="18"/>
  <c r="F86" i="18"/>
  <c r="F87" i="18"/>
  <c r="F88" i="18"/>
  <c r="F84" i="18"/>
  <c r="F77" i="18"/>
  <c r="F78" i="18"/>
  <c r="F79" i="18"/>
  <c r="F63" i="1"/>
  <c r="L63" i="1" s="1"/>
  <c r="F57" i="1"/>
  <c r="F57" i="54" s="1"/>
  <c r="F58" i="1"/>
  <c r="F58" i="54" s="1"/>
  <c r="F41" i="1"/>
  <c r="F40" i="54" s="1"/>
  <c r="F27" i="1"/>
  <c r="F26" i="54" s="1"/>
  <c r="F23" i="1"/>
  <c r="F22" i="54" s="1"/>
  <c r="G14" i="5"/>
  <c r="F14" i="1"/>
  <c r="F13" i="54" s="1"/>
  <c r="G11" i="66"/>
  <c r="G19" i="66"/>
  <c r="G24" i="66"/>
  <c r="F75" i="66"/>
  <c r="F76" i="66"/>
  <c r="F77" i="66"/>
  <c r="F102" i="66"/>
  <c r="F103" i="66"/>
  <c r="F104" i="66"/>
  <c r="F100" i="66"/>
  <c r="F99" i="66"/>
  <c r="F98" i="66"/>
  <c r="F94" i="66"/>
  <c r="F95" i="66"/>
  <c r="F89" i="66"/>
  <c r="F90" i="66"/>
  <c r="F91" i="66"/>
  <c r="F84" i="66"/>
  <c r="F85" i="66"/>
  <c r="F86" i="66"/>
  <c r="F82" i="66"/>
  <c r="C112" i="66"/>
  <c r="G38" i="66"/>
  <c r="F38" i="66"/>
  <c r="F19" i="66"/>
  <c r="F24" i="66"/>
  <c r="F29" i="66"/>
  <c r="F11" i="66"/>
  <c r="X47" i="1"/>
  <c r="A1" i="66"/>
  <c r="A3" i="66"/>
  <c r="A69" i="66" s="1"/>
  <c r="H8" i="66"/>
  <c r="H9" i="66"/>
  <c r="H10" i="66"/>
  <c r="E11" i="66"/>
  <c r="H14" i="66"/>
  <c r="H16" i="66"/>
  <c r="H17" i="66"/>
  <c r="H18" i="66"/>
  <c r="E19" i="66"/>
  <c r="H21" i="66"/>
  <c r="H22" i="66"/>
  <c r="H23" i="66"/>
  <c r="E24" i="66"/>
  <c r="H26" i="66"/>
  <c r="H27" i="66"/>
  <c r="H31" i="66"/>
  <c r="H32" i="66"/>
  <c r="H33" i="66"/>
  <c r="H36" i="66"/>
  <c r="H37" i="66"/>
  <c r="E38" i="66"/>
  <c r="H45" i="66"/>
  <c r="H46" i="66"/>
  <c r="H52" i="66"/>
  <c r="H53" i="66"/>
  <c r="H54" i="66"/>
  <c r="E55" i="66"/>
  <c r="H55" i="66" s="1"/>
  <c r="F55" i="66"/>
  <c r="G55" i="66"/>
  <c r="H56" i="66"/>
  <c r="H57" i="66"/>
  <c r="H58" i="66"/>
  <c r="H59" i="66"/>
  <c r="E60" i="66"/>
  <c r="F60" i="66"/>
  <c r="H60" i="66" s="1"/>
  <c r="G60" i="66"/>
  <c r="H61" i="66"/>
  <c r="H62" i="66"/>
  <c r="H64" i="66"/>
  <c r="A67" i="66"/>
  <c r="F69" i="66"/>
  <c r="F70" i="66"/>
  <c r="F71" i="66"/>
  <c r="L16" i="55"/>
  <c r="F11" i="64"/>
  <c r="F19" i="64"/>
  <c r="F39" i="64" s="1"/>
  <c r="F41" i="64" s="1"/>
  <c r="F44" i="64" s="1"/>
  <c r="F24" i="64"/>
  <c r="F29" i="64"/>
  <c r="F38" i="64"/>
  <c r="A1" i="64"/>
  <c r="A3" i="64"/>
  <c r="A71" i="64" s="1"/>
  <c r="H8" i="64"/>
  <c r="H9" i="64"/>
  <c r="H10" i="64"/>
  <c r="E11" i="64"/>
  <c r="H11" i="64" s="1"/>
  <c r="G11" i="64"/>
  <c r="H14" i="64"/>
  <c r="E16" i="64"/>
  <c r="H16" i="64"/>
  <c r="E17" i="64"/>
  <c r="H17" i="64"/>
  <c r="H18" i="64"/>
  <c r="E19" i="64"/>
  <c r="H19" i="64" s="1"/>
  <c r="G19" i="64"/>
  <c r="E21" i="64"/>
  <c r="H21" i="64"/>
  <c r="H22" i="64"/>
  <c r="H23" i="64"/>
  <c r="E24" i="64"/>
  <c r="G24" i="64"/>
  <c r="E26" i="64"/>
  <c r="H26" i="64" s="1"/>
  <c r="H27" i="64"/>
  <c r="C114" i="64"/>
  <c r="F77" i="64"/>
  <c r="F81" i="64" s="1"/>
  <c r="F78" i="64"/>
  <c r="F79" i="64"/>
  <c r="F104" i="64"/>
  <c r="F105" i="64"/>
  <c r="F106" i="64"/>
  <c r="F102" i="64"/>
  <c r="F101" i="64"/>
  <c r="F100" i="64"/>
  <c r="F96" i="64"/>
  <c r="F97" i="64"/>
  <c r="F99" i="64" s="1"/>
  <c r="F91" i="64"/>
  <c r="F92" i="64"/>
  <c r="F93" i="64"/>
  <c r="F86" i="64"/>
  <c r="F87" i="64"/>
  <c r="F88" i="64"/>
  <c r="F84" i="64"/>
  <c r="E31" i="64"/>
  <c r="H31" i="64" s="1"/>
  <c r="E32" i="64"/>
  <c r="H32" i="64" s="1"/>
  <c r="E33" i="64"/>
  <c r="H33" i="64" s="1"/>
  <c r="E35" i="64"/>
  <c r="H35" i="64" s="1"/>
  <c r="H36" i="64"/>
  <c r="H37" i="64"/>
  <c r="G38" i="64"/>
  <c r="H45" i="64"/>
  <c r="H46" i="64"/>
  <c r="H52" i="64"/>
  <c r="H53" i="64"/>
  <c r="H54" i="64"/>
  <c r="E55" i="64"/>
  <c r="E66" i="64" s="1"/>
  <c r="F55" i="64"/>
  <c r="G55" i="64"/>
  <c r="G66" i="64" s="1"/>
  <c r="H56" i="64"/>
  <c r="H57" i="64"/>
  <c r="H58" i="64"/>
  <c r="H59" i="64"/>
  <c r="E60" i="64"/>
  <c r="F60" i="64"/>
  <c r="G60" i="64"/>
  <c r="H61" i="64"/>
  <c r="H62" i="64"/>
  <c r="H64" i="64"/>
  <c r="A69" i="64"/>
  <c r="F71" i="64"/>
  <c r="F72" i="64"/>
  <c r="F73" i="64"/>
  <c r="F11" i="27"/>
  <c r="F19" i="27"/>
  <c r="F24" i="27"/>
  <c r="F29" i="27"/>
  <c r="F38" i="27"/>
  <c r="F11" i="6"/>
  <c r="F19" i="6"/>
  <c r="F24" i="6"/>
  <c r="F29" i="6"/>
  <c r="F38" i="6"/>
  <c r="F11" i="8"/>
  <c r="F19" i="8"/>
  <c r="F24" i="8"/>
  <c r="F29" i="8"/>
  <c r="F38" i="8"/>
  <c r="F11" i="9"/>
  <c r="F19" i="9"/>
  <c r="F24" i="9"/>
  <c r="F29" i="9"/>
  <c r="F38" i="9"/>
  <c r="F11" i="11"/>
  <c r="F19" i="11"/>
  <c r="F24" i="11"/>
  <c r="F29" i="11"/>
  <c r="F38" i="11"/>
  <c r="H38" i="11" s="1"/>
  <c r="F24" i="12"/>
  <c r="F39" i="12" s="1"/>
  <c r="F41" i="12" s="1"/>
  <c r="F44" i="12" s="1"/>
  <c r="F48" i="12" s="1"/>
  <c r="F11" i="14"/>
  <c r="F19" i="14"/>
  <c r="F24" i="14"/>
  <c r="F29" i="14"/>
  <c r="F38" i="14"/>
  <c r="F11" i="15"/>
  <c r="F19" i="15"/>
  <c r="F24" i="15"/>
  <c r="F29" i="15"/>
  <c r="F38" i="15"/>
  <c r="F11" i="16"/>
  <c r="F19" i="16"/>
  <c r="F24" i="16"/>
  <c r="F29" i="16"/>
  <c r="F38" i="16"/>
  <c r="F11" i="17"/>
  <c r="F19" i="17"/>
  <c r="F24" i="17"/>
  <c r="F29" i="17"/>
  <c r="F38" i="17"/>
  <c r="F11" i="18"/>
  <c r="F19" i="18"/>
  <c r="F24" i="18"/>
  <c r="F29" i="18"/>
  <c r="F38" i="18"/>
  <c r="F11" i="52"/>
  <c r="F19" i="52"/>
  <c r="F24" i="52"/>
  <c r="F29" i="52"/>
  <c r="F38" i="52"/>
  <c r="F11" i="22"/>
  <c r="F19" i="22"/>
  <c r="F24" i="22"/>
  <c r="F29" i="22"/>
  <c r="F38" i="22"/>
  <c r="F11" i="23"/>
  <c r="F19" i="23"/>
  <c r="F24" i="23"/>
  <c r="F29" i="23"/>
  <c r="F38" i="23"/>
  <c r="F11" i="24"/>
  <c r="F19" i="24"/>
  <c r="F24" i="24"/>
  <c r="F29" i="24"/>
  <c r="F38" i="24"/>
  <c r="F11" i="58"/>
  <c r="F19" i="58"/>
  <c r="F24" i="58"/>
  <c r="F29" i="58"/>
  <c r="F38" i="58"/>
  <c r="F11" i="49"/>
  <c r="F19" i="49"/>
  <c r="F24" i="49"/>
  <c r="F29" i="49"/>
  <c r="F38" i="49"/>
  <c r="F11" i="48"/>
  <c r="F19" i="48"/>
  <c r="F24" i="48"/>
  <c r="F29" i="48"/>
  <c r="F38" i="48"/>
  <c r="F39" i="48" s="1"/>
  <c r="F41" i="48" s="1"/>
  <c r="F11" i="51"/>
  <c r="F19" i="51"/>
  <c r="F11" i="28"/>
  <c r="F19" i="28"/>
  <c r="F39" i="28" s="1"/>
  <c r="F41" i="28" s="1"/>
  <c r="F44" i="28" s="1"/>
  <c r="F24" i="28"/>
  <c r="F29" i="28"/>
  <c r="F38" i="28"/>
  <c r="L61" i="1"/>
  <c r="Z61" i="1" s="1"/>
  <c r="H61" i="54" s="1"/>
  <c r="F77" i="58"/>
  <c r="F78" i="58"/>
  <c r="F79" i="58"/>
  <c r="F105" i="58"/>
  <c r="F106" i="58"/>
  <c r="F97" i="58"/>
  <c r="F91" i="58"/>
  <c r="F94" i="58" s="1"/>
  <c r="F92" i="58"/>
  <c r="F93" i="58"/>
  <c r="F86" i="58"/>
  <c r="F89" i="58" s="1"/>
  <c r="F88" i="58"/>
  <c r="F84" i="58"/>
  <c r="G28" i="6"/>
  <c r="E28" i="6" s="1"/>
  <c r="G11" i="6"/>
  <c r="G19" i="6"/>
  <c r="G39" i="6" s="1"/>
  <c r="G41" i="6" s="1"/>
  <c r="G44" i="6" s="1"/>
  <c r="G24" i="6"/>
  <c r="G38" i="6"/>
  <c r="G11" i="8"/>
  <c r="G19" i="8"/>
  <c r="G39" i="8" s="1"/>
  <c r="G41" i="8" s="1"/>
  <c r="G44" i="8" s="1"/>
  <c r="G24" i="8"/>
  <c r="G29" i="8"/>
  <c r="G38" i="8"/>
  <c r="G11" i="9"/>
  <c r="G19" i="9"/>
  <c r="G24" i="9"/>
  <c r="G29" i="9"/>
  <c r="G39" i="9" s="1"/>
  <c r="G41" i="9" s="1"/>
  <c r="G38" i="9"/>
  <c r="G11" i="11"/>
  <c r="G19" i="11"/>
  <c r="G24" i="11"/>
  <c r="G39" i="11" s="1"/>
  <c r="G41" i="11" s="1"/>
  <c r="G44" i="11" s="1"/>
  <c r="G29" i="11"/>
  <c r="H29" i="11" s="1"/>
  <c r="G38" i="11"/>
  <c r="G11" i="27"/>
  <c r="G19" i="27"/>
  <c r="G24" i="27"/>
  <c r="F77" i="27"/>
  <c r="F78" i="27"/>
  <c r="F79" i="27"/>
  <c r="F104" i="27"/>
  <c r="F105" i="27"/>
  <c r="F106" i="27"/>
  <c r="F102" i="27"/>
  <c r="F101" i="27"/>
  <c r="F100" i="27"/>
  <c r="F96" i="27"/>
  <c r="F97" i="27"/>
  <c r="F91" i="27"/>
  <c r="F92" i="27"/>
  <c r="F93" i="27"/>
  <c r="F86" i="27"/>
  <c r="F87" i="27"/>
  <c r="F88" i="27"/>
  <c r="F84" i="27"/>
  <c r="G38" i="27"/>
  <c r="A4" i="54"/>
  <c r="G19" i="12"/>
  <c r="F86" i="12"/>
  <c r="F84" i="12"/>
  <c r="F85" i="12"/>
  <c r="F102" i="12"/>
  <c r="F103" i="12"/>
  <c r="F104" i="12"/>
  <c r="F100" i="12"/>
  <c r="F99" i="12"/>
  <c r="F98" i="12"/>
  <c r="F94" i="12"/>
  <c r="F95" i="12"/>
  <c r="F97" i="12" s="1"/>
  <c r="F89" i="12"/>
  <c r="F90" i="12"/>
  <c r="F91" i="12"/>
  <c r="F82" i="12"/>
  <c r="F75" i="12"/>
  <c r="F76" i="12"/>
  <c r="F77" i="12"/>
  <c r="F79" i="12" s="1"/>
  <c r="G24" i="12"/>
  <c r="G38" i="12"/>
  <c r="G11" i="12"/>
  <c r="G11" i="14"/>
  <c r="G19" i="14"/>
  <c r="G24" i="14"/>
  <c r="G38" i="14"/>
  <c r="G11" i="15"/>
  <c r="G19" i="15"/>
  <c r="G24" i="15"/>
  <c r="G29" i="15"/>
  <c r="G38" i="15"/>
  <c r="G11" i="16"/>
  <c r="G19" i="16"/>
  <c r="G24" i="16"/>
  <c r="F75" i="16"/>
  <c r="F76" i="16"/>
  <c r="F77" i="16"/>
  <c r="F102" i="16"/>
  <c r="F103" i="16"/>
  <c r="F104" i="16"/>
  <c r="F100" i="16"/>
  <c r="F99" i="16"/>
  <c r="F98" i="16"/>
  <c r="F94" i="16"/>
  <c r="F95" i="16"/>
  <c r="F89" i="16"/>
  <c r="F90" i="16"/>
  <c r="F91" i="16"/>
  <c r="F84" i="16"/>
  <c r="F85" i="16"/>
  <c r="F86" i="16"/>
  <c r="F82" i="16"/>
  <c r="G38" i="16"/>
  <c r="G11" i="17"/>
  <c r="G19" i="17"/>
  <c r="G24" i="17"/>
  <c r="G29" i="17"/>
  <c r="G38" i="17"/>
  <c r="G11" i="18"/>
  <c r="G19" i="18"/>
  <c r="G24" i="18"/>
  <c r="G38" i="18"/>
  <c r="G11" i="22"/>
  <c r="G19" i="22"/>
  <c r="G24" i="22"/>
  <c r="F77" i="22"/>
  <c r="F78" i="22"/>
  <c r="F79" i="22"/>
  <c r="F104" i="22"/>
  <c r="F105" i="22"/>
  <c r="F106" i="22"/>
  <c r="F102" i="22"/>
  <c r="F101" i="22"/>
  <c r="F100" i="22"/>
  <c r="F96" i="22"/>
  <c r="F97" i="22"/>
  <c r="F99" i="22" s="1"/>
  <c r="F91" i="22"/>
  <c r="F92" i="22"/>
  <c r="F93" i="22"/>
  <c r="F86" i="22"/>
  <c r="F87" i="22"/>
  <c r="F88" i="22"/>
  <c r="F84" i="22"/>
  <c r="G38" i="22"/>
  <c r="G11" i="49"/>
  <c r="G19" i="49"/>
  <c r="G24" i="49"/>
  <c r="F77" i="49"/>
  <c r="F78" i="49"/>
  <c r="F79" i="49"/>
  <c r="F104" i="49"/>
  <c r="F105" i="49"/>
  <c r="F106" i="49"/>
  <c r="F102" i="49"/>
  <c r="F101" i="49"/>
  <c r="F100" i="49"/>
  <c r="F96" i="49"/>
  <c r="F97" i="49"/>
  <c r="F91" i="49"/>
  <c r="F92" i="49"/>
  <c r="F93" i="49"/>
  <c r="F86" i="49"/>
  <c r="F87" i="49"/>
  <c r="F88" i="49"/>
  <c r="F84" i="49"/>
  <c r="G38" i="49"/>
  <c r="G11" i="48"/>
  <c r="G19" i="48"/>
  <c r="G24" i="48"/>
  <c r="F77" i="48"/>
  <c r="F78" i="48"/>
  <c r="F81" i="48" s="1"/>
  <c r="F79" i="48"/>
  <c r="F104" i="48"/>
  <c r="F105" i="48"/>
  <c r="F106" i="48"/>
  <c r="F102" i="48"/>
  <c r="F101" i="48"/>
  <c r="F100" i="48"/>
  <c r="F96" i="48"/>
  <c r="F97" i="48"/>
  <c r="F91" i="48"/>
  <c r="F92" i="48"/>
  <c r="F93" i="48"/>
  <c r="F86" i="48"/>
  <c r="F89" i="48" s="1"/>
  <c r="F87" i="48"/>
  <c r="F88" i="48"/>
  <c r="F84" i="48"/>
  <c r="G38" i="48"/>
  <c r="G11" i="51"/>
  <c r="G19" i="51"/>
  <c r="G24" i="51"/>
  <c r="F77" i="51"/>
  <c r="F81" i="51" s="1"/>
  <c r="F78" i="51"/>
  <c r="F79" i="51"/>
  <c r="F104" i="51"/>
  <c r="F102" i="51"/>
  <c r="F101" i="51"/>
  <c r="F100" i="51"/>
  <c r="F96" i="51"/>
  <c r="F97" i="51"/>
  <c r="F91" i="51"/>
  <c r="F92" i="51"/>
  <c r="F93" i="51"/>
  <c r="F86" i="51"/>
  <c r="F87" i="51"/>
  <c r="F88" i="51"/>
  <c r="F84" i="51"/>
  <c r="G38" i="51"/>
  <c r="G11" i="28"/>
  <c r="G19" i="28"/>
  <c r="G24" i="28"/>
  <c r="F77" i="28"/>
  <c r="F78" i="28"/>
  <c r="F79" i="28"/>
  <c r="F104" i="28"/>
  <c r="F105" i="28"/>
  <c r="F106" i="28"/>
  <c r="F102" i="28"/>
  <c r="F101" i="28"/>
  <c r="F100" i="28"/>
  <c r="F96" i="28"/>
  <c r="F97" i="28"/>
  <c r="F91" i="28"/>
  <c r="F92" i="28"/>
  <c r="F93" i="28"/>
  <c r="F86" i="28"/>
  <c r="F87" i="28"/>
  <c r="F88" i="28"/>
  <c r="F84" i="28"/>
  <c r="G38" i="28"/>
  <c r="G28" i="19"/>
  <c r="G29" i="19" s="1"/>
  <c r="F75" i="20"/>
  <c r="F79" i="20" s="1"/>
  <c r="F76" i="20"/>
  <c r="F77" i="20"/>
  <c r="F102" i="20"/>
  <c r="F105" i="20" s="1"/>
  <c r="F103" i="20"/>
  <c r="F104" i="20"/>
  <c r="F100" i="20"/>
  <c r="F99" i="20"/>
  <c r="F98" i="20"/>
  <c r="F94" i="20"/>
  <c r="F95" i="20"/>
  <c r="F89" i="20"/>
  <c r="F92" i="20" s="1"/>
  <c r="F90" i="20"/>
  <c r="F91" i="20"/>
  <c r="F84" i="20"/>
  <c r="F85" i="20"/>
  <c r="F86" i="20"/>
  <c r="F87" i="20" s="1"/>
  <c r="F82" i="20"/>
  <c r="C112" i="20"/>
  <c r="G60" i="27"/>
  <c r="A12" i="3"/>
  <c r="A10" i="43" s="1"/>
  <c r="B12" i="3"/>
  <c r="B10" i="43" s="1"/>
  <c r="A13" i="3"/>
  <c r="A11" i="43" s="1"/>
  <c r="B13" i="3"/>
  <c r="B11" i="43" s="1"/>
  <c r="A14" i="3"/>
  <c r="A12" i="43" s="1"/>
  <c r="B14" i="3"/>
  <c r="B12" i="43" s="1"/>
  <c r="A19" i="3"/>
  <c r="A14" i="43" s="1"/>
  <c r="B19" i="3"/>
  <c r="B14" i="43" s="1"/>
  <c r="A20" i="3"/>
  <c r="A15" i="43" s="1"/>
  <c r="B20" i="3"/>
  <c r="B15" i="43" s="1"/>
  <c r="A21" i="3"/>
  <c r="A16" i="43" s="1"/>
  <c r="B21" i="3"/>
  <c r="B16" i="43" s="1"/>
  <c r="A22" i="3"/>
  <c r="A17" i="43" s="1"/>
  <c r="B22" i="3"/>
  <c r="B17" i="43" s="1"/>
  <c r="A23" i="3"/>
  <c r="A18" i="43" s="1"/>
  <c r="B23" i="3"/>
  <c r="B18" i="43" s="1"/>
  <c r="A24" i="3"/>
  <c r="A19" i="43" s="1"/>
  <c r="B24" i="3"/>
  <c r="B19" i="43" s="1"/>
  <c r="A25" i="3"/>
  <c r="A20" i="43" s="1"/>
  <c r="B25" i="3"/>
  <c r="B20" i="43" s="1"/>
  <c r="A26" i="3"/>
  <c r="A21" i="43" s="1"/>
  <c r="B26" i="3"/>
  <c r="B21" i="43" s="1"/>
  <c r="A27" i="3"/>
  <c r="A22" i="43" s="1"/>
  <c r="B27" i="3"/>
  <c r="B22" i="43" s="1"/>
  <c r="A28" i="3"/>
  <c r="A23" i="43" s="1"/>
  <c r="B28" i="3"/>
  <c r="B23" i="43" s="1"/>
  <c r="A29" i="3"/>
  <c r="A24" i="43" s="1"/>
  <c r="B29" i="3"/>
  <c r="B24" i="43" s="1"/>
  <c r="B31" i="3"/>
  <c r="F73" i="51"/>
  <c r="F72" i="51"/>
  <c r="F71" i="51"/>
  <c r="A3" i="51"/>
  <c r="A71" i="51" s="1"/>
  <c r="A69" i="51"/>
  <c r="G22" i="5"/>
  <c r="G27" i="5"/>
  <c r="G32" i="5"/>
  <c r="G41" i="5"/>
  <c r="F73" i="22"/>
  <c r="F72" i="22"/>
  <c r="F71" i="22"/>
  <c r="A3" i="22"/>
  <c r="A71" i="22" s="1"/>
  <c r="A69" i="22"/>
  <c r="F71" i="58"/>
  <c r="E61" i="58"/>
  <c r="H61" i="58" s="1"/>
  <c r="E58" i="58"/>
  <c r="E53" i="58"/>
  <c r="H53" i="58" s="1"/>
  <c r="E27" i="58"/>
  <c r="H27" i="58" s="1"/>
  <c r="F71" i="27"/>
  <c r="G19" i="58"/>
  <c r="G24" i="58"/>
  <c r="G38" i="58"/>
  <c r="G11" i="58"/>
  <c r="H11" i="58" s="1"/>
  <c r="E61" i="51"/>
  <c r="H61" i="51" s="1"/>
  <c r="E59" i="51"/>
  <c r="H59" i="51" s="1"/>
  <c r="E58" i="51"/>
  <c r="H58" i="51" s="1"/>
  <c r="E57" i="51"/>
  <c r="H57" i="51" s="1"/>
  <c r="E54" i="51"/>
  <c r="H54" i="51" s="1"/>
  <c r="E53" i="51"/>
  <c r="E52" i="51"/>
  <c r="H52" i="51" s="1"/>
  <c r="E37" i="51"/>
  <c r="H37" i="51" s="1"/>
  <c r="E27" i="51"/>
  <c r="E36" i="51"/>
  <c r="E62" i="27"/>
  <c r="E61" i="27"/>
  <c r="H61" i="27" s="1"/>
  <c r="E57" i="27"/>
  <c r="E52" i="27"/>
  <c r="H52" i="27" s="1"/>
  <c r="E23" i="27"/>
  <c r="H23" i="27" s="1"/>
  <c r="E22" i="27"/>
  <c r="E36" i="12"/>
  <c r="E31" i="5"/>
  <c r="H31" i="5" s="1"/>
  <c r="J47" i="1"/>
  <c r="A1" i="58"/>
  <c r="A3" i="58"/>
  <c r="A71" i="58" s="1"/>
  <c r="H8" i="58"/>
  <c r="H9" i="58"/>
  <c r="H10" i="58"/>
  <c r="E11" i="58"/>
  <c r="H14" i="58"/>
  <c r="E16" i="58"/>
  <c r="H16" i="58"/>
  <c r="E17" i="58"/>
  <c r="H17" i="58"/>
  <c r="H18" i="58"/>
  <c r="E19" i="58"/>
  <c r="H19" i="58" s="1"/>
  <c r="E21" i="58"/>
  <c r="H22" i="58"/>
  <c r="H23" i="58"/>
  <c r="E26" i="58"/>
  <c r="H26" i="58" s="1"/>
  <c r="E31" i="58"/>
  <c r="H31" i="58" s="1"/>
  <c r="E32" i="58"/>
  <c r="H32" i="58" s="1"/>
  <c r="E33" i="58"/>
  <c r="H33" i="58" s="1"/>
  <c r="E35" i="58"/>
  <c r="H35" i="58" s="1"/>
  <c r="H36" i="58"/>
  <c r="H37" i="58"/>
  <c r="H45" i="58"/>
  <c r="H46" i="58"/>
  <c r="H52" i="58"/>
  <c r="H54" i="58"/>
  <c r="F55" i="58"/>
  <c r="F66" i="58" s="1"/>
  <c r="G55" i="58"/>
  <c r="H56" i="58"/>
  <c r="H57" i="58"/>
  <c r="H58" i="58"/>
  <c r="H59" i="58"/>
  <c r="E60" i="58"/>
  <c r="F60" i="58"/>
  <c r="G60" i="58"/>
  <c r="H62" i="58"/>
  <c r="H64" i="58"/>
  <c r="A69" i="58"/>
  <c r="F72" i="58"/>
  <c r="F73" i="58"/>
  <c r="E18" i="12"/>
  <c r="F60" i="27"/>
  <c r="E32" i="12"/>
  <c r="H32" i="12" s="1"/>
  <c r="E9" i="12"/>
  <c r="E10" i="12"/>
  <c r="E10" i="27"/>
  <c r="E17" i="49"/>
  <c r="H17" i="49" s="1"/>
  <c r="E17" i="48"/>
  <c r="F68" i="54"/>
  <c r="F65" i="54"/>
  <c r="F61" i="54"/>
  <c r="F50" i="54"/>
  <c r="F48" i="54"/>
  <c r="F39" i="54"/>
  <c r="F12" i="54"/>
  <c r="I23" i="54"/>
  <c r="I28" i="54"/>
  <c r="J51" i="54"/>
  <c r="E27" i="52"/>
  <c r="H27" i="52" s="1"/>
  <c r="A1" i="52"/>
  <c r="A3" i="52"/>
  <c r="A71" i="52" s="1"/>
  <c r="H8" i="52"/>
  <c r="H9" i="52"/>
  <c r="H10" i="52"/>
  <c r="E11" i="52"/>
  <c r="G11" i="52"/>
  <c r="H14" i="52"/>
  <c r="E16" i="52"/>
  <c r="E17" i="52"/>
  <c r="H17" i="52" s="1"/>
  <c r="H18" i="52"/>
  <c r="G19" i="52"/>
  <c r="E21" i="52"/>
  <c r="H21" i="52" s="1"/>
  <c r="H22" i="52"/>
  <c r="H23" i="52"/>
  <c r="G24" i="52"/>
  <c r="E26" i="52"/>
  <c r="H26" i="52" s="1"/>
  <c r="C114" i="52"/>
  <c r="F77" i="52"/>
  <c r="F78" i="52"/>
  <c r="F79" i="52"/>
  <c r="F104" i="52"/>
  <c r="F105" i="52"/>
  <c r="F106" i="52"/>
  <c r="F102" i="52"/>
  <c r="F101" i="52"/>
  <c r="F100" i="52"/>
  <c r="F96" i="52"/>
  <c r="F97" i="52"/>
  <c r="F91" i="52"/>
  <c r="F92" i="52"/>
  <c r="F93" i="52"/>
  <c r="F86" i="52"/>
  <c r="F87" i="52"/>
  <c r="F88" i="52"/>
  <c r="F84" i="52"/>
  <c r="E31" i="52"/>
  <c r="H31" i="52" s="1"/>
  <c r="E32" i="52"/>
  <c r="H32" i="52" s="1"/>
  <c r="E33" i="52"/>
  <c r="H33" i="52" s="1"/>
  <c r="E35" i="52"/>
  <c r="H35" i="52" s="1"/>
  <c r="H36" i="52"/>
  <c r="H37" i="52"/>
  <c r="G38" i="52"/>
  <c r="H45" i="52"/>
  <c r="H46" i="52"/>
  <c r="H52" i="52"/>
  <c r="H53" i="52"/>
  <c r="H54" i="52"/>
  <c r="E55" i="52"/>
  <c r="H55" i="52" s="1"/>
  <c r="F55" i="52"/>
  <c r="G55" i="52"/>
  <c r="H56" i="52"/>
  <c r="H57" i="52"/>
  <c r="H58" i="52"/>
  <c r="H59" i="52"/>
  <c r="E60" i="52"/>
  <c r="F60" i="52"/>
  <c r="H60" i="52" s="1"/>
  <c r="G60" i="52"/>
  <c r="H61" i="52"/>
  <c r="H62" i="52"/>
  <c r="H64" i="52"/>
  <c r="A69" i="52"/>
  <c r="F71" i="52"/>
  <c r="F72" i="52"/>
  <c r="F73" i="52"/>
  <c r="E35" i="14"/>
  <c r="E38" i="14" s="1"/>
  <c r="A1" i="14"/>
  <c r="A3" i="14"/>
  <c r="A69" i="14" s="1"/>
  <c r="E8" i="14"/>
  <c r="H8" i="14" s="1"/>
  <c r="E9" i="14"/>
  <c r="H9" i="14" s="1"/>
  <c r="H10" i="14"/>
  <c r="H14" i="14"/>
  <c r="H16" i="14"/>
  <c r="H17" i="14"/>
  <c r="H18" i="14"/>
  <c r="E19" i="14"/>
  <c r="H21" i="14"/>
  <c r="H22" i="14"/>
  <c r="H23" i="14"/>
  <c r="E24" i="14"/>
  <c r="H24" i="14" s="1"/>
  <c r="H26" i="14"/>
  <c r="H27" i="14"/>
  <c r="H31" i="14"/>
  <c r="H32" i="14"/>
  <c r="H33" i="14"/>
  <c r="H35" i="14"/>
  <c r="H36" i="14"/>
  <c r="H37" i="14"/>
  <c r="H45" i="14"/>
  <c r="H46" i="14"/>
  <c r="H52" i="14"/>
  <c r="H53" i="14"/>
  <c r="H54" i="14"/>
  <c r="E55" i="14"/>
  <c r="F55" i="14"/>
  <c r="F66" i="14" s="1"/>
  <c r="G55" i="14"/>
  <c r="H56" i="14"/>
  <c r="H57" i="14"/>
  <c r="H58" i="14"/>
  <c r="H59" i="14"/>
  <c r="E60" i="14"/>
  <c r="H60" i="14" s="1"/>
  <c r="F60" i="14"/>
  <c r="G60" i="14"/>
  <c r="H61" i="14"/>
  <c r="H62" i="14"/>
  <c r="H64" i="14"/>
  <c r="A67" i="14"/>
  <c r="F69" i="14"/>
  <c r="F70" i="14"/>
  <c r="F71" i="14"/>
  <c r="E61" i="8"/>
  <c r="H61" i="8" s="1"/>
  <c r="A1" i="8"/>
  <c r="A3" i="8"/>
  <c r="A69" i="8" s="1"/>
  <c r="H8" i="8"/>
  <c r="H9" i="8"/>
  <c r="H10" i="8"/>
  <c r="E11" i="8"/>
  <c r="H11" i="8" s="1"/>
  <c r="H14" i="8"/>
  <c r="H16" i="8"/>
  <c r="H17" i="8"/>
  <c r="H18" i="8"/>
  <c r="E19" i="8"/>
  <c r="H21" i="8"/>
  <c r="H22" i="8"/>
  <c r="H23" i="8"/>
  <c r="E24" i="8"/>
  <c r="H26" i="8"/>
  <c r="H27" i="8"/>
  <c r="E28" i="8"/>
  <c r="H28" i="8" s="1"/>
  <c r="H31" i="8"/>
  <c r="H32" i="8"/>
  <c r="H33" i="8"/>
  <c r="H35" i="8"/>
  <c r="H36" i="8"/>
  <c r="H37" i="8"/>
  <c r="E38" i="8"/>
  <c r="H38" i="8" s="1"/>
  <c r="H45" i="8"/>
  <c r="H46" i="8"/>
  <c r="H52" i="8"/>
  <c r="H53" i="8"/>
  <c r="H54" i="8"/>
  <c r="E55" i="8"/>
  <c r="F55" i="8"/>
  <c r="F66" i="8" s="1"/>
  <c r="G55" i="8"/>
  <c r="H56" i="8"/>
  <c r="H57" i="8"/>
  <c r="H58" i="8"/>
  <c r="H59" i="8"/>
  <c r="E60" i="8"/>
  <c r="F60" i="8"/>
  <c r="G60" i="8"/>
  <c r="H62" i="8"/>
  <c r="E64" i="8"/>
  <c r="H64" i="8" s="1"/>
  <c r="A67" i="8"/>
  <c r="C112" i="8"/>
  <c r="A1" i="11"/>
  <c r="A3" i="11"/>
  <c r="E8" i="11"/>
  <c r="H8" i="11" s="1"/>
  <c r="H9" i="11"/>
  <c r="H10" i="11"/>
  <c r="E11" i="11"/>
  <c r="H11" i="11" s="1"/>
  <c r="H14" i="11"/>
  <c r="H16" i="11"/>
  <c r="H17" i="11"/>
  <c r="H18" i="11"/>
  <c r="E19" i="11"/>
  <c r="H21" i="11"/>
  <c r="H22" i="11"/>
  <c r="H23" i="11"/>
  <c r="E24" i="11"/>
  <c r="H26" i="11"/>
  <c r="H27" i="11"/>
  <c r="H28" i="11"/>
  <c r="E29" i="11"/>
  <c r="H31" i="11"/>
  <c r="H32" i="11"/>
  <c r="H33" i="11"/>
  <c r="H35" i="11"/>
  <c r="H36" i="11"/>
  <c r="H37" i="11"/>
  <c r="E38" i="11"/>
  <c r="H45" i="11"/>
  <c r="H46" i="11"/>
  <c r="H52" i="11"/>
  <c r="E53" i="11"/>
  <c r="H53" i="11" s="1"/>
  <c r="H54" i="11"/>
  <c r="F55" i="11"/>
  <c r="F66" i="11" s="1"/>
  <c r="G55" i="11"/>
  <c r="H56" i="11"/>
  <c r="H57" i="11"/>
  <c r="H58" i="11"/>
  <c r="H59" i="11"/>
  <c r="E60" i="11"/>
  <c r="F60" i="11"/>
  <c r="G60" i="11"/>
  <c r="H60" i="11" s="1"/>
  <c r="H61" i="11"/>
  <c r="H62" i="11"/>
  <c r="H64" i="11"/>
  <c r="A1" i="43"/>
  <c r="B10" i="3"/>
  <c r="B8" i="43" s="1"/>
  <c r="A11" i="3"/>
  <c r="A9" i="43" s="1"/>
  <c r="B11" i="3"/>
  <c r="B9" i="43" s="1"/>
  <c r="A10" i="3"/>
  <c r="A8" i="43" s="1"/>
  <c r="A1" i="20"/>
  <c r="A3" i="20"/>
  <c r="A69" i="20" s="1"/>
  <c r="H8" i="20"/>
  <c r="H9" i="20"/>
  <c r="H10" i="20"/>
  <c r="E11" i="20"/>
  <c r="F11" i="20"/>
  <c r="H11" i="20" s="1"/>
  <c r="G11" i="20"/>
  <c r="H14" i="20"/>
  <c r="H16" i="20"/>
  <c r="H17" i="20"/>
  <c r="H18" i="20"/>
  <c r="E19" i="20"/>
  <c r="F19" i="20"/>
  <c r="G19" i="20"/>
  <c r="H19" i="20" s="1"/>
  <c r="H21" i="20"/>
  <c r="H22" i="20"/>
  <c r="H23" i="20"/>
  <c r="E24" i="20"/>
  <c r="F24" i="20"/>
  <c r="G24" i="20"/>
  <c r="H26" i="20"/>
  <c r="H27" i="20"/>
  <c r="F29" i="20"/>
  <c r="H31" i="20"/>
  <c r="H32" i="20"/>
  <c r="H33" i="20"/>
  <c r="H35" i="20"/>
  <c r="H36" i="20"/>
  <c r="H37" i="20"/>
  <c r="E38" i="20"/>
  <c r="F38" i="20"/>
  <c r="G38" i="20"/>
  <c r="H45" i="20"/>
  <c r="H46" i="20"/>
  <c r="H52" i="20"/>
  <c r="H53" i="20"/>
  <c r="H54" i="20"/>
  <c r="E55" i="20"/>
  <c r="H55" i="20" s="1"/>
  <c r="F55" i="20"/>
  <c r="F66" i="20" s="1"/>
  <c r="G55" i="20"/>
  <c r="H56" i="20"/>
  <c r="H57" i="20"/>
  <c r="H58" i="20"/>
  <c r="H59" i="20"/>
  <c r="E60" i="20"/>
  <c r="F60" i="20"/>
  <c r="G60" i="20"/>
  <c r="H61" i="20"/>
  <c r="H62" i="20"/>
  <c r="H64" i="20"/>
  <c r="A67" i="20"/>
  <c r="F69" i="20"/>
  <c r="F70" i="20"/>
  <c r="F71" i="20"/>
  <c r="A1" i="6"/>
  <c r="A3" i="6"/>
  <c r="H8" i="6"/>
  <c r="H9" i="6"/>
  <c r="H10" i="6"/>
  <c r="E11" i="6"/>
  <c r="H14" i="6"/>
  <c r="H16" i="6"/>
  <c r="H17" i="6"/>
  <c r="H18" i="6"/>
  <c r="E19" i="6"/>
  <c r="H21" i="6"/>
  <c r="H22" i="6"/>
  <c r="H23" i="6"/>
  <c r="E24" i="6"/>
  <c r="H24" i="6" s="1"/>
  <c r="H26" i="6"/>
  <c r="H27" i="6"/>
  <c r="H31" i="6"/>
  <c r="H32" i="6"/>
  <c r="H33" i="6"/>
  <c r="H35" i="6"/>
  <c r="H36" i="6"/>
  <c r="H37" i="6"/>
  <c r="E38" i="6"/>
  <c r="H45" i="6"/>
  <c r="H46" i="6"/>
  <c r="H52" i="6"/>
  <c r="H53" i="6"/>
  <c r="H54" i="6"/>
  <c r="E55" i="6"/>
  <c r="F55" i="6"/>
  <c r="F66" i="6" s="1"/>
  <c r="G55" i="6"/>
  <c r="H56" i="6"/>
  <c r="H57" i="6"/>
  <c r="H58" i="6"/>
  <c r="H59" i="6"/>
  <c r="E60" i="6"/>
  <c r="F60" i="6"/>
  <c r="G60" i="6"/>
  <c r="H60" i="6" s="1"/>
  <c r="E61" i="6"/>
  <c r="H61" i="6" s="1"/>
  <c r="H62" i="6"/>
  <c r="H64" i="6"/>
  <c r="A1" i="22"/>
  <c r="E11" i="22"/>
  <c r="E19" i="22"/>
  <c r="E24" i="22"/>
  <c r="E31" i="22"/>
  <c r="E38" i="22"/>
  <c r="E55" i="22"/>
  <c r="E66" i="22" s="1"/>
  <c r="F55" i="22"/>
  <c r="G55" i="22"/>
  <c r="G66" i="22" s="1"/>
  <c r="E60" i="22"/>
  <c r="F60" i="22"/>
  <c r="G60" i="22"/>
  <c r="I62" i="22"/>
  <c r="A1" i="19"/>
  <c r="A3" i="19"/>
  <c r="H8" i="19"/>
  <c r="H9" i="19"/>
  <c r="H10" i="19"/>
  <c r="E11" i="19"/>
  <c r="F11" i="19"/>
  <c r="H11" i="19" s="1"/>
  <c r="G11" i="19"/>
  <c r="H14" i="19"/>
  <c r="H16" i="19"/>
  <c r="H17" i="19"/>
  <c r="H18" i="19"/>
  <c r="E19" i="19"/>
  <c r="F19" i="19"/>
  <c r="G19" i="19"/>
  <c r="G39" i="19" s="1"/>
  <c r="G41" i="19" s="1"/>
  <c r="G48" i="19" s="1"/>
  <c r="H21" i="19"/>
  <c r="H22" i="19"/>
  <c r="H23" i="19"/>
  <c r="E24" i="19"/>
  <c r="F24" i="19"/>
  <c r="G24" i="19"/>
  <c r="H26" i="19"/>
  <c r="H27" i="19"/>
  <c r="E28" i="19"/>
  <c r="H28" i="19" s="1"/>
  <c r="F29" i="19"/>
  <c r="H31" i="19"/>
  <c r="H32" i="19"/>
  <c r="H33" i="19"/>
  <c r="H35" i="19"/>
  <c r="H36" i="19"/>
  <c r="H37" i="19"/>
  <c r="E38" i="19"/>
  <c r="F38" i="19"/>
  <c r="G38" i="19"/>
  <c r="E45" i="19"/>
  <c r="H45" i="19" s="1"/>
  <c r="H46" i="19"/>
  <c r="H52" i="19"/>
  <c r="H53" i="19"/>
  <c r="H54" i="19"/>
  <c r="E55" i="19"/>
  <c r="F55" i="19"/>
  <c r="F66" i="19" s="1"/>
  <c r="G55" i="19"/>
  <c r="H56" i="19"/>
  <c r="H57" i="19"/>
  <c r="H58" i="19"/>
  <c r="H59" i="19"/>
  <c r="E60" i="19"/>
  <c r="F60" i="19"/>
  <c r="G60" i="19"/>
  <c r="H61" i="19"/>
  <c r="H62" i="19"/>
  <c r="H64" i="19"/>
  <c r="A1" i="9"/>
  <c r="A3" i="9"/>
  <c r="H8" i="9"/>
  <c r="H9" i="9"/>
  <c r="H10" i="9"/>
  <c r="E11" i="9"/>
  <c r="H14" i="9"/>
  <c r="H16" i="9"/>
  <c r="H17" i="9"/>
  <c r="H18" i="9"/>
  <c r="E19" i="9"/>
  <c r="H19" i="9" s="1"/>
  <c r="H21" i="9"/>
  <c r="H22" i="9"/>
  <c r="H23" i="9"/>
  <c r="E24" i="9"/>
  <c r="H26" i="9"/>
  <c r="H27" i="9"/>
  <c r="E28" i="9"/>
  <c r="H28" i="9" s="1"/>
  <c r="E29" i="9"/>
  <c r="H29" i="9" s="1"/>
  <c r="H31" i="9"/>
  <c r="H32" i="9"/>
  <c r="H33" i="9"/>
  <c r="H35" i="9"/>
  <c r="H36" i="9"/>
  <c r="H37" i="9"/>
  <c r="E38" i="9"/>
  <c r="H45" i="9"/>
  <c r="H46" i="9"/>
  <c r="H52" i="9"/>
  <c r="H53" i="9"/>
  <c r="H54" i="9"/>
  <c r="E55" i="9"/>
  <c r="F55" i="9"/>
  <c r="F66" i="9" s="1"/>
  <c r="G55" i="9"/>
  <c r="H56" i="9"/>
  <c r="H57" i="9"/>
  <c r="H58" i="9"/>
  <c r="H59" i="9"/>
  <c r="E60" i="9"/>
  <c r="F60" i="9"/>
  <c r="G60" i="9"/>
  <c r="H61" i="9"/>
  <c r="E62" i="9"/>
  <c r="H62" i="9" s="1"/>
  <c r="H64" i="9"/>
  <c r="A67" i="9"/>
  <c r="A69" i="9"/>
  <c r="C112" i="9"/>
  <c r="A1" i="18"/>
  <c r="A3" i="18"/>
  <c r="A71" i="18" s="1"/>
  <c r="H8" i="18"/>
  <c r="H9" i="18"/>
  <c r="H10" i="18"/>
  <c r="E11" i="18"/>
  <c r="H14" i="18"/>
  <c r="H16" i="18"/>
  <c r="H17" i="18"/>
  <c r="H18" i="18"/>
  <c r="E19" i="18"/>
  <c r="H21" i="18"/>
  <c r="H22" i="18"/>
  <c r="H23" i="18"/>
  <c r="E24" i="18"/>
  <c r="H24" i="18" s="1"/>
  <c r="H26" i="18"/>
  <c r="H27" i="18"/>
  <c r="H31" i="18"/>
  <c r="H32" i="18"/>
  <c r="H33" i="18"/>
  <c r="E35" i="18"/>
  <c r="H35" i="18" s="1"/>
  <c r="H36" i="18"/>
  <c r="H37" i="18"/>
  <c r="H45" i="18"/>
  <c r="H46" i="18"/>
  <c r="H52" i="18"/>
  <c r="H53" i="18"/>
  <c r="H54" i="18"/>
  <c r="E55" i="18"/>
  <c r="E66" i="18" s="1"/>
  <c r="F55" i="18"/>
  <c r="G55" i="18"/>
  <c r="G66" i="18" s="1"/>
  <c r="H56" i="18"/>
  <c r="H57" i="18"/>
  <c r="H58" i="18"/>
  <c r="H59" i="18"/>
  <c r="E60" i="18"/>
  <c r="F60" i="18"/>
  <c r="G60" i="18"/>
  <c r="H61" i="18"/>
  <c r="H62" i="18"/>
  <c r="H64" i="18"/>
  <c r="A69" i="18"/>
  <c r="F71" i="18"/>
  <c r="F72" i="18"/>
  <c r="F73" i="18"/>
  <c r="F73" i="27"/>
  <c r="F72" i="27"/>
  <c r="A3" i="27"/>
  <c r="A71" i="27" s="1"/>
  <c r="A69" i="27"/>
  <c r="E55" i="27"/>
  <c r="E60" i="27"/>
  <c r="F55" i="27"/>
  <c r="G55" i="27"/>
  <c r="H64" i="27"/>
  <c r="H62" i="27"/>
  <c r="H59" i="27"/>
  <c r="H58" i="27"/>
  <c r="H57" i="27"/>
  <c r="H56" i="27"/>
  <c r="H54" i="27"/>
  <c r="H53" i="27"/>
  <c r="E11" i="27"/>
  <c r="H11" i="27" s="1"/>
  <c r="E19" i="27"/>
  <c r="E35" i="27"/>
  <c r="E38" i="27" s="1"/>
  <c r="H38" i="27" s="1"/>
  <c r="H46" i="27"/>
  <c r="H45" i="27"/>
  <c r="H37" i="27"/>
  <c r="H36" i="27"/>
  <c r="H33" i="27"/>
  <c r="H32" i="27"/>
  <c r="H31" i="27"/>
  <c r="H27" i="27"/>
  <c r="H26" i="27"/>
  <c r="H21" i="27"/>
  <c r="H18" i="27"/>
  <c r="H17" i="27"/>
  <c r="H16" i="27"/>
  <c r="H14" i="27"/>
  <c r="H10" i="27"/>
  <c r="H9" i="27"/>
  <c r="H8" i="27"/>
  <c r="A1" i="27"/>
  <c r="E32" i="49"/>
  <c r="H32" i="49" s="1"/>
  <c r="E33" i="49"/>
  <c r="E21" i="49"/>
  <c r="H21" i="49" s="1"/>
  <c r="E35" i="49"/>
  <c r="H35" i="49" s="1"/>
  <c r="E31" i="49"/>
  <c r="H31" i="49" s="1"/>
  <c r="E26" i="49"/>
  <c r="H26" i="49" s="1"/>
  <c r="A1" i="49"/>
  <c r="A3" i="49"/>
  <c r="A71" i="49" s="1"/>
  <c r="H8" i="49"/>
  <c r="H9" i="49"/>
  <c r="H10" i="49"/>
  <c r="E11" i="49"/>
  <c r="H11" i="49" s="1"/>
  <c r="H14" i="49"/>
  <c r="H16" i="49"/>
  <c r="H18" i="49"/>
  <c r="H22" i="49"/>
  <c r="H23" i="49"/>
  <c r="H27" i="49"/>
  <c r="H33" i="49"/>
  <c r="H36" i="49"/>
  <c r="H37" i="49"/>
  <c r="H45" i="49"/>
  <c r="H46" i="49"/>
  <c r="H52" i="49"/>
  <c r="H53" i="49"/>
  <c r="H54" i="49"/>
  <c r="E55" i="49"/>
  <c r="E66" i="49" s="1"/>
  <c r="F55" i="49"/>
  <c r="G55" i="49"/>
  <c r="G66" i="49" s="1"/>
  <c r="H56" i="49"/>
  <c r="H57" i="49"/>
  <c r="H58" i="49"/>
  <c r="H59" i="49"/>
  <c r="E60" i="49"/>
  <c r="F60" i="49"/>
  <c r="G60" i="49"/>
  <c r="H61" i="49"/>
  <c r="H62" i="49"/>
  <c r="H64" i="49"/>
  <c r="A69" i="49"/>
  <c r="E32" i="48"/>
  <c r="H32" i="48" s="1"/>
  <c r="E33" i="48"/>
  <c r="E21" i="48"/>
  <c r="H21" i="48" s="1"/>
  <c r="E35" i="48"/>
  <c r="E38" i="48" s="1"/>
  <c r="E31" i="48"/>
  <c r="H31" i="48" s="1"/>
  <c r="E26" i="48"/>
  <c r="H26" i="48" s="1"/>
  <c r="A1" i="48"/>
  <c r="A3" i="48"/>
  <c r="A71" i="48" s="1"/>
  <c r="H8" i="48"/>
  <c r="H9" i="48"/>
  <c r="H10" i="48"/>
  <c r="E11" i="48"/>
  <c r="H14" i="48"/>
  <c r="H16" i="48"/>
  <c r="H17" i="48"/>
  <c r="H18" i="48"/>
  <c r="E19" i="48"/>
  <c r="H19" i="48" s="1"/>
  <c r="H22" i="48"/>
  <c r="H23" i="48"/>
  <c r="H27" i="48"/>
  <c r="H33" i="48"/>
  <c r="H36" i="48"/>
  <c r="H37" i="48"/>
  <c r="H45" i="48"/>
  <c r="H46" i="48"/>
  <c r="H52" i="48"/>
  <c r="H53" i="48"/>
  <c r="H54" i="48"/>
  <c r="E55" i="48"/>
  <c r="F55" i="48"/>
  <c r="F66" i="48" s="1"/>
  <c r="G55" i="48"/>
  <c r="H56" i="48"/>
  <c r="H57" i="48"/>
  <c r="H58" i="48"/>
  <c r="H59" i="48"/>
  <c r="E60" i="48"/>
  <c r="F60" i="48"/>
  <c r="G60" i="48"/>
  <c r="H61" i="48"/>
  <c r="H62" i="48"/>
  <c r="H64" i="48"/>
  <c r="A69" i="48"/>
  <c r="A1" i="51"/>
  <c r="H8" i="51"/>
  <c r="H9" i="51"/>
  <c r="H10" i="51"/>
  <c r="E11" i="51"/>
  <c r="H11" i="51" s="1"/>
  <c r="H14" i="51"/>
  <c r="H16" i="51"/>
  <c r="H17" i="51"/>
  <c r="H18" i="51"/>
  <c r="E19" i="51"/>
  <c r="H19" i="51" s="1"/>
  <c r="H21" i="51"/>
  <c r="H22" i="51"/>
  <c r="E24" i="51"/>
  <c r="H24" i="51" s="1"/>
  <c r="H26" i="51"/>
  <c r="H27" i="51"/>
  <c r="H31" i="51"/>
  <c r="H32" i="51"/>
  <c r="H33" i="51"/>
  <c r="E35" i="51"/>
  <c r="H35" i="51" s="1"/>
  <c r="H36" i="51"/>
  <c r="H45" i="51"/>
  <c r="H46" i="51"/>
  <c r="H53" i="51"/>
  <c r="E55" i="51"/>
  <c r="H55" i="51" s="1"/>
  <c r="F55" i="51"/>
  <c r="G55" i="51"/>
  <c r="H56" i="51"/>
  <c r="E60" i="51"/>
  <c r="H60" i="51" s="1"/>
  <c r="F60" i="51"/>
  <c r="G60" i="51"/>
  <c r="H62" i="51"/>
  <c r="H64" i="51"/>
  <c r="E17" i="28"/>
  <c r="H17" i="28" s="1"/>
  <c r="F73" i="28"/>
  <c r="F72" i="28"/>
  <c r="F71" i="28"/>
  <c r="A3" i="28"/>
  <c r="A71" i="28" s="1"/>
  <c r="A69" i="28"/>
  <c r="E55" i="28"/>
  <c r="E60" i="28"/>
  <c r="F55" i="28"/>
  <c r="F60" i="28"/>
  <c r="G55" i="28"/>
  <c r="G60" i="28"/>
  <c r="H64" i="28"/>
  <c r="H62" i="28"/>
  <c r="H61" i="28"/>
  <c r="H59" i="28"/>
  <c r="H58" i="28"/>
  <c r="H57" i="28"/>
  <c r="H56" i="28"/>
  <c r="H54" i="28"/>
  <c r="H53" i="28"/>
  <c r="H52" i="28"/>
  <c r="E11" i="28"/>
  <c r="H11" i="28" s="1"/>
  <c r="E16" i="28"/>
  <c r="H16" i="28" s="1"/>
  <c r="E21" i="28"/>
  <c r="E24" i="28" s="1"/>
  <c r="E26" i="28"/>
  <c r="E31" i="28"/>
  <c r="H31" i="28" s="1"/>
  <c r="E32" i="28"/>
  <c r="H32" i="28" s="1"/>
  <c r="E33" i="28"/>
  <c r="H33" i="28" s="1"/>
  <c r="E35" i="28"/>
  <c r="E38" i="28" s="1"/>
  <c r="H46" i="28"/>
  <c r="H45" i="28"/>
  <c r="H37" i="28"/>
  <c r="H36" i="28"/>
  <c r="H27" i="28"/>
  <c r="H26" i="28"/>
  <c r="H23" i="28"/>
  <c r="H22" i="28"/>
  <c r="H21" i="28"/>
  <c r="H18" i="28"/>
  <c r="H14" i="28"/>
  <c r="H10" i="28"/>
  <c r="H9" i="28"/>
  <c r="H8" i="28"/>
  <c r="A1" i="28"/>
  <c r="D1" i="3"/>
  <c r="D5" i="3"/>
  <c r="F96" i="15"/>
  <c r="F75" i="15"/>
  <c r="F76" i="15"/>
  <c r="F77" i="15"/>
  <c r="F102" i="15"/>
  <c r="F103" i="15"/>
  <c r="F104" i="15"/>
  <c r="F100" i="15"/>
  <c r="F99" i="15"/>
  <c r="F98" i="15"/>
  <c r="F94" i="15"/>
  <c r="F95" i="15"/>
  <c r="F97" i="15" s="1"/>
  <c r="F89" i="15"/>
  <c r="F90" i="15"/>
  <c r="F91" i="15"/>
  <c r="F84" i="15"/>
  <c r="F85" i="15"/>
  <c r="F86" i="15"/>
  <c r="F82" i="15"/>
  <c r="C112" i="15"/>
  <c r="A1" i="15"/>
  <c r="A3" i="15"/>
  <c r="A69" i="15" s="1"/>
  <c r="H8" i="15"/>
  <c r="H9" i="15"/>
  <c r="H10" i="15"/>
  <c r="E11" i="15"/>
  <c r="H14" i="15"/>
  <c r="H16" i="15"/>
  <c r="H17" i="15"/>
  <c r="H18" i="15"/>
  <c r="E19" i="15"/>
  <c r="H21" i="15"/>
  <c r="H22" i="15"/>
  <c r="E23" i="15"/>
  <c r="H23" i="15" s="1"/>
  <c r="H26" i="15"/>
  <c r="H27" i="15"/>
  <c r="E28" i="15"/>
  <c r="H28" i="15" s="1"/>
  <c r="H31" i="15"/>
  <c r="H32" i="15"/>
  <c r="H33" i="15"/>
  <c r="H35" i="15"/>
  <c r="H36" i="15"/>
  <c r="E37" i="15"/>
  <c r="H37" i="15" s="1"/>
  <c r="H45" i="15"/>
  <c r="H46" i="15"/>
  <c r="H52" i="15"/>
  <c r="H53" i="15"/>
  <c r="H54" i="15"/>
  <c r="E55" i="15"/>
  <c r="F55" i="15"/>
  <c r="G55" i="15"/>
  <c r="G66" i="15" s="1"/>
  <c r="H56" i="15"/>
  <c r="H57" i="15"/>
  <c r="H58" i="15"/>
  <c r="H59" i="15"/>
  <c r="E60" i="15"/>
  <c r="F60" i="15"/>
  <c r="G60" i="15"/>
  <c r="H61" i="15"/>
  <c r="H62" i="15"/>
  <c r="H64" i="15"/>
  <c r="A67" i="15"/>
  <c r="F69" i="15"/>
  <c r="F70" i="15"/>
  <c r="F71" i="15"/>
  <c r="A1" i="17"/>
  <c r="A3" i="17"/>
  <c r="A69" i="17" s="1"/>
  <c r="H8" i="17"/>
  <c r="H9" i="17"/>
  <c r="H10" i="17"/>
  <c r="E11" i="17"/>
  <c r="H14" i="17"/>
  <c r="H16" i="17"/>
  <c r="H17" i="17"/>
  <c r="H18" i="17"/>
  <c r="E19" i="17"/>
  <c r="H19" i="17" s="1"/>
  <c r="H21" i="17"/>
  <c r="H22" i="17"/>
  <c r="H23" i="17"/>
  <c r="E24" i="17"/>
  <c r="H24" i="17" s="1"/>
  <c r="H26" i="17"/>
  <c r="H27" i="17"/>
  <c r="E28" i="17"/>
  <c r="H28" i="17" s="1"/>
  <c r="H31" i="17"/>
  <c r="H32" i="17"/>
  <c r="H33" i="17"/>
  <c r="E35" i="17"/>
  <c r="H35" i="17" s="1"/>
  <c r="H36" i="17"/>
  <c r="H37" i="17"/>
  <c r="H45" i="17"/>
  <c r="H46" i="17"/>
  <c r="H52" i="17"/>
  <c r="H53" i="17"/>
  <c r="H54" i="17"/>
  <c r="E55" i="17"/>
  <c r="F55" i="17"/>
  <c r="F66" i="17" s="1"/>
  <c r="G55" i="17"/>
  <c r="H56" i="17"/>
  <c r="H57" i="17"/>
  <c r="H58" i="17"/>
  <c r="H59" i="17"/>
  <c r="E60" i="17"/>
  <c r="F60" i="17"/>
  <c r="G60" i="17"/>
  <c r="H61" i="17"/>
  <c r="H62" i="17"/>
  <c r="H64" i="17"/>
  <c r="A67" i="17"/>
  <c r="F69" i="17"/>
  <c r="F70" i="17"/>
  <c r="F71" i="17"/>
  <c r="F75" i="17"/>
  <c r="F76" i="17"/>
  <c r="F77" i="17"/>
  <c r="F82" i="17"/>
  <c r="F84" i="17"/>
  <c r="F85" i="17"/>
  <c r="F86" i="17"/>
  <c r="F89" i="17"/>
  <c r="F90" i="17"/>
  <c r="F91" i="17"/>
  <c r="F94" i="17"/>
  <c r="F95" i="17"/>
  <c r="F98" i="17"/>
  <c r="F99" i="17"/>
  <c r="F100" i="17"/>
  <c r="F102" i="17"/>
  <c r="F103" i="17"/>
  <c r="F104" i="17"/>
  <c r="C112" i="17"/>
  <c r="F22" i="5"/>
  <c r="F27" i="5"/>
  <c r="F32" i="5"/>
  <c r="F41" i="5"/>
  <c r="E11" i="5"/>
  <c r="H11" i="5" s="1"/>
  <c r="E47" i="5"/>
  <c r="H47" i="5" s="1"/>
  <c r="A1" i="5"/>
  <c r="A3" i="5"/>
  <c r="E12" i="5"/>
  <c r="H12" i="5" s="1"/>
  <c r="E17" i="5"/>
  <c r="H17" i="5" s="1"/>
  <c r="E19" i="5"/>
  <c r="H19" i="5" s="1"/>
  <c r="E20" i="5"/>
  <c r="H20" i="5" s="1"/>
  <c r="E21" i="5"/>
  <c r="H21" i="5" s="1"/>
  <c r="E24" i="5"/>
  <c r="H24" i="5" s="1"/>
  <c r="E25" i="5"/>
  <c r="H25" i="5" s="1"/>
  <c r="E26" i="5"/>
  <c r="H26" i="5" s="1"/>
  <c r="E29" i="5"/>
  <c r="H29" i="5" s="1"/>
  <c r="E30" i="5"/>
  <c r="H30" i="5" s="1"/>
  <c r="E34" i="5"/>
  <c r="H34" i="5" s="1"/>
  <c r="E35" i="5"/>
  <c r="H35" i="5" s="1"/>
  <c r="E36" i="5"/>
  <c r="H36" i="5" s="1"/>
  <c r="E38" i="5"/>
  <c r="H38" i="5" s="1"/>
  <c r="E39" i="5"/>
  <c r="H39" i="5" s="1"/>
  <c r="E40" i="5"/>
  <c r="H40" i="5" s="1"/>
  <c r="E48" i="5"/>
  <c r="H48" i="5" s="1"/>
  <c r="E49" i="5"/>
  <c r="H49" i="5" s="1"/>
  <c r="E55" i="5"/>
  <c r="H55" i="5" s="1"/>
  <c r="E56" i="5"/>
  <c r="H56" i="5" s="1"/>
  <c r="E57" i="5"/>
  <c r="H57" i="5" s="1"/>
  <c r="F58" i="5"/>
  <c r="G58" i="5"/>
  <c r="H59" i="5"/>
  <c r="E60" i="5"/>
  <c r="H60" i="5" s="1"/>
  <c r="E61" i="5"/>
  <c r="H61" i="5" s="1"/>
  <c r="E62" i="5"/>
  <c r="H62" i="5" s="1"/>
  <c r="F63" i="5"/>
  <c r="G63" i="5"/>
  <c r="H64" i="5"/>
  <c r="H65" i="5"/>
  <c r="H67" i="5"/>
  <c r="A1" i="23"/>
  <c r="A3" i="23"/>
  <c r="A69" i="23" s="1"/>
  <c r="H8" i="23"/>
  <c r="H9" i="23"/>
  <c r="H10" i="23"/>
  <c r="E11" i="23"/>
  <c r="H11" i="23" s="1"/>
  <c r="G11" i="23"/>
  <c r="H14" i="23"/>
  <c r="H16" i="23"/>
  <c r="H17" i="23"/>
  <c r="H18" i="23"/>
  <c r="E19" i="23"/>
  <c r="G19" i="23"/>
  <c r="H19" i="23" s="1"/>
  <c r="H21" i="23"/>
  <c r="H22" i="23"/>
  <c r="H23" i="23"/>
  <c r="E24" i="23"/>
  <c r="G24" i="23"/>
  <c r="H26" i="23"/>
  <c r="H27" i="23"/>
  <c r="E28" i="23"/>
  <c r="H28" i="23" s="1"/>
  <c r="G29" i="23"/>
  <c r="H31" i="23"/>
  <c r="H32" i="23"/>
  <c r="H33" i="23"/>
  <c r="E35" i="23"/>
  <c r="H35" i="23" s="1"/>
  <c r="H36" i="23"/>
  <c r="H37" i="23"/>
  <c r="G38" i="23"/>
  <c r="H45" i="23"/>
  <c r="H46" i="23"/>
  <c r="H52" i="23"/>
  <c r="H53" i="23"/>
  <c r="H54" i="23"/>
  <c r="E55" i="23"/>
  <c r="F55" i="23"/>
  <c r="G55" i="23"/>
  <c r="G66" i="23" s="1"/>
  <c r="H56" i="23"/>
  <c r="H57" i="23"/>
  <c r="H58" i="23"/>
  <c r="H59" i="23"/>
  <c r="E60" i="23"/>
  <c r="F60" i="23"/>
  <c r="G60" i="23"/>
  <c r="H61" i="23"/>
  <c r="H62" i="23"/>
  <c r="H64" i="23"/>
  <c r="A67" i="23"/>
  <c r="C112" i="23"/>
  <c r="Y47" i="1"/>
  <c r="S47" i="1"/>
  <c r="R47" i="1"/>
  <c r="I47" i="1"/>
  <c r="H47" i="1"/>
  <c r="G47" i="1"/>
  <c r="A1" i="16"/>
  <c r="A3" i="16"/>
  <c r="A69" i="16" s="1"/>
  <c r="H8" i="16"/>
  <c r="H9" i="16"/>
  <c r="H10" i="16"/>
  <c r="E11" i="16"/>
  <c r="H14" i="16"/>
  <c r="H16" i="16"/>
  <c r="H17" i="16"/>
  <c r="H18" i="16"/>
  <c r="E19" i="16"/>
  <c r="H19" i="16" s="1"/>
  <c r="H21" i="16"/>
  <c r="H22" i="16"/>
  <c r="H23" i="16"/>
  <c r="E24" i="16"/>
  <c r="H24" i="16" s="1"/>
  <c r="H26" i="16"/>
  <c r="H27" i="16"/>
  <c r="E31" i="16"/>
  <c r="H31" i="16" s="1"/>
  <c r="H32" i="16"/>
  <c r="H33" i="16"/>
  <c r="H35" i="16"/>
  <c r="H36" i="16"/>
  <c r="H37" i="16"/>
  <c r="E38" i="16"/>
  <c r="H45" i="16"/>
  <c r="H46" i="16"/>
  <c r="H52" i="16"/>
  <c r="H53" i="16"/>
  <c r="H54" i="16"/>
  <c r="E55" i="16"/>
  <c r="F55" i="16"/>
  <c r="G55" i="16"/>
  <c r="G66" i="16" s="1"/>
  <c r="H56" i="16"/>
  <c r="H57" i="16"/>
  <c r="H58" i="16"/>
  <c r="H59" i="16"/>
  <c r="E60" i="16"/>
  <c r="F60" i="16"/>
  <c r="G60" i="16"/>
  <c r="H61" i="16"/>
  <c r="H62" i="16"/>
  <c r="H64" i="16"/>
  <c r="A67" i="16"/>
  <c r="F69" i="16"/>
  <c r="F70" i="16"/>
  <c r="F71" i="16"/>
  <c r="A1" i="1"/>
  <c r="E16" i="12"/>
  <c r="E19" i="12" s="1"/>
  <c r="A1" i="12"/>
  <c r="A3" i="12"/>
  <c r="A69" i="12" s="1"/>
  <c r="E8" i="12"/>
  <c r="H8" i="12" s="1"/>
  <c r="H9" i="12"/>
  <c r="H10" i="12"/>
  <c r="H14" i="12"/>
  <c r="H17" i="12"/>
  <c r="H18" i="12"/>
  <c r="H21" i="12"/>
  <c r="H22" i="12"/>
  <c r="H23" i="12"/>
  <c r="E24" i="12"/>
  <c r="H26" i="12"/>
  <c r="H27" i="12"/>
  <c r="E31" i="12"/>
  <c r="H31" i="12" s="1"/>
  <c r="H33" i="12"/>
  <c r="E35" i="12"/>
  <c r="H35" i="12" s="1"/>
  <c r="H36" i="12"/>
  <c r="H37" i="12"/>
  <c r="H45" i="12"/>
  <c r="H46" i="12"/>
  <c r="H52" i="12"/>
  <c r="H53" i="12"/>
  <c r="H54" i="12"/>
  <c r="E55" i="12"/>
  <c r="F55" i="12"/>
  <c r="F66" i="12" s="1"/>
  <c r="G55" i="12"/>
  <c r="H56" i="12"/>
  <c r="H57" i="12"/>
  <c r="H58" i="12"/>
  <c r="H59" i="12"/>
  <c r="E60" i="12"/>
  <c r="F60" i="12"/>
  <c r="G60" i="12"/>
  <c r="H61" i="12"/>
  <c r="H62" i="12"/>
  <c r="H64" i="12"/>
  <c r="A67" i="12"/>
  <c r="F69" i="12"/>
  <c r="F70" i="12"/>
  <c r="F71" i="12"/>
  <c r="A1" i="24"/>
  <c r="A3" i="24"/>
  <c r="H8" i="24"/>
  <c r="H9" i="24"/>
  <c r="H10" i="24"/>
  <c r="E11" i="24"/>
  <c r="G11" i="24"/>
  <c r="H14" i="24"/>
  <c r="H16" i="24"/>
  <c r="H17" i="24"/>
  <c r="H18" i="24"/>
  <c r="E19" i="24"/>
  <c r="G19" i="24"/>
  <c r="H19" i="24" s="1"/>
  <c r="H21" i="24"/>
  <c r="H22" i="24"/>
  <c r="H23" i="24"/>
  <c r="E24" i="24"/>
  <c r="G24" i="24"/>
  <c r="H26" i="24"/>
  <c r="H27" i="24"/>
  <c r="E28" i="24"/>
  <c r="G29" i="24"/>
  <c r="H31" i="24"/>
  <c r="H32" i="24"/>
  <c r="H33" i="24"/>
  <c r="H35" i="24"/>
  <c r="H36" i="24"/>
  <c r="H37" i="24"/>
  <c r="E38" i="24"/>
  <c r="G38" i="24"/>
  <c r="H45" i="24"/>
  <c r="H46" i="24"/>
  <c r="H52" i="24"/>
  <c r="H53" i="24"/>
  <c r="H54" i="24"/>
  <c r="E55" i="24"/>
  <c r="F55" i="24"/>
  <c r="G55" i="24"/>
  <c r="G66" i="24" s="1"/>
  <c r="H56" i="24"/>
  <c r="H57" i="24"/>
  <c r="H58" i="24"/>
  <c r="H59" i="24"/>
  <c r="E60" i="24"/>
  <c r="F60" i="24"/>
  <c r="G60" i="24"/>
  <c r="H61" i="24"/>
  <c r="H62" i="24"/>
  <c r="H64" i="24"/>
  <c r="H19" i="70"/>
  <c r="F92" i="15"/>
  <c r="H35" i="27"/>
  <c r="E38" i="18"/>
  <c r="H19" i="19"/>
  <c r="H55" i="6"/>
  <c r="H55" i="14"/>
  <c r="H21" i="58"/>
  <c r="E24" i="58"/>
  <c r="F79" i="15"/>
  <c r="H60" i="20"/>
  <c r="F81" i="52"/>
  <c r="F97" i="20"/>
  <c r="F99" i="48"/>
  <c r="F92" i="12"/>
  <c r="F105" i="12"/>
  <c r="F94" i="64"/>
  <c r="H24" i="66"/>
  <c r="F94" i="48"/>
  <c r="F107" i="48"/>
  <c r="F89" i="64"/>
  <c r="F79" i="14"/>
  <c r="F87" i="14"/>
  <c r="L41" i="1"/>
  <c r="Z41" i="1" s="1"/>
  <c r="F41" i="54"/>
  <c r="L22" i="1"/>
  <c r="Z22" i="1" s="1"/>
  <c r="E38" i="64"/>
  <c r="F39" i="58"/>
  <c r="F41" i="58" s="1"/>
  <c r="F44" i="58" s="1"/>
  <c r="F48" i="58" s="1"/>
  <c r="H60" i="28"/>
  <c r="G29" i="6"/>
  <c r="F107" i="58"/>
  <c r="H55" i="67"/>
  <c r="E13" i="5"/>
  <c r="F99" i="58"/>
  <c r="G48" i="8"/>
  <c r="H38" i="18"/>
  <c r="F14" i="5"/>
  <c r="G48" i="6"/>
  <c r="H38" i="64" l="1"/>
  <c r="H16" i="52"/>
  <c r="E19" i="52"/>
  <c r="H19" i="52" s="1"/>
  <c r="E24" i="27"/>
  <c r="H24" i="27" s="1"/>
  <c r="H22" i="27"/>
  <c r="F39" i="15"/>
  <c r="F41" i="15" s="1"/>
  <c r="F44" i="15" s="1"/>
  <c r="F107" i="64"/>
  <c r="F109" i="64" s="1"/>
  <c r="F111" i="64" s="1"/>
  <c r="F114" i="64" s="1"/>
  <c r="G28" i="64" s="1"/>
  <c r="H24" i="9"/>
  <c r="Y16" i="1"/>
  <c r="F66" i="54"/>
  <c r="L66" i="1"/>
  <c r="Z66" i="1" s="1"/>
  <c r="H60" i="58"/>
  <c r="H28" i="6"/>
  <c r="E29" i="6"/>
  <c r="E39" i="6" s="1"/>
  <c r="E41" i="6" s="1"/>
  <c r="H19" i="67"/>
  <c r="F39" i="70"/>
  <c r="F41" i="70" s="1"/>
  <c r="H11" i="17"/>
  <c r="E66" i="28"/>
  <c r="E66" i="27"/>
  <c r="H19" i="14"/>
  <c r="H29" i="6"/>
  <c r="H11" i="15"/>
  <c r="H19" i="6"/>
  <c r="F39" i="51"/>
  <c r="E38" i="67"/>
  <c r="H38" i="67" s="1"/>
  <c r="L50" i="1"/>
  <c r="L40" i="1"/>
  <c r="L33" i="1"/>
  <c r="L21" i="1"/>
  <c r="F105" i="70"/>
  <c r="K70" i="1"/>
  <c r="G15" i="3" s="1"/>
  <c r="F13" i="43" s="1"/>
  <c r="H24" i="58"/>
  <c r="H24" i="12"/>
  <c r="H19" i="15"/>
  <c r="G66" i="28"/>
  <c r="H19" i="18"/>
  <c r="F39" i="22"/>
  <c r="F41" i="22" s="1"/>
  <c r="F44" i="22" s="1"/>
  <c r="U48" i="1" s="1"/>
  <c r="F39" i="16"/>
  <c r="F41" i="16" s="1"/>
  <c r="H38" i="16"/>
  <c r="F97" i="17"/>
  <c r="F105" i="15"/>
  <c r="G66" i="27"/>
  <c r="L36" i="1"/>
  <c r="Z36" i="1" s="1"/>
  <c r="H35" i="54" s="1"/>
  <c r="G35" i="54" s="1"/>
  <c r="E38" i="70"/>
  <c r="H38" i="70" s="1"/>
  <c r="E66" i="24"/>
  <c r="H60" i="16"/>
  <c r="E66" i="16"/>
  <c r="E66" i="23"/>
  <c r="E66" i="15"/>
  <c r="H24" i="28"/>
  <c r="F66" i="28"/>
  <c r="H66" i="28" s="1"/>
  <c r="H35" i="48"/>
  <c r="F66" i="27"/>
  <c r="H24" i="11"/>
  <c r="H24" i="8"/>
  <c r="H19" i="8"/>
  <c r="F66" i="52"/>
  <c r="F39" i="18"/>
  <c r="F41" i="18" s="1"/>
  <c r="G66" i="70"/>
  <c r="F79" i="70"/>
  <c r="F87" i="70"/>
  <c r="L26" i="1"/>
  <c r="E38" i="15"/>
  <c r="H38" i="15" s="1"/>
  <c r="G66" i="66"/>
  <c r="E66" i="66"/>
  <c r="H55" i="23"/>
  <c r="F66" i="23"/>
  <c r="F109" i="58"/>
  <c r="H60" i="17"/>
  <c r="F87" i="15"/>
  <c r="G39" i="24"/>
  <c r="F109" i="48"/>
  <c r="H55" i="16"/>
  <c r="F66" i="24"/>
  <c r="H38" i="24"/>
  <c r="H24" i="24"/>
  <c r="G66" i="12"/>
  <c r="E66" i="12"/>
  <c r="H16" i="12"/>
  <c r="E11" i="12"/>
  <c r="H11" i="12" s="1"/>
  <c r="F66" i="16"/>
  <c r="E38" i="23"/>
  <c r="E29" i="23"/>
  <c r="H29" i="23" s="1"/>
  <c r="H24" i="23"/>
  <c r="G66" i="17"/>
  <c r="E66" i="17"/>
  <c r="E38" i="17"/>
  <c r="H38" i="17" s="1"/>
  <c r="F66" i="15"/>
  <c r="F97" i="70"/>
  <c r="E66" i="70"/>
  <c r="G66" i="51"/>
  <c r="G66" i="48"/>
  <c r="E66" i="48"/>
  <c r="H60" i="49"/>
  <c r="F66" i="49"/>
  <c r="H66" i="49" s="1"/>
  <c r="F66" i="18"/>
  <c r="G66" i="9"/>
  <c r="E66" i="9"/>
  <c r="G66" i="19"/>
  <c r="H66" i="19" s="1"/>
  <c r="E66" i="19"/>
  <c r="F66" i="22"/>
  <c r="G66" i="6"/>
  <c r="E66" i="6"/>
  <c r="H66" i="6" s="1"/>
  <c r="G66" i="20"/>
  <c r="E66" i="20"/>
  <c r="G66" i="11"/>
  <c r="G66" i="8"/>
  <c r="H66" i="8" s="1"/>
  <c r="E66" i="8"/>
  <c r="G66" i="14"/>
  <c r="E66" i="14"/>
  <c r="G66" i="52"/>
  <c r="H66" i="52" s="1"/>
  <c r="E66" i="52"/>
  <c r="E24" i="52"/>
  <c r="G66" i="58"/>
  <c r="F99" i="51"/>
  <c r="F89" i="22"/>
  <c r="F107" i="22"/>
  <c r="F66" i="64"/>
  <c r="F66" i="66"/>
  <c r="F97" i="14"/>
  <c r="G66" i="67"/>
  <c r="E66" i="67"/>
  <c r="H24" i="70"/>
  <c r="F66" i="70"/>
  <c r="M64" i="1"/>
  <c r="F66" i="51"/>
  <c r="E66" i="51"/>
  <c r="H66" i="51" s="1"/>
  <c r="L27" i="1"/>
  <c r="L23" i="1"/>
  <c r="Z50" i="1"/>
  <c r="H50" i="54" s="1"/>
  <c r="G50" i="54" s="1"/>
  <c r="Z40" i="1"/>
  <c r="Z27" i="1"/>
  <c r="Z23" i="1"/>
  <c r="Z21" i="1"/>
  <c r="Z24" i="1" s="1"/>
  <c r="Z63" i="1"/>
  <c r="F111" i="48"/>
  <c r="F114" i="48" s="1"/>
  <c r="G28" i="48" s="1"/>
  <c r="E28" i="48" s="1"/>
  <c r="F99" i="49"/>
  <c r="L56" i="1"/>
  <c r="Z56" i="1" s="1"/>
  <c r="H56" i="54" s="1"/>
  <c r="J56" i="54" s="1"/>
  <c r="Z33" i="1"/>
  <c r="H32" i="54" s="1"/>
  <c r="G32" i="54" s="1"/>
  <c r="G61" i="54"/>
  <c r="F64" i="1"/>
  <c r="F64" i="54" s="1"/>
  <c r="F63" i="54"/>
  <c r="E58" i="5"/>
  <c r="E69" i="5" s="1"/>
  <c r="E70" i="5" s="1"/>
  <c r="E41" i="5"/>
  <c r="H41" i="5" s="1"/>
  <c r="G42" i="5"/>
  <c r="G44" i="5" s="1"/>
  <c r="F39" i="24"/>
  <c r="F41" i="24" s="1"/>
  <c r="E14" i="5"/>
  <c r="H14" i="5" s="1"/>
  <c r="H13" i="5"/>
  <c r="H38" i="28"/>
  <c r="E19" i="28"/>
  <c r="H19" i="28" s="1"/>
  <c r="H60" i="48"/>
  <c r="E24" i="48"/>
  <c r="H24" i="48" s="1"/>
  <c r="H11" i="48"/>
  <c r="E19" i="49"/>
  <c r="H19" i="49" s="1"/>
  <c r="H19" i="27"/>
  <c r="H60" i="27"/>
  <c r="H11" i="18"/>
  <c r="H55" i="9"/>
  <c r="H38" i="9"/>
  <c r="H11" i="9"/>
  <c r="E29" i="19"/>
  <c r="E39" i="19" s="1"/>
  <c r="F48" i="22"/>
  <c r="H38" i="6"/>
  <c r="H11" i="6"/>
  <c r="H38" i="20"/>
  <c r="H19" i="11"/>
  <c r="E29" i="8"/>
  <c r="H29" i="8" s="1"/>
  <c r="E11" i="14"/>
  <c r="H11" i="14" s="1"/>
  <c r="H38" i="14"/>
  <c r="H24" i="52"/>
  <c r="E55" i="58"/>
  <c r="E66" i="58" s="1"/>
  <c r="F94" i="51"/>
  <c r="F107" i="51"/>
  <c r="G39" i="17"/>
  <c r="G41" i="17" s="1"/>
  <c r="H60" i="64"/>
  <c r="H38" i="66"/>
  <c r="H11" i="66"/>
  <c r="G69" i="5"/>
  <c r="G70" i="5" s="1"/>
  <c r="G48" i="11"/>
  <c r="H66" i="14"/>
  <c r="H66" i="20"/>
  <c r="E63" i="5"/>
  <c r="H63" i="5" s="1"/>
  <c r="H60" i="12"/>
  <c r="E27" i="5"/>
  <c r="H27" i="5" s="1"/>
  <c r="E22" i="5"/>
  <c r="H22" i="5" s="1"/>
  <c r="F87" i="17"/>
  <c r="H66" i="17"/>
  <c r="H55" i="48"/>
  <c r="H60" i="9"/>
  <c r="F89" i="51"/>
  <c r="H60" i="70"/>
  <c r="F92" i="70"/>
  <c r="F107" i="70" s="1"/>
  <c r="F109" i="70" s="1"/>
  <c r="F112" i="70" s="1"/>
  <c r="G28" i="70" s="1"/>
  <c r="J34" i="1"/>
  <c r="O43" i="1"/>
  <c r="O29" i="1"/>
  <c r="P43" i="1"/>
  <c r="K44" i="1"/>
  <c r="K46" i="1" s="1"/>
  <c r="L37" i="1"/>
  <c r="Z37" i="1" s="1"/>
  <c r="H36" i="54" s="1"/>
  <c r="L31" i="1"/>
  <c r="L13" i="1"/>
  <c r="Z13" i="1" s="1"/>
  <c r="J29" i="1"/>
  <c r="O34" i="1"/>
  <c r="O24" i="1"/>
  <c r="S43" i="1"/>
  <c r="L42" i="1"/>
  <c r="Z42" i="1" s="1"/>
  <c r="Z43" i="1" s="1"/>
  <c r="L32" i="1"/>
  <c r="Z32" i="1" s="1"/>
  <c r="L19" i="1"/>
  <c r="Z19" i="1" s="1"/>
  <c r="L57" i="1"/>
  <c r="Z57" i="1" s="1"/>
  <c r="H57" i="54" s="1"/>
  <c r="H68" i="54"/>
  <c r="G68" i="54" s="1"/>
  <c r="L65" i="1"/>
  <c r="Z65" i="1" s="1"/>
  <c r="H65" i="54" s="1"/>
  <c r="L62" i="1"/>
  <c r="Z62" i="1" s="1"/>
  <c r="H62" i="54" s="1"/>
  <c r="J62" i="54" s="1"/>
  <c r="Z26" i="1"/>
  <c r="J68" i="54"/>
  <c r="L28" i="1"/>
  <c r="Z28" i="1" s="1"/>
  <c r="H27" i="54" s="1"/>
  <c r="G27" i="54" s="1"/>
  <c r="L49" i="1"/>
  <c r="Z49" i="1" s="1"/>
  <c r="H49" i="54" s="1"/>
  <c r="L38" i="1"/>
  <c r="Z38" i="1" s="1"/>
  <c r="H37" i="54" s="1"/>
  <c r="G37" i="54" s="1"/>
  <c r="L14" i="1"/>
  <c r="F62" i="54"/>
  <c r="F24" i="1"/>
  <c r="F23" i="54" s="1"/>
  <c r="F29" i="1"/>
  <c r="F28" i="54" s="1"/>
  <c r="J43" i="1"/>
  <c r="J24" i="1"/>
  <c r="S29" i="1"/>
  <c r="X43" i="1"/>
  <c r="X34" i="1"/>
  <c r="X24" i="1"/>
  <c r="H34" i="1"/>
  <c r="P16" i="1"/>
  <c r="Q29" i="1"/>
  <c r="T24" i="1"/>
  <c r="U29" i="1"/>
  <c r="V34" i="1"/>
  <c r="V24" i="1"/>
  <c r="H29" i="1"/>
  <c r="Q34" i="1"/>
  <c r="Q24" i="1"/>
  <c r="U34" i="1"/>
  <c r="U24" i="1"/>
  <c r="V29" i="1"/>
  <c r="H66" i="54"/>
  <c r="N34" i="1"/>
  <c r="G29" i="1"/>
  <c r="H24" i="1"/>
  <c r="M34" i="1"/>
  <c r="M24" i="1"/>
  <c r="N24" i="1"/>
  <c r="P34" i="1"/>
  <c r="P24" i="1"/>
  <c r="Q43" i="1"/>
  <c r="R34" i="1"/>
  <c r="R24" i="1"/>
  <c r="T43" i="1"/>
  <c r="U43" i="1"/>
  <c r="V43" i="1"/>
  <c r="W43" i="1"/>
  <c r="W34" i="1"/>
  <c r="X64" i="1"/>
  <c r="W59" i="1"/>
  <c r="R64" i="1"/>
  <c r="Q59" i="1"/>
  <c r="I59" i="1"/>
  <c r="M29" i="1"/>
  <c r="N29" i="1"/>
  <c r="O44" i="1"/>
  <c r="R29" i="1"/>
  <c r="W29" i="1"/>
  <c r="R59" i="1"/>
  <c r="R70" i="1" s="1"/>
  <c r="Q64" i="1"/>
  <c r="I64" i="1"/>
  <c r="T34" i="1"/>
  <c r="F34" i="1"/>
  <c r="F33" i="54" s="1"/>
  <c r="G43" i="1"/>
  <c r="G34" i="1"/>
  <c r="G24" i="1"/>
  <c r="I43" i="1"/>
  <c r="I34" i="1"/>
  <c r="I24" i="1"/>
  <c r="I16" i="1"/>
  <c r="P29" i="1"/>
  <c r="R43" i="1"/>
  <c r="S34" i="1"/>
  <c r="W24" i="1"/>
  <c r="W16" i="1"/>
  <c r="W64" i="1"/>
  <c r="V59" i="1"/>
  <c r="U64" i="1"/>
  <c r="S64" i="1"/>
  <c r="J64" i="1"/>
  <c r="F48" i="64"/>
  <c r="G44" i="17"/>
  <c r="F109" i="51"/>
  <c r="F111" i="51" s="1"/>
  <c r="F114" i="51" s="1"/>
  <c r="G28" i="51" s="1"/>
  <c r="E28" i="51" s="1"/>
  <c r="E29" i="48"/>
  <c r="H28" i="48"/>
  <c r="O48" i="1"/>
  <c r="H21" i="54"/>
  <c r="G44" i="9"/>
  <c r="G29" i="70"/>
  <c r="G39" i="70" s="1"/>
  <c r="G41" i="70" s="1"/>
  <c r="G44" i="70" s="1"/>
  <c r="E28" i="70"/>
  <c r="L13" i="55"/>
  <c r="M14" i="55" s="1"/>
  <c r="J19" i="55"/>
  <c r="F42" i="5"/>
  <c r="H55" i="17"/>
  <c r="H55" i="27"/>
  <c r="H60" i="18"/>
  <c r="H55" i="19"/>
  <c r="H29" i="19"/>
  <c r="H24" i="19"/>
  <c r="H24" i="20"/>
  <c r="H55" i="8"/>
  <c r="F94" i="52"/>
  <c r="F109" i="52" s="1"/>
  <c r="F111" i="52" s="1"/>
  <c r="F114" i="52" s="1"/>
  <c r="G28" i="52" s="1"/>
  <c r="F107" i="52"/>
  <c r="F94" i="28"/>
  <c r="F107" i="28"/>
  <c r="F89" i="49"/>
  <c r="F81" i="49"/>
  <c r="F92" i="16"/>
  <c r="F105" i="16"/>
  <c r="F94" i="27"/>
  <c r="F107" i="27"/>
  <c r="F81" i="58"/>
  <c r="F39" i="14"/>
  <c r="F41" i="14" s="1"/>
  <c r="F39" i="8"/>
  <c r="F39" i="27"/>
  <c r="F41" i="27" s="1"/>
  <c r="H24" i="64"/>
  <c r="F39" i="66"/>
  <c r="F41" i="66" s="1"/>
  <c r="F92" i="66"/>
  <c r="F105" i="66"/>
  <c r="F94" i="18"/>
  <c r="F107" i="18"/>
  <c r="F89" i="67"/>
  <c r="F81" i="67"/>
  <c r="Y34" i="1"/>
  <c r="Y24" i="1"/>
  <c r="J44" i="1"/>
  <c r="X29" i="1"/>
  <c r="Y64" i="1"/>
  <c r="U59" i="1"/>
  <c r="T64" i="1"/>
  <c r="P64" i="1"/>
  <c r="M59" i="1"/>
  <c r="M70" i="1" s="1"/>
  <c r="G59" i="1"/>
  <c r="F44" i="5"/>
  <c r="F51" i="5" s="1"/>
  <c r="F52" i="5" s="1"/>
  <c r="F111" i="58"/>
  <c r="F114" i="58" s="1"/>
  <c r="G28" i="58" s="1"/>
  <c r="E28" i="58" s="1"/>
  <c r="L24" i="1"/>
  <c r="H66" i="15"/>
  <c r="F107" i="20"/>
  <c r="F109" i="20" s="1"/>
  <c r="F112" i="20" s="1"/>
  <c r="G28" i="20" s="1"/>
  <c r="G29" i="20" s="1"/>
  <c r="G39" i="20" s="1"/>
  <c r="G41" i="20" s="1"/>
  <c r="H55" i="24"/>
  <c r="H60" i="23"/>
  <c r="H38" i="23"/>
  <c r="F69" i="5"/>
  <c r="F70" i="5" s="1"/>
  <c r="E32" i="5"/>
  <c r="H32" i="5" s="1"/>
  <c r="F105" i="17"/>
  <c r="F92" i="17"/>
  <c r="F79" i="17"/>
  <c r="E29" i="17"/>
  <c r="H60" i="15"/>
  <c r="H55" i="15"/>
  <c r="E24" i="15"/>
  <c r="H24" i="15" s="1"/>
  <c r="H35" i="28"/>
  <c r="H55" i="28"/>
  <c r="E38" i="51"/>
  <c r="H38" i="51" s="1"/>
  <c r="H66" i="48"/>
  <c r="H55" i="49"/>
  <c r="H55" i="18"/>
  <c r="H66" i="9"/>
  <c r="H60" i="19"/>
  <c r="H38" i="19"/>
  <c r="F39" i="19"/>
  <c r="F41" i="19" s="1"/>
  <c r="F48" i="19" s="1"/>
  <c r="F39" i="20"/>
  <c r="F41" i="20" s="1"/>
  <c r="H60" i="8"/>
  <c r="E38" i="52"/>
  <c r="H38" i="52" s="1"/>
  <c r="F89" i="52"/>
  <c r="F99" i="52"/>
  <c r="H11" i="52"/>
  <c r="E38" i="58"/>
  <c r="H38" i="58" s="1"/>
  <c r="F89" i="28"/>
  <c r="F99" i="28"/>
  <c r="F81" i="28"/>
  <c r="F94" i="49"/>
  <c r="F107" i="49"/>
  <c r="F94" i="22"/>
  <c r="F109" i="22" s="1"/>
  <c r="F81" i="22"/>
  <c r="F87" i="16"/>
  <c r="F107" i="16" s="1"/>
  <c r="F109" i="16" s="1"/>
  <c r="F112" i="16" s="1"/>
  <c r="G28" i="16" s="1"/>
  <c r="F97" i="16"/>
  <c r="F79" i="16"/>
  <c r="G39" i="15"/>
  <c r="G41" i="15" s="1"/>
  <c r="F87" i="12"/>
  <c r="F107" i="12" s="1"/>
  <c r="F109" i="12" s="1"/>
  <c r="F112" i="12" s="1"/>
  <c r="G28" i="12" s="1"/>
  <c r="F89" i="27"/>
  <c r="F99" i="27"/>
  <c r="F81" i="27"/>
  <c r="F41" i="51"/>
  <c r="F39" i="23"/>
  <c r="F41" i="23" s="1"/>
  <c r="F39" i="52"/>
  <c r="F41" i="52" s="1"/>
  <c r="F39" i="17"/>
  <c r="F41" i="17" s="1"/>
  <c r="F39" i="11"/>
  <c r="F41" i="11" s="1"/>
  <c r="F39" i="9"/>
  <c r="F41" i="9" s="1"/>
  <c r="F39" i="6"/>
  <c r="H55" i="64"/>
  <c r="H19" i="66"/>
  <c r="F87" i="66"/>
  <c r="F97" i="66"/>
  <c r="F79" i="66"/>
  <c r="F81" i="18"/>
  <c r="F111" i="18" s="1"/>
  <c r="F114" i="18" s="1"/>
  <c r="G28" i="18" s="1"/>
  <c r="F89" i="18"/>
  <c r="F99" i="18"/>
  <c r="F105" i="14"/>
  <c r="F107" i="14" s="1"/>
  <c r="F109" i="14" s="1"/>
  <c r="F112" i="14" s="1"/>
  <c r="G28" i="14" s="1"/>
  <c r="F94" i="67"/>
  <c r="F109" i="67" s="1"/>
  <c r="F111" i="67" s="1"/>
  <c r="F114" i="67" s="1"/>
  <c r="G28" i="67" s="1"/>
  <c r="F107" i="67"/>
  <c r="H11" i="67"/>
  <c r="Y29" i="1"/>
  <c r="I29" i="1"/>
  <c r="I44" i="1" s="1"/>
  <c r="S24" i="1"/>
  <c r="S44" i="1" s="1"/>
  <c r="T29" i="1"/>
  <c r="Y59" i="1"/>
  <c r="Y70" i="1" s="1"/>
  <c r="T59" i="1"/>
  <c r="O64" i="1"/>
  <c r="G64" i="1"/>
  <c r="F39" i="49"/>
  <c r="F41" i="49" s="1"/>
  <c r="H66" i="70"/>
  <c r="H55" i="70"/>
  <c r="H53" i="70"/>
  <c r="H63" i="54"/>
  <c r="G63" i="54" s="1"/>
  <c r="J61" i="54"/>
  <c r="L58" i="1"/>
  <c r="H16" i="1"/>
  <c r="J16" i="1"/>
  <c r="M43" i="1"/>
  <c r="N16" i="1"/>
  <c r="Q16" i="1"/>
  <c r="S16" i="1"/>
  <c r="T16" i="1"/>
  <c r="X16" i="1"/>
  <c r="X59" i="1"/>
  <c r="V64" i="1"/>
  <c r="S59" i="1"/>
  <c r="P59" i="1"/>
  <c r="P70" i="1" s="1"/>
  <c r="O59" i="1"/>
  <c r="N64" i="1"/>
  <c r="J59" i="1"/>
  <c r="J70" i="1" s="1"/>
  <c r="H64" i="1"/>
  <c r="G16" i="1"/>
  <c r="H43" i="1"/>
  <c r="M16" i="1"/>
  <c r="N43" i="1"/>
  <c r="O16" i="1"/>
  <c r="R16" i="1"/>
  <c r="U16" i="1"/>
  <c r="V16" i="1"/>
  <c r="N59" i="1"/>
  <c r="H59" i="1"/>
  <c r="H38" i="48"/>
  <c r="E39" i="48"/>
  <c r="E41" i="48" s="1"/>
  <c r="F44" i="48"/>
  <c r="F48" i="48" s="1"/>
  <c r="E38" i="49"/>
  <c r="H38" i="49" s="1"/>
  <c r="F44" i="49"/>
  <c r="J50" i="54"/>
  <c r="G29" i="14"/>
  <c r="E28" i="14"/>
  <c r="J27" i="54"/>
  <c r="G29" i="51"/>
  <c r="G39" i="51" s="1"/>
  <c r="G41" i="51" s="1"/>
  <c r="G29" i="48"/>
  <c r="H40" i="54"/>
  <c r="H26" i="54"/>
  <c r="Z31" i="1"/>
  <c r="F44" i="70"/>
  <c r="H28" i="24"/>
  <c r="E29" i="24"/>
  <c r="H19" i="12"/>
  <c r="G48" i="70"/>
  <c r="H66" i="24"/>
  <c r="J63" i="54"/>
  <c r="H66" i="64"/>
  <c r="E38" i="12"/>
  <c r="H38" i="12" s="1"/>
  <c r="F107" i="17"/>
  <c r="F109" i="17" s="1"/>
  <c r="F112" i="17" s="1"/>
  <c r="G29" i="58"/>
  <c r="H22" i="54"/>
  <c r="M48" i="1"/>
  <c r="F15" i="1"/>
  <c r="E41" i="19"/>
  <c r="E44" i="58"/>
  <c r="F44" i="67"/>
  <c r="F48" i="67" s="1"/>
  <c r="H11" i="24"/>
  <c r="G41" i="24"/>
  <c r="H66" i="12"/>
  <c r="H55" i="12"/>
  <c r="H11" i="16"/>
  <c r="H29" i="48"/>
  <c r="F48" i="15"/>
  <c r="F48" i="28"/>
  <c r="H60" i="24"/>
  <c r="F107" i="15"/>
  <c r="F109" i="15" s="1"/>
  <c r="F112" i="15" s="1"/>
  <c r="F44" i="14"/>
  <c r="F48" i="14" s="1"/>
  <c r="E24" i="49"/>
  <c r="H66" i="27"/>
  <c r="H66" i="18"/>
  <c r="E39" i="9"/>
  <c r="E55" i="11"/>
  <c r="E66" i="11" s="1"/>
  <c r="E39" i="11"/>
  <c r="G39" i="14"/>
  <c r="F109" i="18"/>
  <c r="F44" i="52"/>
  <c r="G39" i="23"/>
  <c r="G41" i="23" s="1"/>
  <c r="H66" i="23"/>
  <c r="E29" i="15"/>
  <c r="G41" i="14"/>
  <c r="F16" i="1"/>
  <c r="G39" i="48"/>
  <c r="H39" i="48" s="1"/>
  <c r="F59" i="1"/>
  <c r="F70" i="1" s="1"/>
  <c r="F43" i="1"/>
  <c r="S70" i="1" l="1"/>
  <c r="E28" i="20"/>
  <c r="F44" i="18"/>
  <c r="R48" i="1" s="1"/>
  <c r="F48" i="18"/>
  <c r="F44" i="16"/>
  <c r="P48" i="1" s="1"/>
  <c r="H58" i="5"/>
  <c r="H39" i="19"/>
  <c r="E39" i="23"/>
  <c r="E41" i="23" s="1"/>
  <c r="H70" i="1"/>
  <c r="N70" i="1"/>
  <c r="O70" i="1"/>
  <c r="T70" i="1"/>
  <c r="U70" i="1"/>
  <c r="G27" i="3" s="1"/>
  <c r="F22" i="43" s="1"/>
  <c r="L19" i="55"/>
  <c r="F14" i="55" s="1"/>
  <c r="H66" i="67"/>
  <c r="X70" i="1"/>
  <c r="G70" i="1"/>
  <c r="I70" i="1"/>
  <c r="L64" i="1"/>
  <c r="V70" i="1"/>
  <c r="Q70" i="1"/>
  <c r="W70" i="1"/>
  <c r="G29" i="3" s="1"/>
  <c r="F24" i="43" s="1"/>
  <c r="G51" i="5"/>
  <c r="G52" i="5" s="1"/>
  <c r="R44" i="1"/>
  <c r="R46" i="1" s="1"/>
  <c r="R52" i="1" s="1"/>
  <c r="J37" i="54"/>
  <c r="U44" i="1"/>
  <c r="G56" i="54"/>
  <c r="Q44" i="1"/>
  <c r="Q46" i="1" s="1"/>
  <c r="L34" i="1"/>
  <c r="Z14" i="1"/>
  <c r="H13" i="54" s="1"/>
  <c r="N44" i="1"/>
  <c r="N46" i="1" s="1"/>
  <c r="F44" i="24"/>
  <c r="W48" i="1" s="1"/>
  <c r="H66" i="66"/>
  <c r="H55" i="58"/>
  <c r="H66" i="58"/>
  <c r="F111" i="22"/>
  <c r="F114" i="22" s="1"/>
  <c r="G28" i="22" s="1"/>
  <c r="E39" i="8"/>
  <c r="E41" i="8" s="1"/>
  <c r="X44" i="1"/>
  <c r="X46" i="1" s="1"/>
  <c r="J46" i="1"/>
  <c r="L43" i="1"/>
  <c r="H41" i="54"/>
  <c r="W44" i="1"/>
  <c r="V44" i="1"/>
  <c r="Z29" i="1"/>
  <c r="Z64" i="1"/>
  <c r="W46" i="1"/>
  <c r="W52" i="1" s="1"/>
  <c r="G62" i="54"/>
  <c r="L29" i="1"/>
  <c r="I46" i="1"/>
  <c r="G44" i="1"/>
  <c r="G46" i="1" s="1"/>
  <c r="G23" i="3"/>
  <c r="F18" i="43" s="1"/>
  <c r="P44" i="1"/>
  <c r="P46" i="1" s="1"/>
  <c r="P52" i="1" s="1"/>
  <c r="G49" i="54"/>
  <c r="J49" i="54"/>
  <c r="J66" i="54"/>
  <c r="G66" i="54"/>
  <c r="Z34" i="1"/>
  <c r="T44" i="1"/>
  <c r="T46" i="1" s="1"/>
  <c r="F48" i="70"/>
  <c r="K48" i="1"/>
  <c r="K52" i="1" s="1"/>
  <c r="G24" i="3"/>
  <c r="F19" i="43" s="1"/>
  <c r="J57" i="54"/>
  <c r="G57" i="54"/>
  <c r="H64" i="54"/>
  <c r="J64" i="54" s="1"/>
  <c r="E28" i="12"/>
  <c r="H28" i="12" s="1"/>
  <c r="G29" i="12"/>
  <c r="G39" i="12" s="1"/>
  <c r="G41" i="12" s="1"/>
  <c r="G44" i="12" s="1"/>
  <c r="G48" i="12" s="1"/>
  <c r="F41" i="6"/>
  <c r="H39" i="6"/>
  <c r="F44" i="11"/>
  <c r="F48" i="11" s="1"/>
  <c r="F44" i="51"/>
  <c r="G44" i="15"/>
  <c r="G48" i="15" s="1"/>
  <c r="Y44" i="1"/>
  <c r="Y46" i="1" s="1"/>
  <c r="F44" i="27"/>
  <c r="E29" i="70"/>
  <c r="H28" i="70"/>
  <c r="F109" i="49"/>
  <c r="F111" i="49" s="1"/>
  <c r="F114" i="49" s="1"/>
  <c r="G28" i="49" s="1"/>
  <c r="E42" i="5"/>
  <c r="H66" i="16"/>
  <c r="F71" i="5"/>
  <c r="F107" i="66"/>
  <c r="F109" i="66" s="1"/>
  <c r="F112" i="66" s="1"/>
  <c r="G28" i="66" s="1"/>
  <c r="F109" i="27"/>
  <c r="F111" i="27" s="1"/>
  <c r="F114" i="27" s="1"/>
  <c r="G28" i="27" s="1"/>
  <c r="F109" i="28"/>
  <c r="F111" i="28" s="1"/>
  <c r="F114" i="28" s="1"/>
  <c r="G28" i="28" s="1"/>
  <c r="F44" i="9"/>
  <c r="F48" i="9" s="1"/>
  <c r="F44" i="17"/>
  <c r="F48" i="17" s="1"/>
  <c r="F44" i="23"/>
  <c r="V48" i="1" s="1"/>
  <c r="H29" i="17"/>
  <c r="E39" i="17"/>
  <c r="E29" i="58"/>
  <c r="E39" i="58" s="1"/>
  <c r="E41" i="58" s="1"/>
  <c r="H28" i="58"/>
  <c r="F41" i="8"/>
  <c r="H39" i="8"/>
  <c r="J21" i="54"/>
  <c r="G21" i="54"/>
  <c r="G48" i="9"/>
  <c r="G48" i="17"/>
  <c r="F44" i="66"/>
  <c r="X48" i="1" s="1"/>
  <c r="V46" i="1"/>
  <c r="H44" i="1"/>
  <c r="S46" i="1"/>
  <c r="S52" i="1" s="1"/>
  <c r="F25" i="3" s="1"/>
  <c r="H12" i="54"/>
  <c r="G12" i="54" s="1"/>
  <c r="J65" i="54"/>
  <c r="G65" i="54"/>
  <c r="G26" i="3"/>
  <c r="F21" i="43" s="1"/>
  <c r="U46" i="1"/>
  <c r="U52" i="1" s="1"/>
  <c r="O46" i="1"/>
  <c r="O52" i="1" s="1"/>
  <c r="F21" i="3" s="1"/>
  <c r="M44" i="1"/>
  <c r="M46" i="1" s="1"/>
  <c r="M52" i="1" s="1"/>
  <c r="Z58" i="1"/>
  <c r="L59" i="1"/>
  <c r="L70" i="1" s="1"/>
  <c r="G31" i="3"/>
  <c r="F48" i="49"/>
  <c r="F42" i="54"/>
  <c r="G44" i="51"/>
  <c r="G48" i="51" s="1"/>
  <c r="F15" i="54"/>
  <c r="F29" i="3"/>
  <c r="G29" i="67"/>
  <c r="G39" i="67" s="1"/>
  <c r="G41" i="67" s="1"/>
  <c r="E28" i="67"/>
  <c r="H29" i="15"/>
  <c r="E39" i="15"/>
  <c r="G44" i="23"/>
  <c r="E44" i="23" s="1"/>
  <c r="H44" i="23" s="1"/>
  <c r="T48" i="1"/>
  <c r="H55" i="11"/>
  <c r="H66" i="11"/>
  <c r="E41" i="9"/>
  <c r="H39" i="9"/>
  <c r="H69" i="5"/>
  <c r="H44" i="58"/>
  <c r="E48" i="58"/>
  <c r="H39" i="54"/>
  <c r="G22" i="54"/>
  <c r="J22" i="54"/>
  <c r="H20" i="54"/>
  <c r="H23" i="54"/>
  <c r="H31" i="54"/>
  <c r="H28" i="51"/>
  <c r="E29" i="51"/>
  <c r="H28" i="20"/>
  <c r="E29" i="20"/>
  <c r="H28" i="14"/>
  <c r="E29" i="14"/>
  <c r="F44" i="1"/>
  <c r="G41" i="48"/>
  <c r="H39" i="23"/>
  <c r="G20" i="3"/>
  <c r="F15" i="43" s="1"/>
  <c r="F59" i="54"/>
  <c r="G12" i="3"/>
  <c r="F10" i="43" s="1"/>
  <c r="G28" i="3"/>
  <c r="F23" i="43" s="1"/>
  <c r="G14" i="3"/>
  <c r="F12" i="43" s="1"/>
  <c r="G29" i="18"/>
  <c r="G39" i="18" s="1"/>
  <c r="G41" i="18" s="1"/>
  <c r="E28" i="18"/>
  <c r="G44" i="14"/>
  <c r="E44" i="14" s="1"/>
  <c r="H44" i="14" s="1"/>
  <c r="E28" i="52"/>
  <c r="G29" i="52"/>
  <c r="G39" i="52" s="1"/>
  <c r="G41" i="52" s="1"/>
  <c r="G29" i="16"/>
  <c r="G39" i="16" s="1"/>
  <c r="G41" i="16" s="1"/>
  <c r="E28" i="16"/>
  <c r="H39" i="11"/>
  <c r="E41" i="11"/>
  <c r="H24" i="49"/>
  <c r="N48" i="1"/>
  <c r="H41" i="23"/>
  <c r="G44" i="24"/>
  <c r="E44" i="24" s="1"/>
  <c r="H44" i="24" s="1"/>
  <c r="H25" i="54"/>
  <c r="H28" i="54"/>
  <c r="H41" i="19"/>
  <c r="E48" i="19"/>
  <c r="H48" i="19" s="1"/>
  <c r="F14" i="54"/>
  <c r="L15" i="1"/>
  <c r="G39" i="58"/>
  <c r="H29" i="58"/>
  <c r="G29" i="64"/>
  <c r="G39" i="64" s="1"/>
  <c r="G41" i="64" s="1"/>
  <c r="E28" i="64"/>
  <c r="E39" i="24"/>
  <c r="H29" i="24"/>
  <c r="E44" i="70"/>
  <c r="G26" i="54"/>
  <c r="J26" i="54"/>
  <c r="G40" i="54"/>
  <c r="J40" i="54"/>
  <c r="E29" i="12"/>
  <c r="G36" i="54"/>
  <c r="J36" i="54"/>
  <c r="F48" i="52"/>
  <c r="E48" i="23" l="1"/>
  <c r="G71" i="5"/>
  <c r="F48" i="16"/>
  <c r="G13" i="3"/>
  <c r="F11" i="43" s="1"/>
  <c r="G30" i="3"/>
  <c r="F25" i="43" s="1"/>
  <c r="X52" i="1"/>
  <c r="G48" i="23"/>
  <c r="F48" i="24"/>
  <c r="F22" i="3"/>
  <c r="L44" i="1"/>
  <c r="G64" i="54"/>
  <c r="H42" i="54"/>
  <c r="G42" i="54" s="1"/>
  <c r="F27" i="3"/>
  <c r="E28" i="22"/>
  <c r="E29" i="22" s="1"/>
  <c r="E39" i="22" s="1"/>
  <c r="E41" i="22" s="1"/>
  <c r="G29" i="22"/>
  <c r="G39" i="22" s="1"/>
  <c r="G41" i="22" s="1"/>
  <c r="F48" i="23"/>
  <c r="H48" i="23" s="1"/>
  <c r="Z44" i="1"/>
  <c r="J41" i="54"/>
  <c r="G41" i="54"/>
  <c r="F24" i="3"/>
  <c r="T52" i="1"/>
  <c r="F15" i="3"/>
  <c r="F26" i="55"/>
  <c r="F48" i="51"/>
  <c r="E28" i="66"/>
  <c r="G29" i="66"/>
  <c r="G39" i="66" s="1"/>
  <c r="G41" i="66" s="1"/>
  <c r="G29" i="28"/>
  <c r="G39" i="28" s="1"/>
  <c r="G41" i="28" s="1"/>
  <c r="E28" i="28"/>
  <c r="H41" i="8"/>
  <c r="F44" i="8"/>
  <c r="F48" i="8" s="1"/>
  <c r="G19" i="3"/>
  <c r="F14" i="43" s="1"/>
  <c r="G11" i="3"/>
  <c r="F9" i="43" s="1"/>
  <c r="H39" i="17"/>
  <c r="E41" i="17"/>
  <c r="Q48" i="1"/>
  <c r="Q52" i="1" s="1"/>
  <c r="E44" i="17"/>
  <c r="H44" i="17" s="1"/>
  <c r="I48" i="1"/>
  <c r="E44" i="9"/>
  <c r="H44" i="9" s="1"/>
  <c r="E28" i="27"/>
  <c r="G29" i="27"/>
  <c r="G39" i="27" s="1"/>
  <c r="G41" i="27" s="1"/>
  <c r="E39" i="70"/>
  <c r="H29" i="70"/>
  <c r="E44" i="15"/>
  <c r="H44" i="15" s="1"/>
  <c r="J48" i="1"/>
  <c r="J52" i="1" s="1"/>
  <c r="E44" i="11"/>
  <c r="H44" i="11" s="1"/>
  <c r="F44" i="6"/>
  <c r="F48" i="6" s="1"/>
  <c r="H41" i="6"/>
  <c r="F48" i="66"/>
  <c r="F48" i="27"/>
  <c r="E28" i="49"/>
  <c r="G29" i="49"/>
  <c r="H42" i="5"/>
  <c r="E44" i="5"/>
  <c r="F19" i="3"/>
  <c r="Z59" i="1"/>
  <c r="Z70" i="1" s="1"/>
  <c r="G22" i="3"/>
  <c r="F17" i="43" s="1"/>
  <c r="G25" i="3"/>
  <c r="F20" i="43" s="1"/>
  <c r="G21" i="3"/>
  <c r="F16" i="43" s="1"/>
  <c r="H46" i="1"/>
  <c r="V52" i="1"/>
  <c r="E41" i="24"/>
  <c r="H39" i="24"/>
  <c r="G44" i="64"/>
  <c r="E44" i="64" s="1"/>
  <c r="H44" i="64" s="1"/>
  <c r="G41" i="58"/>
  <c r="H39" i="58"/>
  <c r="Z15" i="1"/>
  <c r="L16" i="1"/>
  <c r="G28" i="54"/>
  <c r="J28" i="54"/>
  <c r="G44" i="16"/>
  <c r="G48" i="16" s="1"/>
  <c r="G44" i="52"/>
  <c r="E44" i="52" s="1"/>
  <c r="H44" i="52" s="1"/>
  <c r="G10" i="3"/>
  <c r="F70" i="54"/>
  <c r="F43" i="54"/>
  <c r="E39" i="14"/>
  <c r="H29" i="14"/>
  <c r="H29" i="20"/>
  <c r="E39" i="20"/>
  <c r="J20" i="54"/>
  <c r="G20" i="54"/>
  <c r="H39" i="15"/>
  <c r="E41" i="15"/>
  <c r="E29" i="67"/>
  <c r="H28" i="67"/>
  <c r="G48" i="14"/>
  <c r="N52" i="1"/>
  <c r="G13" i="54"/>
  <c r="J13" i="54"/>
  <c r="H29" i="12"/>
  <c r="E39" i="12"/>
  <c r="H30" i="54"/>
  <c r="H33" i="54"/>
  <c r="E29" i="64"/>
  <c r="H28" i="64"/>
  <c r="G25" i="54"/>
  <c r="J25" i="54"/>
  <c r="H41" i="11"/>
  <c r="E48" i="11"/>
  <c r="H48" i="11" s="1"/>
  <c r="E29" i="16"/>
  <c r="H28" i="16"/>
  <c r="E29" i="52"/>
  <c r="H28" i="52"/>
  <c r="H28" i="18"/>
  <c r="E29" i="18"/>
  <c r="G44" i="18"/>
  <c r="G48" i="18" s="1"/>
  <c r="G44" i="48"/>
  <c r="G48" i="48" s="1"/>
  <c r="H41" i="48"/>
  <c r="E39" i="51"/>
  <c r="H29" i="51"/>
  <c r="G31" i="54"/>
  <c r="J31" i="54"/>
  <c r="J23" i="54"/>
  <c r="G23" i="54"/>
  <c r="G39" i="54"/>
  <c r="H41" i="9"/>
  <c r="E48" i="9"/>
  <c r="H48" i="9" s="1"/>
  <c r="E44" i="12"/>
  <c r="H44" i="12" s="1"/>
  <c r="F26" i="3"/>
  <c r="G44" i="67"/>
  <c r="E44" i="67" s="1"/>
  <c r="H44" i="67" s="1"/>
  <c r="E44" i="51"/>
  <c r="H44" i="51" s="1"/>
  <c r="G48" i="24"/>
  <c r="F46" i="1"/>
  <c r="F52" i="1" s="1"/>
  <c r="F30" i="3" l="1"/>
  <c r="G44" i="22"/>
  <c r="E44" i="22" s="1"/>
  <c r="E48" i="22" s="1"/>
  <c r="F23" i="3"/>
  <c r="G48" i="1"/>
  <c r="E44" i="6"/>
  <c r="F14" i="3"/>
  <c r="E41" i="70"/>
  <c r="H39" i="70"/>
  <c r="H28" i="27"/>
  <c r="E29" i="27"/>
  <c r="E48" i="17"/>
  <c r="H48" i="17" s="1"/>
  <c r="H41" i="17"/>
  <c r="G44" i="28"/>
  <c r="G48" i="28" s="1"/>
  <c r="G44" i="66"/>
  <c r="E44" i="66" s="1"/>
  <c r="E51" i="5"/>
  <c r="E52" i="5" s="1"/>
  <c r="H44" i="5"/>
  <c r="G39" i="49"/>
  <c r="G41" i="49" s="1"/>
  <c r="G44" i="49" s="1"/>
  <c r="E29" i="49"/>
  <c r="E39" i="49" s="1"/>
  <c r="H28" i="49"/>
  <c r="G44" i="27"/>
  <c r="G48" i="27" s="1"/>
  <c r="I52" i="1"/>
  <c r="E44" i="8"/>
  <c r="H48" i="1"/>
  <c r="H28" i="28"/>
  <c r="E29" i="28"/>
  <c r="H28" i="66"/>
  <c r="E29" i="66"/>
  <c r="F28" i="3"/>
  <c r="H58" i="54"/>
  <c r="G48" i="67"/>
  <c r="G48" i="52"/>
  <c r="E41" i="51"/>
  <c r="H39" i="51"/>
  <c r="E44" i="18"/>
  <c r="H44" i="18" s="1"/>
  <c r="H29" i="52"/>
  <c r="E39" i="52"/>
  <c r="H29" i="16"/>
  <c r="E39" i="16"/>
  <c r="H29" i="64"/>
  <c r="E39" i="64"/>
  <c r="J30" i="54"/>
  <c r="G30" i="54"/>
  <c r="F20" i="3"/>
  <c r="H41" i="15"/>
  <c r="E48" i="15"/>
  <c r="H48" i="15" s="1"/>
  <c r="E41" i="20"/>
  <c r="H39" i="20"/>
  <c r="G17" i="3"/>
  <c r="G33" i="3" s="1"/>
  <c r="F8" i="43"/>
  <c r="F37" i="43" s="1"/>
  <c r="E44" i="16"/>
  <c r="H44" i="16" s="1"/>
  <c r="Z16" i="1"/>
  <c r="Z46" i="1" s="1"/>
  <c r="H43" i="54"/>
  <c r="G48" i="64"/>
  <c r="F45" i="54"/>
  <c r="E44" i="48"/>
  <c r="H29" i="18"/>
  <c r="E39" i="18"/>
  <c r="G33" i="54"/>
  <c r="E41" i="12"/>
  <c r="H39" i="12"/>
  <c r="H29" i="67"/>
  <c r="E39" i="67"/>
  <c r="H39" i="14"/>
  <c r="E41" i="14"/>
  <c r="L46" i="1"/>
  <c r="G48" i="58"/>
  <c r="H48" i="58" s="1"/>
  <c r="H41" i="58"/>
  <c r="E48" i="24"/>
  <c r="H48" i="24" s="1"/>
  <c r="H41" i="24"/>
  <c r="G37" i="43" l="1"/>
  <c r="G48" i="22"/>
  <c r="E39" i="66"/>
  <c r="H29" i="66"/>
  <c r="H29" i="28"/>
  <c r="E39" i="28"/>
  <c r="H44" i="8"/>
  <c r="E48" i="8"/>
  <c r="H48" i="8" s="1"/>
  <c r="F13" i="3"/>
  <c r="E44" i="27"/>
  <c r="H44" i="27" s="1"/>
  <c r="H39" i="49"/>
  <c r="E41" i="49"/>
  <c r="H51" i="5"/>
  <c r="E71" i="5"/>
  <c r="H41" i="70"/>
  <c r="E48" i="70"/>
  <c r="H48" i="70" s="1"/>
  <c r="G52" i="1"/>
  <c r="L48" i="1"/>
  <c r="L52" i="1" s="1"/>
  <c r="H29" i="49"/>
  <c r="G48" i="66"/>
  <c r="G48" i="49"/>
  <c r="E44" i="49"/>
  <c r="H44" i="49" s="1"/>
  <c r="E44" i="28"/>
  <c r="H44" i="28" s="1"/>
  <c r="E39" i="27"/>
  <c r="H29" i="27"/>
  <c r="H44" i="6"/>
  <c r="E48" i="6"/>
  <c r="H48" i="6" s="1"/>
  <c r="H52" i="1"/>
  <c r="H59" i="54"/>
  <c r="J58" i="54"/>
  <c r="G58" i="54"/>
  <c r="E48" i="14"/>
  <c r="H48" i="14" s="1"/>
  <c r="H41" i="14"/>
  <c r="E41" i="67"/>
  <c r="H39" i="67"/>
  <c r="E48" i="12"/>
  <c r="H48" i="12" s="1"/>
  <c r="H41" i="12"/>
  <c r="G48" i="20"/>
  <c r="F10" i="3"/>
  <c r="H10" i="3" s="1"/>
  <c r="F52" i="54"/>
  <c r="F71" i="54" s="1"/>
  <c r="H41" i="20"/>
  <c r="E41" i="64"/>
  <c r="H39" i="64"/>
  <c r="H41" i="51"/>
  <c r="E48" i="51"/>
  <c r="H48" i="51" s="1"/>
  <c r="H39" i="18"/>
  <c r="E41" i="18"/>
  <c r="H44" i="48"/>
  <c r="E48" i="48"/>
  <c r="H48" i="48" s="1"/>
  <c r="G43" i="54"/>
  <c r="H14" i="54"/>
  <c r="F42" i="43"/>
  <c r="F46" i="43" s="1"/>
  <c r="F49" i="43" s="1"/>
  <c r="F44" i="20" s="1"/>
  <c r="H39" i="16"/>
  <c r="E41" i="16"/>
  <c r="H39" i="52"/>
  <c r="E41" i="52"/>
  <c r="F12" i="3" l="1"/>
  <c r="F11" i="3"/>
  <c r="E48" i="49"/>
  <c r="H48" i="49" s="1"/>
  <c r="H41" i="49"/>
  <c r="H39" i="66"/>
  <c r="E41" i="66"/>
  <c r="E41" i="27"/>
  <c r="H39" i="27"/>
  <c r="H39" i="28"/>
  <c r="E41" i="28"/>
  <c r="J59" i="54"/>
  <c r="G59" i="54"/>
  <c r="F12" i="55"/>
  <c r="F16" i="55" s="1"/>
  <c r="H70" i="54"/>
  <c r="E48" i="52"/>
  <c r="H48" i="52" s="1"/>
  <c r="H41" i="52"/>
  <c r="E48" i="16"/>
  <c r="H48" i="16" s="1"/>
  <c r="H41" i="16"/>
  <c r="Y48" i="1"/>
  <c r="Z48" i="1" s="1"/>
  <c r="E44" i="20"/>
  <c r="E48" i="20" s="1"/>
  <c r="F48" i="20"/>
  <c r="H15" i="54"/>
  <c r="L71" i="1"/>
  <c r="H41" i="64"/>
  <c r="E48" i="64"/>
  <c r="H48" i="64" s="1"/>
  <c r="E48" i="67"/>
  <c r="H48" i="67" s="1"/>
  <c r="H41" i="67"/>
  <c r="J14" i="54"/>
  <c r="G14" i="54"/>
  <c r="H41" i="18"/>
  <c r="E48" i="18"/>
  <c r="H48" i="18" s="1"/>
  <c r="F17" i="3" l="1"/>
  <c r="H17" i="3" s="1"/>
  <c r="Z52" i="1"/>
  <c r="E48" i="28"/>
  <c r="H48" i="28" s="1"/>
  <c r="H41" i="28"/>
  <c r="H41" i="27"/>
  <c r="E48" i="27"/>
  <c r="H48" i="27" s="1"/>
  <c r="H41" i="66"/>
  <c r="E48" i="66"/>
  <c r="H48" i="66" s="1"/>
  <c r="H48" i="20"/>
  <c r="G70" i="54"/>
  <c r="J70" i="54"/>
  <c r="H45" i="54"/>
  <c r="Y52" i="1"/>
  <c r="G15" i="54"/>
  <c r="G45" i="54" l="1"/>
  <c r="F31" i="3"/>
  <c r="F33" i="3" s="1"/>
  <c r="H33" i="3" l="1"/>
  <c r="Z71" i="1"/>
  <c r="H48" i="54"/>
  <c r="G48" i="54" l="1"/>
  <c r="H52" i="54"/>
  <c r="F18" i="55"/>
  <c r="F20" i="55" s="1"/>
  <c r="F24" i="55" s="1"/>
  <c r="J12" i="56" s="1"/>
  <c r="H71" i="54" l="1"/>
  <c r="G52" i="54"/>
  <c r="F28" i="55"/>
  <c r="J17" i="56" l="1"/>
  <c r="J19" i="56"/>
  <c r="I32" i="54" s="1"/>
  <c r="I12" i="54"/>
  <c r="J15" i="56"/>
  <c r="J21" i="56"/>
  <c r="I15" i="54" l="1"/>
  <c r="J12" i="54"/>
  <c r="I39" i="54"/>
  <c r="J23" i="56"/>
  <c r="J25" i="56" s="1"/>
  <c r="I35" i="54"/>
  <c r="J35" i="54" s="1"/>
  <c r="J32" i="54"/>
  <c r="I33" i="54"/>
  <c r="J33" i="54" l="1"/>
  <c r="I42" i="54"/>
  <c r="J42" i="54" s="1"/>
  <c r="J39" i="54"/>
  <c r="J15" i="54"/>
  <c r="J27" i="56"/>
  <c r="I48" i="54" s="1"/>
  <c r="J48" i="54" s="1"/>
  <c r="I43" i="54" l="1"/>
  <c r="J29" i="56"/>
  <c r="J43" i="54" l="1"/>
  <c r="I45" i="54"/>
  <c r="I52" i="54" l="1"/>
  <c r="J52" i="54" s="1"/>
  <c r="J71" i="54" s="1"/>
  <c r="J45" i="54"/>
</calcChain>
</file>

<file path=xl/comments1.xml><?xml version="1.0" encoding="utf-8"?>
<comments xmlns="http://schemas.openxmlformats.org/spreadsheetml/2006/main">
  <authors>
    <author>Karen Schuh</author>
  </authors>
  <commentList>
    <comment ref="F21" authorId="0" shapeId="0">
      <text>
        <r>
          <rPr>
            <b/>
            <sz val="10"/>
            <color indexed="81"/>
            <rFont val="Tahoma"/>
            <family val="2"/>
          </rPr>
          <t>Karen Schuh:</t>
        </r>
        <r>
          <rPr>
            <sz val="10"/>
            <color indexed="81"/>
            <rFont val="Tahoma"/>
            <family val="2"/>
          </rPr>
          <t xml:space="preserve">
There is a new line item called "Gas Used for Products Extraction". I didn't enter a new line item for this, I just included it with this line item.</t>
        </r>
      </text>
    </comment>
  </commentList>
</comments>
</file>

<file path=xl/comments2.xml><?xml version="1.0" encoding="utf-8"?>
<comments xmlns="http://schemas.openxmlformats.org/spreadsheetml/2006/main">
  <authors>
    <author>sz0rsr</author>
  </authors>
  <commentList>
    <comment ref="F22" authorId="0" shapeId="0">
      <text>
        <r>
          <rPr>
            <b/>
            <sz val="8"/>
            <color indexed="81"/>
            <rFont val="Tahoma"/>
            <family val="2"/>
          </rPr>
          <t xml:space="preserve">PF Conversion Factor….Millwood expires in 2004, therfore Millwood Pro Formed out here
</t>
        </r>
      </text>
    </comment>
  </commentList>
</comments>
</file>

<file path=xl/comments3.xml><?xml version="1.0" encoding="utf-8"?>
<comments xmlns="http://schemas.openxmlformats.org/spreadsheetml/2006/main">
  <authors>
    <author>rzk7kq</author>
  </authors>
  <commentList>
    <comment ref="F40" authorId="0" shapeId="0">
      <text>
        <r>
          <rPr>
            <b/>
            <sz val="8"/>
            <color indexed="81"/>
            <rFont val="Tahoma"/>
            <family val="2"/>
          </rPr>
          <t>rzk7kq:</t>
        </r>
        <r>
          <rPr>
            <sz val="8"/>
            <color indexed="81"/>
            <rFont val="Tahoma"/>
            <family val="2"/>
          </rPr>
          <t xml:space="preserve">
WA includes STD
Cap Structure at 12/31/2005 provided by Paul Kimball</t>
        </r>
      </text>
    </comment>
  </commentList>
</comments>
</file>

<file path=xl/sharedStrings.xml><?xml version="1.0" encoding="utf-8"?>
<sst xmlns="http://schemas.openxmlformats.org/spreadsheetml/2006/main" count="3054" uniqueCount="321">
  <si>
    <t>GAS RESULTS OF OPERATION</t>
  </si>
  <si>
    <t>(000'S OF DOLLARS)</t>
  </si>
  <si>
    <t>Per</t>
  </si>
  <si>
    <t xml:space="preserve">Deferred </t>
  </si>
  <si>
    <t xml:space="preserve">Eliminate </t>
  </si>
  <si>
    <t>Regulatory</t>
  </si>
  <si>
    <t>Injuries</t>
  </si>
  <si>
    <t>Restate</t>
  </si>
  <si>
    <t>Office Space</t>
  </si>
  <si>
    <t>Line</t>
  </si>
  <si>
    <t xml:space="preserve">Results </t>
  </si>
  <si>
    <t>FIT</t>
  </si>
  <si>
    <t>on Office</t>
  </si>
  <si>
    <t>Gas</t>
  </si>
  <si>
    <t xml:space="preserve">Customer </t>
  </si>
  <si>
    <t>Subtotal</t>
  </si>
  <si>
    <t xml:space="preserve">B &amp; O </t>
  </si>
  <si>
    <t>Property</t>
  </si>
  <si>
    <t>Expense</t>
  </si>
  <si>
    <t xml:space="preserve">and </t>
  </si>
  <si>
    <t>Debt</t>
  </si>
  <si>
    <t>A/R</t>
  </si>
  <si>
    <t>Charges to</t>
  </si>
  <si>
    <t>Restated</t>
  </si>
  <si>
    <t>Pro Forma</t>
  </si>
  <si>
    <t>No.</t>
  </si>
  <si>
    <t>DESCRIPTION</t>
  </si>
  <si>
    <t>Report</t>
  </si>
  <si>
    <t>Rate Base</t>
  </si>
  <si>
    <t>Building</t>
  </si>
  <si>
    <t>Inventory</t>
  </si>
  <si>
    <t>Advances</t>
  </si>
  <si>
    <t>Actual</t>
  </si>
  <si>
    <t>Adjustment</t>
  </si>
  <si>
    <t>Taxes</t>
  </si>
  <si>
    <t>Tax</t>
  </si>
  <si>
    <t>Damages</t>
  </si>
  <si>
    <t>Interest</t>
  </si>
  <si>
    <t>Expenses</t>
  </si>
  <si>
    <t>Subs</t>
  </si>
  <si>
    <t>Total</t>
  </si>
  <si>
    <t>a</t>
  </si>
  <si>
    <t>b</t>
  </si>
  <si>
    <t>c</t>
  </si>
  <si>
    <t>d</t>
  </si>
  <si>
    <t>e</t>
  </si>
  <si>
    <t>f</t>
  </si>
  <si>
    <t>g</t>
  </si>
  <si>
    <t>-</t>
  </si>
  <si>
    <t>h</t>
  </si>
  <si>
    <t>j</t>
  </si>
  <si>
    <t>k</t>
  </si>
  <si>
    <t>m</t>
  </si>
  <si>
    <t>n</t>
  </si>
  <si>
    <t>o</t>
  </si>
  <si>
    <t>p</t>
  </si>
  <si>
    <t>q</t>
  </si>
  <si>
    <t>s</t>
  </si>
  <si>
    <t>t</t>
  </si>
  <si>
    <t>REVENUES</t>
  </si>
  <si>
    <t>Total General Business</t>
  </si>
  <si>
    <t>Total Transportation</t>
  </si>
  <si>
    <t>Other Revenues</t>
  </si>
  <si>
    <t>Total Gas Revenues</t>
  </si>
  <si>
    <t>EXPENSES</t>
  </si>
  <si>
    <t>Exploration and Development</t>
  </si>
  <si>
    <t>Production</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</si>
  <si>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</si>
  <si>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</si>
  <si>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</si>
  <si>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</si>
  <si>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</si>
  <si>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</si>
  <si>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</si>
  <si>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</si>
  <si>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</si>
  <si>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</si>
  <si>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</si>
  <si>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</si>
  <si>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</si>
  <si>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</si>
  <si>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</si>
  <si>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</si>
  <si>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</si>
  <si>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</si>
  <si>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</si>
  <si>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</si>
  <si>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</si>
  <si>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</si>
  <si>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RATE BASE: PLANT IN SERVICE</t>
  </si>
  <si>
    <t>Distribution Plant</t>
  </si>
  <si>
    <t>General Plant</t>
  </si>
  <si>
    <t>Total Plant in Service</t>
  </si>
  <si>
    <t>ACCUMULATED DEPRECIATION</t>
  </si>
  <si>
    <t>Total Accum. Depreciation</t>
  </si>
  <si>
    <t>DEFERRED FIT</t>
  </si>
  <si>
    <t>GAS INVENTORY</t>
  </si>
  <si>
    <t>GAIN ON SALE OF BUILDING</t>
  </si>
  <si>
    <t>TOTAL RATE BASE</t>
  </si>
  <si>
    <t>RATE OF RETURN</t>
  </si>
  <si>
    <t>Restatement Summary</t>
  </si>
  <si>
    <t>Washington Gas</t>
  </si>
  <si>
    <t>Column</t>
  </si>
  <si>
    <t>Description</t>
  </si>
  <si>
    <t xml:space="preserve">NOI   </t>
  </si>
  <si>
    <t>ROR</t>
  </si>
  <si>
    <t xml:space="preserve">     Actual </t>
  </si>
  <si>
    <t xml:space="preserve">     Restated Total</t>
  </si>
  <si>
    <t>i</t>
  </si>
  <si>
    <t>l</t>
  </si>
  <si>
    <t>GAS ADJUSTMENT SUMMARY</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</si>
  <si>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</si>
  <si>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</si>
  <si>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</si>
  <si>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</si>
  <si>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</si>
  <si>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</si>
  <si>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</si>
  <si>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</si>
  <si>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</si>
  <si>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</si>
  <si>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</si>
  <si>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Exploration &amp; Development</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</si>
  <si>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</si>
  <si>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</si>
  <si>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</si>
  <si>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</si>
  <si>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</si>
  <si>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</si>
  <si>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</si>
  <si>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</si>
  <si>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</si>
  <si>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</si>
  <si>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</si>
  <si>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</si>
  <si>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</si>
  <si>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</si>
  <si>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</si>
  <si>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</si>
  <si>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</si>
  <si>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</si>
  <si>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</si>
  <si>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</si>
  <si>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</si>
  <si>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</si>
  <si>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</si>
  <si>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 xml:space="preserve">      Total Accum. Depreciation</t>
  </si>
  <si>
    <t>DEFERRED TAXES</t>
  </si>
  <si>
    <t xml:space="preserve"> </t>
  </si>
  <si>
    <t>DEFERRED FIT RATE BASE</t>
  </si>
  <si>
    <t xml:space="preserve">   Current Accrual (at 35%)</t>
  </si>
  <si>
    <t xml:space="preserve">   General Plant</t>
  </si>
  <si>
    <t>DEFERRED GAIN</t>
  </si>
  <si>
    <t>ON OFFICE BUILDING</t>
  </si>
  <si>
    <t>CALCULATION OF IDAHO STATE INCOME TAX</t>
  </si>
  <si>
    <t xml:space="preserve">(000's OF DOLLARS)   </t>
  </si>
  <si>
    <t>Operating Income before FIT and SIT</t>
  </si>
  <si>
    <t>Idaho State Income Tax</t>
  </si>
  <si>
    <t xml:space="preserve">    Adjusted Rate of </t>
  </si>
  <si>
    <t>ADJUSTMENT</t>
  </si>
  <si>
    <t>CUSTOMER</t>
  </si>
  <si>
    <t>ADVANCES</t>
  </si>
  <si>
    <t>ELIMINATE</t>
  </si>
  <si>
    <t>B &amp; O TAXES</t>
  </si>
  <si>
    <t>PROPERTY TAX</t>
  </si>
  <si>
    <t>UNCOLLECTIBLE</t>
  </si>
  <si>
    <t>EXPENSE</t>
  </si>
  <si>
    <t>REGULATORY EXPENSE</t>
  </si>
  <si>
    <t>INJURIES</t>
  </si>
  <si>
    <t>AND DAMAGES</t>
  </si>
  <si>
    <t>FEDERAL</t>
  </si>
  <si>
    <t>INCOME TAX</t>
  </si>
  <si>
    <t>RESTATE</t>
  </si>
  <si>
    <t>DEBT INTEREST</t>
  </si>
  <si>
    <t>A/R EXPENSES</t>
  </si>
  <si>
    <t>OFFICE SPACE CHARGES</t>
  </si>
  <si>
    <t>TO SUBSIDIARIES</t>
  </si>
  <si>
    <t>RESTATE WASHINGTON</t>
  </si>
  <si>
    <t>Twelve month period</t>
  </si>
  <si>
    <t>Idaho State Income Tax Adjusted Rate of</t>
  </si>
  <si>
    <t>Company Name</t>
  </si>
  <si>
    <t>AVISTA UTILITIES</t>
  </si>
  <si>
    <t>Deferred Gain</t>
  </si>
  <si>
    <t>Uncollectible</t>
  </si>
  <si>
    <t>Normalization &amp;</t>
  </si>
  <si>
    <t>Gas Cost Adjust</t>
  </si>
  <si>
    <t>AND GAS COST ADJUSTMENT</t>
  </si>
  <si>
    <t>Washington - Gas</t>
  </si>
  <si>
    <t>(000's)</t>
  </si>
  <si>
    <t>Adjustment Description</t>
  </si>
  <si>
    <t>Adjustments</t>
  </si>
  <si>
    <t xml:space="preserve">   Total Restated Rate Base</t>
  </si>
  <si>
    <t>Restated Debt Interest</t>
  </si>
  <si>
    <t>Actual Interest (G-FIT-12A)</t>
  </si>
  <si>
    <t>Increase (Decrease) in Interest Expense</t>
  </si>
  <si>
    <t>FIT Rate</t>
  </si>
  <si>
    <t>Increase (Decrease) in FIT</t>
  </si>
  <si>
    <t>done</t>
  </si>
  <si>
    <t>Liz</t>
  </si>
  <si>
    <t>Weighted Average Cost of Debt</t>
  </si>
  <si>
    <t>PRO FORMA ADJUSTMENT</t>
  </si>
  <si>
    <t>PRO FORMA</t>
  </si>
  <si>
    <t>Comes from "DebtCalc"</t>
  </si>
  <si>
    <t>Restate Debt Interest</t>
  </si>
  <si>
    <t>Theresa</t>
  </si>
  <si>
    <t>NET GAINS &amp; LOSSES</t>
  </si>
  <si>
    <t>Net</t>
  </si>
  <si>
    <t>Gains/losses</t>
  </si>
  <si>
    <t>EXCISE TAXES</t>
  </si>
  <si>
    <t>Excise</t>
  </si>
  <si>
    <t>Calculation of General Revenue Requirement</t>
  </si>
  <si>
    <t xml:space="preserve">Line </t>
  </si>
  <si>
    <t>Capital</t>
  </si>
  <si>
    <t>Weighted</t>
  </si>
  <si>
    <t>Component</t>
  </si>
  <si>
    <t>Structure</t>
  </si>
  <si>
    <t>Cost</t>
  </si>
  <si>
    <t>Proposed Rate of Return</t>
  </si>
  <si>
    <t>Net Operating Income Requirement</t>
  </si>
  <si>
    <t>Pro Forma Net Operating Income</t>
  </si>
  <si>
    <t>Net Operating Income Deficiency</t>
  </si>
  <si>
    <t>Conversion Factor</t>
  </si>
  <si>
    <t>Revenue Requirement</t>
  </si>
  <si>
    <t>Total General Business Revenues</t>
  </si>
  <si>
    <t>Percentage Revenue Increase</t>
  </si>
  <si>
    <t>WITH PRESENT RATES</t>
  </si>
  <si>
    <t>WITH PROPOSED RATES</t>
  </si>
  <si>
    <t>Actual Per</t>
  </si>
  <si>
    <t>Proposed</t>
  </si>
  <si>
    <t>Revenues &amp;</t>
  </si>
  <si>
    <t>Related Exp</t>
  </si>
  <si>
    <t>(000's OF DOLLARS)</t>
  </si>
  <si>
    <t>WASH</t>
  </si>
  <si>
    <t xml:space="preserve">Pro Forma Rate Base </t>
  </si>
  <si>
    <t>Revenue Conversion Factor</t>
  </si>
  <si>
    <t>Washington - Gas System</t>
  </si>
  <si>
    <t>Factor</t>
  </si>
  <si>
    <t>Revenues</t>
  </si>
  <si>
    <t>Expense:</t>
  </si>
  <si>
    <t xml:space="preserve">  Uncollectibles  </t>
  </si>
  <si>
    <t xml:space="preserve">  Commission Fees </t>
  </si>
  <si>
    <t xml:space="preserve">  Washington Excise Tax  </t>
  </si>
  <si>
    <t xml:space="preserve">  Franchise Fees  (City of Millwood Expired in 2004)</t>
  </si>
  <si>
    <t xml:space="preserve">    Total Expense</t>
  </si>
  <si>
    <t>Net Operating Income Before FIT</t>
  </si>
  <si>
    <t xml:space="preserve">  Federal Income Tax @ 35%</t>
  </si>
  <si>
    <t>REVENUE CONVERSION FACTOR</t>
  </si>
  <si>
    <t>NOTES:</t>
  </si>
  <si>
    <t>(1)  Calculation of Effective Uncollectible Rate:</t>
  </si>
  <si>
    <t xml:space="preserve">       Net Write-Offs *</t>
  </si>
  <si>
    <t xml:space="preserve">         Divided by:</t>
  </si>
  <si>
    <t xml:space="preserve">       Sales to Ultimate Customers + Transport **</t>
  </si>
  <si>
    <t xml:space="preserve">       EFFECTIVE RATE</t>
  </si>
  <si>
    <t xml:space="preserve">     *  From Uncollectible Adjustment Workpapers.</t>
  </si>
  <si>
    <t xml:space="preserve">     ** From Results of Operations Report G-OPS-12A.</t>
  </si>
  <si>
    <t>(3)  Calculation of Effective Washington Excise Tax :</t>
  </si>
  <si>
    <t xml:space="preserve">     Nominal Rate *</t>
  </si>
  <si>
    <t xml:space="preserve">       Multiplied by</t>
  </si>
  <si>
    <t xml:space="preserve">       Uncollectibles Factor:</t>
  </si>
  <si>
    <t xml:space="preserve">         Revenue</t>
  </si>
  <si>
    <t xml:space="preserve">         Less: Effective Uncoll Rate</t>
  </si>
  <si>
    <t xml:space="preserve">     EFFECTIVE RATE</t>
  </si>
  <si>
    <t xml:space="preserve">     *  From Combined Excise Tax Return.</t>
  </si>
  <si>
    <t>(4)  Calculation of Franchise Fee Rate:</t>
  </si>
  <si>
    <t xml:space="preserve">     Total Fees Paid (Millwood/Spokane) *</t>
  </si>
  <si>
    <t xml:space="preserve">     *  From Excise/Franchise Tax Adjustment Workpapers.</t>
  </si>
  <si>
    <t>LABOR NON-EXECUTIVE</t>
  </si>
  <si>
    <t>LABOR EXECUTIVE</t>
  </si>
  <si>
    <t>WA Wtd Debt</t>
  </si>
  <si>
    <t>All Inputs</t>
  </si>
  <si>
    <t>REVENUE  NORMALIZATION</t>
  </si>
  <si>
    <t>Revenue</t>
  </si>
  <si>
    <t>MISCELLANEOUS</t>
  </si>
  <si>
    <t>Misc</t>
  </si>
  <si>
    <t xml:space="preserve">Karen </t>
  </si>
  <si>
    <t>EMPLOYEE BENEFITS</t>
  </si>
  <si>
    <t>(Pension/Medical Insurance)</t>
  </si>
  <si>
    <t>INSURANCE</t>
  </si>
  <si>
    <t>Restating</t>
  </si>
  <si>
    <t>RESTATING ADJUSTMENTS</t>
  </si>
  <si>
    <t>INFORMATION SERVICES</t>
  </si>
  <si>
    <t>check</t>
  </si>
  <si>
    <t xml:space="preserve">REVISED - Agreed to Cost of Capital in Partial Settlement Stipulation </t>
  </si>
  <si>
    <t>Washington - Electric System</t>
  </si>
  <si>
    <t>Common Equity</t>
  </si>
  <si>
    <t>Filed Revenue Requirement</t>
  </si>
  <si>
    <t xml:space="preserve">Adjusted Revenue Requirement </t>
  </si>
  <si>
    <t>CUSTOMER DEPOSITS</t>
  </si>
  <si>
    <t>Deposits</t>
  </si>
  <si>
    <t>TWELVE MONTHS ENDED DECEMBER 31, 2009</t>
  </si>
  <si>
    <t>JP STORAGE 2011</t>
  </si>
  <si>
    <t>CAPITAL ADDITIONS 2010</t>
  </si>
  <si>
    <t xml:space="preserve">WASHINGTON RESTATED RESULTS </t>
  </si>
  <si>
    <t xml:space="preserve">WASHINGTON PRO FORMA RESULTS </t>
  </si>
  <si>
    <t xml:space="preserve">r </t>
  </si>
  <si>
    <t>Jen</t>
  </si>
  <si>
    <t>Results Summary</t>
  </si>
  <si>
    <t>WAGas_09!U10</t>
  </si>
  <si>
    <t>REsults Summary</t>
  </si>
  <si>
    <t>NET PLANT</t>
  </si>
  <si>
    <t>WEATHERIZATION &amp; DSM INVESTMENT-AMORTIZATION REMOVAL</t>
  </si>
  <si>
    <t>(2)  WUTC fees rate per April 2009 letter</t>
  </si>
  <si>
    <t xml:space="preserve">WORKING CAPITAL </t>
  </si>
  <si>
    <t>updated 2/18/2010 LMA</t>
  </si>
  <si>
    <t>WORKING CAPITAL</t>
  </si>
  <si>
    <t>For the Twelve Months Ended December 31, 2009</t>
  </si>
  <si>
    <t>Term Debt</t>
  </si>
  <si>
    <t>AUTHORIZED COST CAPITAL</t>
  </si>
  <si>
    <t>Tara</t>
  </si>
  <si>
    <t>REVISED</t>
  </si>
  <si>
    <t>REV: included actual AMA cap structure &amp; wghtd cost of debt rather than auth.</t>
  </si>
  <si>
    <t>Actual AMA Capital Structure 12/31/2009</t>
  </si>
  <si>
    <t>ProForma</t>
  </si>
  <si>
    <t>Total Debt</t>
  </si>
  <si>
    <t>WA wtd debt</t>
  </si>
  <si>
    <t>Pref Trust</t>
  </si>
  <si>
    <t>Common</t>
  </si>
  <si>
    <t>Revised</t>
  </si>
  <si>
    <t>Revised Adjustments:</t>
  </si>
  <si>
    <t>The original CBR was prepared using the Authorized Capital Structure and Debt Costs.  The Company used the actual 2009 AMA Capital Structure and the actual 2009 AMA debt costs in this revised CBR filing.</t>
  </si>
  <si>
    <t>The following adjustment was revised from the  original adjustment included in the Company's Electric Commission Basis Report (CBR) filed on April 29,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</si>
</sst>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_);\(#,###\)"/>
    <numFmt numFmtId="169" formatCode="_(&quot;$&quot;#,###_);_(&quot;$&quot;\ \(#,###\);_(* _);_(@_)"/>
    <numFmt numFmtId="170" formatCode="0.000000"/>
    <numFmt numFmtId="171" formatCode="0.000%"/>
    <numFmt numFmtId="172" formatCode="0,_);\(0,\)"/>
    <numFmt numFmtId="173" formatCode="0_);\(0\)"/>
    <numFmt numFmtId="174" formatCode="&quot;x &quot;0.00"/>
    <numFmt numFmtId="175" formatCode="&quot;x &quot;0.000"/>
    <numFmt numFmtId="176" formatCode="_(* #,##0_);_(* \(#,##0\);_(* &quot;-&quot;??_);_(@_)"/>
    <numFmt numFmtId="177" formatCode="#,##0.000000"/>
    <numFmt numFmtId="178" formatCode="_(&quot;$&quot;* #,##0_);_(&quot;$&quot;* \(#,##0\);_(&quot;$&quot;* &quot;-&quot;??_);_(@_)"/>
    <numFmt numFmtId="179" formatCode="0.00000"/>
  </numFmts>
  <fonts count="74">
    <font>
      <sz val="10"/>
      <name val="Arial"/>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b/>
      <sz val="10"/>
      <name val="Geneva"/>
    </font>
    <font>
      <sz val="10"/>
      <name val="Courier"/>
      <family val="3"/>
    </font>
    <font>
      <u/>
      <sz val="9"/>
      <name val="Times New Roman"/>
      <family val="1"/>
    </font>
    <font>
      <sz val="10"/>
      <name val="Times New Roman"/>
      <family val="1"/>
    </font>
    <font>
      <b/>
      <sz val="10"/>
      <name val="Times New Roman"/>
      <family val="1"/>
    </font>
    <font>
      <sz val="9"/>
      <name val="Calisto MT"/>
      <family val="1"/>
    </font>
    <font>
      <b/>
      <sz val="9"/>
      <name val="Calisto MT"/>
      <family val="1"/>
    </font>
    <font>
      <u/>
      <sz val="9"/>
      <name val="Calisto MT"/>
      <family val="1"/>
    </font>
    <font>
      <sz val="9"/>
      <color indexed="8"/>
      <name val="Times New Roman"/>
      <family val="1"/>
    </font>
    <font>
      <sz val="10"/>
      <name val="Calisto MT"/>
      <family val="1"/>
    </font>
    <font>
      <sz val="10"/>
      <color indexed="21"/>
      <name val="Calisto MT"/>
      <family val="1"/>
    </font>
    <font>
      <sz val="9"/>
      <color indexed="14"/>
      <name val="Times New Roman"/>
      <family val="1"/>
    </font>
    <font>
      <u/>
      <sz val="10"/>
      <color indexed="62"/>
      <name val="Times New Roman"/>
      <family val="1"/>
    </font>
    <font>
      <sz val="10"/>
      <color indexed="62"/>
      <name val="Times New Roman"/>
      <family val="1"/>
    </font>
    <font>
      <sz val="10"/>
      <color indexed="21"/>
      <name val="Times New Roman"/>
      <family val="1"/>
    </font>
    <font>
      <sz val="10"/>
      <color indexed="12"/>
      <name val="Times New Roman"/>
      <family val="1"/>
    </font>
    <font>
      <sz val="10"/>
      <color indexed="56"/>
      <name val="Times New Roman"/>
      <family val="1"/>
    </font>
    <font>
      <sz val="10"/>
      <color indexed="10"/>
      <name val="Times New Roman"/>
      <family val="1"/>
    </font>
    <font>
      <i/>
      <sz val="10"/>
      <name val="Times New Roman"/>
      <family val="1"/>
    </font>
    <font>
      <sz val="9"/>
      <color indexed="10"/>
      <name val="Times New Roman"/>
      <family val="1"/>
    </font>
    <font>
      <b/>
      <u/>
      <sz val="10"/>
      <color indexed="12"/>
      <name val="Times New Roman"/>
      <family val="1"/>
    </font>
    <font>
      <sz val="9"/>
      <color indexed="57"/>
      <name val="Times New Roman"/>
      <family val="1"/>
    </font>
    <font>
      <i/>
      <sz val="9"/>
      <color indexed="57"/>
      <name val="Times New Roman"/>
      <family val="1"/>
    </font>
    <font>
      <sz val="8"/>
      <color indexed="81"/>
      <name val="Tahoma"/>
      <family val="2"/>
    </font>
    <font>
      <b/>
      <sz val="8"/>
      <color indexed="81"/>
      <name val="Tahoma"/>
      <family val="2"/>
    </font>
    <font>
      <sz val="9"/>
      <color indexed="12"/>
      <name val="Times New Roman"/>
      <family val="1"/>
    </font>
    <font>
      <b/>
      <i/>
      <sz val="10"/>
      <color indexed="10"/>
      <name val="Times New Roman"/>
      <family val="1"/>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sz val="9"/>
      <color indexed="10"/>
      <name val="Times New Roman"/>
      <family val="1"/>
    </font>
    <font>
      <sz val="10"/>
      <name val="Arial"/>
      <family val="2"/>
    </font>
    <font>
      <sz val="8"/>
      <name val="Arial"/>
      <family val="2"/>
    </font>
    <font>
      <b/>
      <sz val="10"/>
      <color indexed="81"/>
      <name val="Tahoma"/>
      <family val="2"/>
    </font>
    <font>
      <sz val="10"/>
      <color indexed="81"/>
      <name val="Tahoma"/>
      <family val="2"/>
    </font>
    <font>
      <b/>
      <sz val="14"/>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6"/>
      <name val="Times New Roman"/>
      <family val="1"/>
    </font>
    <font>
      <sz val="9"/>
      <color rgb="FFFF0000"/>
      <name val="Calisto MT"/>
      <family val="1"/>
    </font>
    <font>
      <sz val="10"/>
      <color rgb="FFFF0000"/>
      <name val="Calisto MT"/>
      <family val="1"/>
    </font>
    <font>
      <b/>
      <sz val="9"/>
      <color rgb="FFFF0000"/>
      <name val="Times New Roman"/>
      <family val="1"/>
    </font>
    <font>
      <sz val="9"/>
      <color rgb="FFFF0000"/>
      <name val="Times New Roman"/>
      <family val="1"/>
    </font>
    <font>
      <b/>
      <sz val="16"/>
      <color rgb="FFFF0000"/>
      <name val="Times New Roman"/>
      <family val="1"/>
    </font>
    <font>
      <u/>
      <sz val="10"/>
      <color theme="0"/>
      <name val="Arial"/>
      <family val="2"/>
    </font>
    <font>
      <u/>
      <sz val="7.5"/>
      <color theme="0"/>
      <name val="Arial"/>
      <family val="2"/>
    </font>
    <font>
      <sz val="9"/>
      <color rgb="FF7030A0"/>
      <name val="Times New Roman"/>
      <family val="1"/>
    </font>
    <font>
      <sz val="10"/>
      <color rgb="FF00B0F0"/>
      <name val="Times New Roman"/>
      <family val="1"/>
    </font>
    <font>
      <b/>
      <sz val="10"/>
      <color rgb="FF00B0F0"/>
      <name val="Times New Roman"/>
      <family val="1"/>
    </font>
    <font>
      <u/>
      <sz val="10"/>
      <color rgb="FF00B0F0"/>
      <name val="Times New Roman"/>
      <family val="1"/>
    </font>
    <font>
      <b/>
      <sz val="10"/>
      <color rgb="FFFFFF00"/>
      <name val="Times New Roman"/>
      <family val="1"/>
    </font>
    <font>
      <sz val="10"/>
      <color rgb="FFFFFF00"/>
      <name val="Times New Roman"/>
      <family val="1"/>
    </font>
    <font>
      <b/>
      <sz val="10"/>
      <color rgb="FFC00000"/>
      <name val="Times New Roman"/>
      <family val="1"/>
    </font>
    <font>
      <b/>
      <sz val="9"/>
      <color rgb="FFC00000"/>
      <name val="Times New Roman"/>
      <family val="1"/>
    </font>
    <font>
      <b/>
      <sz val="10"/>
      <name val="Courier New"/>
      <family val="3"/>
    </font>
    <font>
      <b/>
      <sz val="10"/>
      <color indexed="12"/>
      <name val="Courier New"/>
      <family val="3"/>
    </font>
    <font>
      <sz val="10"/>
      <name val="Courier New"/>
      <family val="3"/>
    </font>
    <font>
      <sz val="10"/>
      <color rgb="FF00B0F0"/>
      <name val="Courier New"/>
      <family val="3"/>
    </font>
    <font>
      <sz val="10"/>
      <color indexed="12"/>
      <name val="Courier New"/>
      <family val="3"/>
    </font>
    <font>
      <b/>
      <sz val="9"/>
      <color indexed="10"/>
      <name val="Times New Roman"/>
      <family val="1"/>
    </font>
    <font>
      <b/>
      <u/>
      <sz val="10"/>
      <name val="Times New Roman"/>
      <family val="1"/>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s>
  <cellStyleXfs count="34">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10"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9" fontId="1" fillId="0" borderId="0" applyFont="0" applyFill="0" applyBorder="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1" fillId="0" borderId="0"/>
  </cellStyleXfs>
  <cellXfs count="922">
    <xf numFmtId="0" fontId="0" fillId="0" borderId="0" xfId="0"/>
    <xf numFmtId="0" fontId="3" fillId="0" borderId="0" xfId="26" applyNumberFormat="1" applyFont="1" applyAlignment="1">
      <alignment horizontal="left"/>
    </xf>
    <xf numFmtId="0" fontId="3" fillId="0" borderId="0" xfId="26" applyFont="1"/>
    <xf numFmtId="0" fontId="5" fillId="0" borderId="0" xfId="26" applyNumberFormat="1" applyFont="1" applyAlignment="1">
      <alignment horizontal="center"/>
    </xf>
    <xf numFmtId="0" fontId="5" fillId="0" borderId="0" xfId="26" applyFont="1" applyAlignment="1">
      <alignment horizontal="center"/>
    </xf>
    <xf numFmtId="0" fontId="5" fillId="0" borderId="1" xfId="26" applyNumberFormat="1" applyFont="1" applyBorder="1" applyAlignment="1">
      <alignment horizontal="center"/>
    </xf>
    <xf numFmtId="0" fontId="5" fillId="0" borderId="2" xfId="26" applyFont="1" applyBorder="1" applyAlignment="1">
      <alignment horizontal="center"/>
    </xf>
    <xf numFmtId="0" fontId="5" fillId="0" borderId="3" xfId="26" applyFont="1" applyBorder="1" applyAlignment="1">
      <alignment horizontal="center"/>
    </xf>
    <xf numFmtId="0" fontId="3" fillId="0" borderId="4" xfId="26" applyFont="1" applyBorder="1"/>
    <xf numFmtId="0" fontId="5" fillId="0" borderId="5" xfId="26" applyNumberFormat="1" applyFont="1" applyBorder="1" applyAlignment="1">
      <alignment horizontal="center"/>
    </xf>
    <xf numFmtId="0" fontId="5" fillId="0" borderId="6" xfId="26" applyFont="1" applyBorder="1" applyAlignment="1">
      <alignment horizontal="center"/>
    </xf>
    <xf numFmtId="0" fontId="5" fillId="0" borderId="0" xfId="26" applyFont="1" applyBorder="1" applyAlignment="1">
      <alignment horizontal="center"/>
    </xf>
    <xf numFmtId="0" fontId="3" fillId="0" borderId="7" xfId="26" applyFont="1" applyBorder="1"/>
    <xf numFmtId="0" fontId="5" fillId="0" borderId="8" xfId="26" applyNumberFormat="1" applyFont="1" applyBorder="1" applyAlignment="1">
      <alignment horizontal="center"/>
    </xf>
    <xf numFmtId="0" fontId="5" fillId="0" borderId="9" xfId="26" applyFont="1" applyBorder="1" applyAlignment="1">
      <alignment horizontal="center"/>
    </xf>
    <xf numFmtId="0" fontId="5" fillId="0" borderId="10" xfId="26" applyFont="1" applyBorder="1" applyAlignment="1">
      <alignment horizontal="center"/>
    </xf>
    <xf numFmtId="0" fontId="5" fillId="0" borderId="11" xfId="26" applyFont="1" applyBorder="1" applyAlignment="1">
      <alignment horizontal="center"/>
    </xf>
    <xf numFmtId="0" fontId="3" fillId="0" borderId="0" xfId="26" applyNumberFormat="1" applyFont="1" applyAlignment="1">
      <alignment horizontal="center"/>
    </xf>
    <xf numFmtId="5" fontId="3" fillId="0" borderId="0" xfId="26" applyNumberFormat="1" applyFont="1"/>
    <xf numFmtId="37" fontId="3" fillId="0" borderId="0" xfId="26" applyNumberFormat="1" applyFont="1"/>
    <xf numFmtId="0" fontId="3" fillId="0" borderId="0" xfId="26" applyNumberFormat="1" applyFont="1" applyBorder="1" applyAlignment="1">
      <alignment horizontal="center"/>
    </xf>
    <xf numFmtId="37" fontId="3" fillId="0" borderId="0" xfId="26" applyNumberFormat="1" applyFont="1" applyBorder="1"/>
    <xf numFmtId="0" fontId="3" fillId="0" borderId="0" xfId="26" applyFont="1" applyBorder="1"/>
    <xf numFmtId="10" fontId="3" fillId="0" borderId="0" xfId="28" applyNumberFormat="1" applyFont="1"/>
    <xf numFmtId="0" fontId="4" fillId="0" borderId="0" xfId="0" applyFont="1" applyAlignment="1">
      <alignment horizontal="centerContinuous"/>
    </xf>
    <xf numFmtId="0" fontId="4"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3" fontId="4" fillId="0" borderId="0" xfId="0" applyNumberFormat="1" applyFont="1" applyAlignment="1">
      <alignment horizontal="centerContinuous"/>
    </xf>
    <xf numFmtId="165" fontId="4" fillId="0" borderId="10" xfId="0" applyNumberFormat="1" applyFont="1" applyBorder="1" applyAlignment="1">
      <alignment horizontal="right"/>
    </xf>
    <xf numFmtId="166" fontId="6" fillId="0" borderId="10" xfId="0"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0" fontId="4" fillId="0" borderId="0" xfId="0" applyFont="1" applyBorder="1" applyAlignment="1">
      <alignment horizontal="center"/>
    </xf>
    <xf numFmtId="0" fontId="4" fillId="0" borderId="10" xfId="0" applyFont="1" applyBorder="1" applyAlignment="1">
      <alignment horizontal="centerContinuous"/>
    </xf>
    <xf numFmtId="165" fontId="4" fillId="0" borderId="10" xfId="0" applyNumberFormat="1" applyFont="1" applyBorder="1" applyAlignment="1">
      <alignment horizontal="center"/>
    </xf>
    <xf numFmtId="166" fontId="4" fillId="0" borderId="10" xfId="0" applyNumberFormat="1" applyFont="1" applyBorder="1" applyAlignment="1">
      <alignment horizontal="center"/>
    </xf>
    <xf numFmtId="0" fontId="8" fillId="0" borderId="0" xfId="0" applyFont="1" applyAlignment="1">
      <alignment horizontal="center"/>
    </xf>
    <xf numFmtId="165" fontId="4" fillId="0" borderId="0" xfId="0" applyNumberFormat="1" applyFont="1" applyAlignment="1">
      <alignment horizontal="center"/>
    </xf>
    <xf numFmtId="5" fontId="4" fillId="0" borderId="0" xfId="0" applyNumberFormat="1" applyFont="1"/>
    <xf numFmtId="164" fontId="4" fillId="0" borderId="0" xfId="0" applyNumberFormat="1" applyFont="1"/>
    <xf numFmtId="37" fontId="4" fillId="0" borderId="0" xfId="0" applyNumberFormat="1" applyFont="1"/>
    <xf numFmtId="37" fontId="4" fillId="0" borderId="10" xfId="0" applyNumberFormat="1" applyFont="1" applyBorder="1"/>
    <xf numFmtId="3" fontId="4" fillId="0" borderId="0" xfId="0" applyNumberFormat="1" applyFont="1" applyAlignment="1">
      <alignment horizontal="left"/>
    </xf>
    <xf numFmtId="167" fontId="4" fillId="0" borderId="0" xfId="0" applyNumberFormat="1" applyFont="1"/>
    <xf numFmtId="165" fontId="4" fillId="0" borderId="0" xfId="0" applyNumberFormat="1" applyFont="1"/>
    <xf numFmtId="166" fontId="4" fillId="0" borderId="0" xfId="0" applyNumberFormat="1" applyFont="1"/>
    <xf numFmtId="164" fontId="4" fillId="0" borderId="0" xfId="0" applyNumberFormat="1" applyFont="1" applyAlignment="1">
      <alignment horizontal="left"/>
    </xf>
    <xf numFmtId="5" fontId="4" fillId="0" borderId="12" xfId="0" applyNumberFormat="1" applyFont="1" applyBorder="1"/>
    <xf numFmtId="10" fontId="4" fillId="0" borderId="0" xfId="28" applyNumberFormat="1" applyFont="1"/>
    <xf numFmtId="168" fontId="3" fillId="0" borderId="0" xfId="15" applyNumberFormat="1" applyFont="1" applyFill="1"/>
    <xf numFmtId="168" fontId="3" fillId="0" borderId="10" xfId="15" applyNumberFormat="1" applyFont="1" applyFill="1" applyBorder="1"/>
    <xf numFmtId="168" fontId="3" fillId="0" borderId="0" xfId="15" applyNumberFormat="1" applyFont="1" applyFill="1" applyBorder="1"/>
    <xf numFmtId="169" fontId="3" fillId="0" borderId="0" xfId="15" applyNumberFormat="1" applyFont="1" applyFill="1"/>
    <xf numFmtId="0" fontId="3" fillId="0" borderId="0" xfId="6" applyFont="1" applyAlignment="1">
      <alignment horizontal="centerContinuous"/>
    </xf>
    <xf numFmtId="165" fontId="3" fillId="0" borderId="0" xfId="6" applyNumberFormat="1" applyFont="1" applyAlignment="1">
      <alignment horizontal="right"/>
    </xf>
    <xf numFmtId="166" fontId="3" fillId="0" borderId="0" xfId="6" applyNumberFormat="1" applyFont="1" applyAlignment="1">
      <alignment horizontal="right"/>
    </xf>
    <xf numFmtId="0" fontId="3" fillId="0" borderId="0" xfId="6" applyFont="1"/>
    <xf numFmtId="166" fontId="3" fillId="0" borderId="0" xfId="6" applyNumberFormat="1" applyFont="1" applyAlignment="1">
      <alignment horizontal="center"/>
    </xf>
    <xf numFmtId="165" fontId="3" fillId="0" borderId="10" xfId="6" applyNumberFormat="1" applyFont="1" applyBorder="1" applyAlignment="1">
      <alignment horizontal="right"/>
    </xf>
    <xf numFmtId="166" fontId="5" fillId="0" borderId="10" xfId="6" applyNumberFormat="1" applyFont="1" applyBorder="1" applyAlignment="1">
      <alignment horizontal="center"/>
    </xf>
    <xf numFmtId="0" fontId="3" fillId="0" borderId="0" xfId="6" applyFont="1" applyAlignment="1">
      <alignment horizontal="center"/>
    </xf>
    <xf numFmtId="0" fontId="3" fillId="0" borderId="0" xfId="6" applyFont="1" applyBorder="1" applyAlignment="1">
      <alignment horizontal="center"/>
    </xf>
    <xf numFmtId="0" fontId="3" fillId="0" borderId="10" xfId="6" applyFont="1" applyBorder="1" applyAlignment="1">
      <alignment horizontal="centerContinuous"/>
    </xf>
    <xf numFmtId="165" fontId="3" fillId="0" borderId="10" xfId="6" applyNumberFormat="1" applyFont="1" applyBorder="1" applyAlignment="1">
      <alignment horizontal="center"/>
    </xf>
    <xf numFmtId="166" fontId="3" fillId="0" borderId="10" xfId="6" applyNumberFormat="1" applyFont="1" applyBorder="1" applyAlignment="1">
      <alignment horizontal="center"/>
    </xf>
    <xf numFmtId="0" fontId="11" fillId="0" borderId="0" xfId="6" applyFont="1" applyAlignment="1">
      <alignment horizontal="center"/>
    </xf>
    <xf numFmtId="165" fontId="3" fillId="0" borderId="0" xfId="6" applyNumberFormat="1" applyFont="1" applyAlignment="1">
      <alignment horizontal="center"/>
    </xf>
    <xf numFmtId="5" fontId="3" fillId="0" borderId="0" xfId="6" applyNumberFormat="1" applyFont="1"/>
    <xf numFmtId="164" fontId="3" fillId="0" borderId="0" xfId="6" applyNumberFormat="1" applyFont="1"/>
    <xf numFmtId="37" fontId="3" fillId="0" borderId="0" xfId="6" applyNumberFormat="1" applyFont="1"/>
    <xf numFmtId="37" fontId="3" fillId="0" borderId="10" xfId="6" applyNumberFormat="1" applyFont="1" applyBorder="1"/>
    <xf numFmtId="3" fontId="3" fillId="0" borderId="0" xfId="6" applyNumberFormat="1" applyFont="1" applyAlignment="1">
      <alignment horizontal="left"/>
    </xf>
    <xf numFmtId="167" fontId="3" fillId="0" borderId="0" xfId="6" applyNumberFormat="1" applyFont="1"/>
    <xf numFmtId="165" fontId="3" fillId="0" borderId="0" xfId="6" applyNumberFormat="1" applyFont="1"/>
    <xf numFmtId="166" fontId="3" fillId="0" borderId="0" xfId="6" applyNumberFormat="1" applyFont="1"/>
    <xf numFmtId="164" fontId="3" fillId="0" borderId="0" xfId="6" applyNumberFormat="1" applyFont="1" applyAlignment="1">
      <alignment horizontal="left"/>
    </xf>
    <xf numFmtId="5" fontId="3" fillId="0" borderId="12" xfId="6" applyNumberFormat="1" applyFont="1" applyBorder="1"/>
    <xf numFmtId="0" fontId="3" fillId="0" borderId="10" xfId="6" applyFont="1" applyBorder="1" applyAlignment="1">
      <alignment horizontal="center"/>
    </xf>
    <xf numFmtId="0" fontId="3" fillId="0" borderId="0" xfId="6" applyFont="1" applyAlignment="1">
      <alignment horizontal="right"/>
    </xf>
    <xf numFmtId="170" fontId="3" fillId="0" borderId="0" xfId="6" applyNumberFormat="1" applyFont="1"/>
    <xf numFmtId="0" fontId="4" fillId="0" borderId="0" xfId="3" applyFont="1" applyAlignment="1">
      <alignment horizontal="centerContinuous"/>
    </xf>
    <xf numFmtId="0" fontId="4" fillId="0" borderId="0" xfId="3" applyFont="1"/>
    <xf numFmtId="165" fontId="4" fillId="0" borderId="0" xfId="3" applyNumberFormat="1" applyFont="1" applyAlignment="1">
      <alignment horizontal="right"/>
    </xf>
    <xf numFmtId="166" fontId="4" fillId="0" borderId="0" xfId="3" applyNumberFormat="1" applyFont="1" applyAlignment="1">
      <alignment horizontal="right"/>
    </xf>
    <xf numFmtId="166" fontId="4" fillId="0" borderId="0" xfId="3" applyNumberFormat="1" applyFont="1" applyAlignment="1">
      <alignment horizontal="center"/>
    </xf>
    <xf numFmtId="165" fontId="4" fillId="0" borderId="10" xfId="3" applyNumberFormat="1" applyFont="1" applyBorder="1" applyAlignment="1">
      <alignment horizontal="right"/>
    </xf>
    <xf numFmtId="166" fontId="6" fillId="0" borderId="10" xfId="3" applyNumberFormat="1" applyFont="1" applyBorder="1" applyAlignment="1">
      <alignment horizontal="center"/>
    </xf>
    <xf numFmtId="0" fontId="4" fillId="0" borderId="0" xfId="3" applyFont="1" applyAlignment="1">
      <alignment horizontal="center"/>
    </xf>
    <xf numFmtId="0" fontId="4" fillId="0" borderId="0" xfId="3" applyFont="1" applyBorder="1" applyAlignment="1">
      <alignment horizontal="center"/>
    </xf>
    <xf numFmtId="0" fontId="4" fillId="0" borderId="10" xfId="3" applyFont="1" applyBorder="1" applyAlignment="1">
      <alignment horizontal="centerContinuous"/>
    </xf>
    <xf numFmtId="165" fontId="4" fillId="0" borderId="10" xfId="3" applyNumberFormat="1" applyFont="1" applyBorder="1" applyAlignment="1">
      <alignment horizontal="center"/>
    </xf>
    <xf numFmtId="166" fontId="4" fillId="0" borderId="10" xfId="3" applyNumberFormat="1" applyFont="1" applyBorder="1" applyAlignment="1">
      <alignment horizontal="center"/>
    </xf>
    <xf numFmtId="165" fontId="4" fillId="0" borderId="0" xfId="3" applyNumberFormat="1" applyFont="1" applyAlignment="1">
      <alignment horizontal="center"/>
    </xf>
    <xf numFmtId="5" fontId="4" fillId="0" borderId="0" xfId="3" applyNumberFormat="1" applyFont="1"/>
    <xf numFmtId="37" fontId="4" fillId="0" borderId="0" xfId="3" applyNumberFormat="1" applyFont="1"/>
    <xf numFmtId="37" fontId="4" fillId="0" borderId="10" xfId="3" applyNumberFormat="1" applyFont="1" applyBorder="1"/>
    <xf numFmtId="3" fontId="4" fillId="0" borderId="0" xfId="3" applyNumberFormat="1" applyFont="1" applyAlignment="1">
      <alignment horizontal="left"/>
    </xf>
    <xf numFmtId="167" fontId="4" fillId="0" borderId="0" xfId="3" applyNumberFormat="1" applyFont="1"/>
    <xf numFmtId="165" fontId="4" fillId="0" borderId="0" xfId="3" applyNumberFormat="1" applyFont="1"/>
    <xf numFmtId="166" fontId="4" fillId="0" borderId="0" xfId="3" applyNumberFormat="1" applyFont="1"/>
    <xf numFmtId="164" fontId="4" fillId="0" borderId="0" xfId="3" applyNumberFormat="1" applyFont="1" applyAlignment="1">
      <alignment horizontal="left"/>
    </xf>
    <xf numFmtId="5" fontId="4" fillId="0" borderId="12" xfId="3" applyNumberFormat="1" applyFont="1" applyBorder="1"/>
    <xf numFmtId="0" fontId="4" fillId="0" borderId="0" xfId="3" applyFont="1" applyBorder="1" applyAlignment="1">
      <alignment horizontal="centerContinuous"/>
    </xf>
    <xf numFmtId="0" fontId="4" fillId="0" borderId="0" xfId="3" applyFont="1" applyBorder="1"/>
    <xf numFmtId="165" fontId="4" fillId="0" borderId="0" xfId="3" applyNumberFormat="1" applyFont="1" applyBorder="1"/>
    <xf numFmtId="166" fontId="4" fillId="0" borderId="0" xfId="3" applyNumberFormat="1" applyFont="1" applyBorder="1"/>
    <xf numFmtId="0" fontId="14" fillId="0" borderId="0" xfId="23" applyFont="1" applyAlignment="1">
      <alignment horizontal="centerContinuous"/>
    </xf>
    <xf numFmtId="0" fontId="14" fillId="0" borderId="0" xfId="23" applyFont="1"/>
    <xf numFmtId="165" fontId="14" fillId="0" borderId="0" xfId="23" applyNumberFormat="1" applyFont="1" applyAlignment="1">
      <alignment horizontal="right"/>
    </xf>
    <xf numFmtId="166" fontId="14" fillId="0" borderId="0" xfId="23" applyNumberFormat="1" applyFont="1" applyAlignment="1">
      <alignment horizontal="right"/>
    </xf>
    <xf numFmtId="3" fontId="14" fillId="0" borderId="0" xfId="23" applyNumberFormat="1" applyFont="1" applyAlignment="1">
      <alignment horizontal="centerContinuous"/>
    </xf>
    <xf numFmtId="3" fontId="15" fillId="0" borderId="10" xfId="23" applyNumberFormat="1" applyFont="1" applyBorder="1" applyAlignment="1">
      <alignment horizontal="centerContinuous"/>
    </xf>
    <xf numFmtId="3" fontId="14" fillId="0" borderId="10" xfId="23" applyNumberFormat="1" applyFont="1" applyBorder="1" applyAlignment="1">
      <alignment horizontal="centerContinuous"/>
    </xf>
    <xf numFmtId="0" fontId="14" fillId="0" borderId="0" xfId="23" applyFont="1" applyAlignment="1">
      <alignment horizontal="center"/>
    </xf>
    <xf numFmtId="166" fontId="14" fillId="0" borderId="0" xfId="23" applyNumberFormat="1" applyFont="1" applyAlignment="1">
      <alignment horizontal="center"/>
    </xf>
    <xf numFmtId="0" fontId="14" fillId="0" borderId="0" xfId="23" applyFont="1" applyBorder="1" applyAlignment="1">
      <alignment horizontal="center"/>
    </xf>
    <xf numFmtId="0" fontId="14" fillId="0" borderId="10" xfId="23" applyFont="1" applyBorder="1" applyAlignment="1">
      <alignment horizontal="centerContinuous"/>
    </xf>
    <xf numFmtId="165" fontId="14" fillId="0" borderId="10" xfId="23" applyNumberFormat="1" applyFont="1" applyBorder="1" applyAlignment="1">
      <alignment horizontal="center"/>
    </xf>
    <xf numFmtId="166" fontId="14" fillId="0" borderId="10" xfId="23" applyNumberFormat="1" applyFont="1" applyBorder="1" applyAlignment="1">
      <alignment horizontal="center"/>
    </xf>
    <xf numFmtId="0" fontId="16" fillId="0" borderId="0" xfId="23" applyFont="1" applyAlignment="1">
      <alignment horizontal="center"/>
    </xf>
    <xf numFmtId="165" fontId="14" fillId="0" borderId="0" xfId="23" applyNumberFormat="1" applyFont="1" applyAlignment="1">
      <alignment horizontal="center"/>
    </xf>
    <xf numFmtId="5" fontId="14" fillId="0" borderId="0" xfId="23" applyNumberFormat="1" applyFont="1"/>
    <xf numFmtId="164" fontId="14" fillId="0" borderId="0" xfId="23" applyNumberFormat="1" applyFont="1"/>
    <xf numFmtId="37" fontId="14" fillId="0" borderId="0" xfId="23" applyNumberFormat="1" applyFont="1"/>
    <xf numFmtId="37" fontId="14" fillId="0" borderId="10" xfId="23" applyNumberFormat="1" applyFont="1" applyBorder="1"/>
    <xf numFmtId="3" fontId="14" fillId="0" borderId="0" xfId="23" applyNumberFormat="1" applyFont="1" applyAlignment="1">
      <alignment horizontal="left"/>
    </xf>
    <xf numFmtId="167" fontId="14" fillId="0" borderId="0" xfId="23" applyNumberFormat="1" applyFont="1"/>
    <xf numFmtId="165" fontId="14" fillId="0" borderId="0" xfId="23" applyNumberFormat="1" applyFont="1"/>
    <xf numFmtId="166" fontId="14" fillId="0" borderId="0" xfId="23" applyNumberFormat="1" applyFont="1"/>
    <xf numFmtId="164" fontId="14" fillId="0" borderId="0" xfId="23" applyNumberFormat="1" applyFont="1" applyAlignment="1">
      <alignment horizontal="left"/>
    </xf>
    <xf numFmtId="5" fontId="14" fillId="0" borderId="12" xfId="23" applyNumberFormat="1" applyFont="1" applyBorder="1"/>
    <xf numFmtId="0" fontId="14" fillId="0" borderId="10" xfId="23" applyFont="1" applyBorder="1" applyAlignment="1">
      <alignment horizontal="center"/>
    </xf>
    <xf numFmtId="0" fontId="14" fillId="0" borderId="0" xfId="23" applyFont="1" applyAlignment="1">
      <alignment horizontal="right"/>
    </xf>
    <xf numFmtId="170" fontId="14" fillId="0" borderId="0" xfId="23" applyNumberFormat="1" applyFont="1"/>
    <xf numFmtId="0" fontId="2" fillId="0" borderId="0" xfId="26" applyFont="1"/>
    <xf numFmtId="0" fontId="9" fillId="0" borderId="0" xfId="26" applyFont="1"/>
    <xf numFmtId="37" fontId="3" fillId="0" borderId="0" xfId="0" applyNumberFormat="1" applyFont="1"/>
    <xf numFmtId="5" fontId="17" fillId="0" borderId="12" xfId="0" applyNumberFormat="1" applyFont="1" applyBorder="1"/>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14" fillId="0" borderId="0" xfId="9" applyFont="1"/>
    <xf numFmtId="0" fontId="18" fillId="0" borderId="0" xfId="0" applyFont="1"/>
    <xf numFmtId="0" fontId="14" fillId="0" borderId="0" xfId="9" applyFont="1" applyAlignment="1">
      <alignment horizontal="right"/>
    </xf>
    <xf numFmtId="0" fontId="14" fillId="0" borderId="0" xfId="0" applyFont="1"/>
    <xf numFmtId="0" fontId="19" fillId="0" borderId="0" xfId="7" applyFont="1" applyAlignment="1">
      <alignment horizontal="left"/>
    </xf>
    <xf numFmtId="0" fontId="19" fillId="0" borderId="0" xfId="0" applyFont="1"/>
    <xf numFmtId="0" fontId="3" fillId="0" borderId="0" xfId="0" applyFont="1"/>
    <xf numFmtId="3" fontId="3" fillId="0" borderId="0" xfId="0" applyNumberFormat="1" applyFont="1"/>
    <xf numFmtId="0" fontId="5" fillId="0" borderId="0" xfId="0" applyFont="1" applyAlignment="1">
      <alignment horizontal="center"/>
    </xf>
    <xf numFmtId="3" fontId="5" fillId="0" borderId="1" xfId="0" applyNumberFormat="1" applyFont="1" applyBorder="1" applyAlignment="1">
      <alignment horizontal="center"/>
    </xf>
    <xf numFmtId="0" fontId="5" fillId="0" borderId="0" xfId="0" applyFont="1" applyBorder="1" applyAlignment="1">
      <alignment horizontal="center"/>
    </xf>
    <xf numFmtId="3" fontId="5" fillId="0" borderId="5" xfId="0" applyNumberFormat="1" applyFont="1" applyBorder="1" applyAlignment="1">
      <alignment horizontal="center"/>
    </xf>
    <xf numFmtId="0" fontId="5" fillId="0" borderId="10" xfId="0" applyFont="1" applyBorder="1" applyAlignment="1">
      <alignment horizontal="center"/>
    </xf>
    <xf numFmtId="3" fontId="5" fillId="0" borderId="8" xfId="0" applyNumberFormat="1" applyFont="1" applyBorder="1" applyAlignment="1">
      <alignment horizontal="center"/>
    </xf>
    <xf numFmtId="0" fontId="3" fillId="0" borderId="0" xfId="0" applyFont="1" applyAlignment="1">
      <alignment horizontal="center"/>
    </xf>
    <xf numFmtId="3" fontId="7" fillId="0" borderId="0" xfId="0" applyNumberFormat="1" applyFont="1" applyAlignment="1">
      <alignment horizontal="center"/>
    </xf>
    <xf numFmtId="5" fontId="3" fillId="0" borderId="0" xfId="0" applyNumberFormat="1" applyFont="1"/>
    <xf numFmtId="37" fontId="3" fillId="0" borderId="10" xfId="0" applyNumberFormat="1" applyFont="1" applyBorder="1"/>
    <xf numFmtId="37" fontId="3" fillId="0" borderId="0" xfId="0" applyNumberFormat="1" applyFont="1" applyBorder="1"/>
    <xf numFmtId="0" fontId="3" fillId="0" borderId="0" xfId="10" applyFont="1" applyAlignment="1">
      <alignment horizontal="centerContinuous"/>
    </xf>
    <xf numFmtId="0" fontId="3" fillId="0" borderId="0" xfId="10" applyFont="1"/>
    <xf numFmtId="165" fontId="3" fillId="0" borderId="0" xfId="10" applyNumberFormat="1" applyFont="1" applyAlignment="1">
      <alignment horizontal="right"/>
    </xf>
    <xf numFmtId="166" fontId="3" fillId="0" borderId="0" xfId="10" applyNumberFormat="1" applyFont="1" applyAlignment="1">
      <alignment horizontal="right"/>
    </xf>
    <xf numFmtId="165" fontId="3" fillId="0" borderId="0" xfId="10" applyNumberFormat="1" applyFont="1" applyAlignment="1">
      <alignment horizontal="centerContinuous"/>
    </xf>
    <xf numFmtId="166" fontId="3" fillId="0" borderId="0" xfId="10" applyNumberFormat="1" applyFont="1" applyAlignment="1">
      <alignment horizontal="center"/>
    </xf>
    <xf numFmtId="165" fontId="3" fillId="0" borderId="10" xfId="10" applyNumberFormat="1" applyFont="1" applyBorder="1" applyAlignment="1">
      <alignment horizontal="right"/>
    </xf>
    <xf numFmtId="166" fontId="5" fillId="0" borderId="10" xfId="10" applyNumberFormat="1" applyFont="1" applyBorder="1" applyAlignment="1">
      <alignment horizontal="center"/>
    </xf>
    <xf numFmtId="0" fontId="3" fillId="0" borderId="0" xfId="10" applyFont="1" applyAlignment="1">
      <alignment horizontal="center"/>
    </xf>
    <xf numFmtId="0" fontId="3" fillId="0" borderId="0" xfId="10" applyFont="1" applyBorder="1" applyAlignment="1">
      <alignment horizontal="center"/>
    </xf>
    <xf numFmtId="0" fontId="3" fillId="0" borderId="10" xfId="10" applyFont="1" applyBorder="1" applyAlignment="1">
      <alignment horizontal="centerContinuous"/>
    </xf>
    <xf numFmtId="165" fontId="3" fillId="0" borderId="10" xfId="10" applyNumberFormat="1" applyFont="1" applyBorder="1" applyAlignment="1">
      <alignment horizontal="center"/>
    </xf>
    <xf numFmtId="166" fontId="3" fillId="0" borderId="10" xfId="10" applyNumberFormat="1" applyFont="1" applyBorder="1" applyAlignment="1">
      <alignment horizontal="center"/>
    </xf>
    <xf numFmtId="0" fontId="11" fillId="0" borderId="0" xfId="10" applyFont="1" applyAlignment="1">
      <alignment horizontal="center"/>
    </xf>
    <xf numFmtId="165" fontId="3" fillId="0" borderId="0" xfId="10" applyNumberFormat="1" applyFont="1" applyAlignment="1">
      <alignment horizontal="center"/>
    </xf>
    <xf numFmtId="5" fontId="3" fillId="0" borderId="0" xfId="10" applyNumberFormat="1" applyFont="1"/>
    <xf numFmtId="164" fontId="3" fillId="0" borderId="0" xfId="10" applyNumberFormat="1" applyFont="1"/>
    <xf numFmtId="37" fontId="3" fillId="0" borderId="0" xfId="10" applyNumberFormat="1" applyFont="1"/>
    <xf numFmtId="37" fontId="3" fillId="0" borderId="10" xfId="10" applyNumberFormat="1" applyFont="1" applyBorder="1"/>
    <xf numFmtId="3" fontId="3" fillId="0" borderId="0" xfId="10" applyNumberFormat="1" applyFont="1" applyAlignment="1">
      <alignment horizontal="left"/>
    </xf>
    <xf numFmtId="165" fontId="3" fillId="0" borderId="0" xfId="10" applyNumberFormat="1" applyFont="1"/>
    <xf numFmtId="166" fontId="3" fillId="0" borderId="0" xfId="10" applyNumberFormat="1" applyFont="1"/>
    <xf numFmtId="164" fontId="3" fillId="0" borderId="0" xfId="10" applyNumberFormat="1" applyFont="1" applyAlignment="1">
      <alignment horizontal="left"/>
    </xf>
    <xf numFmtId="5" fontId="3" fillId="0" borderId="12" xfId="10" applyNumberFormat="1" applyFont="1" applyBorder="1"/>
    <xf numFmtId="0" fontId="3" fillId="0" borderId="0" xfId="10" applyFont="1" applyBorder="1" applyAlignment="1">
      <alignment horizontal="centerContinuous"/>
    </xf>
    <xf numFmtId="0" fontId="3" fillId="0" borderId="0" xfId="10" applyFont="1" applyBorder="1"/>
    <xf numFmtId="165" fontId="3" fillId="0" borderId="0" xfId="10" applyNumberFormat="1" applyFont="1" applyBorder="1"/>
    <xf numFmtId="166" fontId="3" fillId="0" borderId="0" xfId="10" applyNumberFormat="1" applyFont="1" applyBorder="1"/>
    <xf numFmtId="166" fontId="3" fillId="0" borderId="0" xfId="10" applyNumberFormat="1" applyFont="1" applyBorder="1" applyAlignment="1">
      <alignment horizontal="center"/>
    </xf>
    <xf numFmtId="5" fontId="3" fillId="0" borderId="0" xfId="10" applyNumberFormat="1" applyFont="1" applyBorder="1"/>
    <xf numFmtId="37" fontId="3" fillId="0" borderId="0" xfId="10" applyNumberFormat="1" applyFont="1" applyBorder="1"/>
    <xf numFmtId="0" fontId="3" fillId="0" borderId="0" xfId="10" applyFont="1" applyBorder="1" applyAlignment="1">
      <alignment horizontal="right"/>
    </xf>
    <xf numFmtId="170" fontId="3" fillId="0" borderId="0" xfId="10" applyNumberFormat="1" applyFont="1" applyBorder="1"/>
    <xf numFmtId="0" fontId="3" fillId="0" borderId="0" xfId="13" applyFont="1" applyAlignment="1">
      <alignment horizontal="centerContinuous"/>
    </xf>
    <xf numFmtId="0" fontId="3" fillId="0" borderId="0" xfId="13" applyFont="1"/>
    <xf numFmtId="165" fontId="3" fillId="0" borderId="0" xfId="13" applyNumberFormat="1" applyFont="1" applyAlignment="1">
      <alignment horizontal="right"/>
    </xf>
    <xf numFmtId="166" fontId="3" fillId="0" borderId="0" xfId="13" applyNumberFormat="1" applyFont="1" applyAlignment="1">
      <alignment horizontal="right"/>
    </xf>
    <xf numFmtId="166" fontId="3" fillId="0" borderId="0" xfId="13" applyNumberFormat="1" applyFont="1" applyAlignment="1">
      <alignment horizontal="center"/>
    </xf>
    <xf numFmtId="165" fontId="3" fillId="0" borderId="10" xfId="13" applyNumberFormat="1" applyFont="1" applyBorder="1" applyAlignment="1">
      <alignment horizontal="right"/>
    </xf>
    <xf numFmtId="166" fontId="5" fillId="0" borderId="10" xfId="13" applyNumberFormat="1" applyFont="1" applyBorder="1" applyAlignment="1">
      <alignment horizontal="center"/>
    </xf>
    <xf numFmtId="0" fontId="3" fillId="0" borderId="0" xfId="13" applyFont="1" applyAlignment="1">
      <alignment horizontal="center"/>
    </xf>
    <xf numFmtId="0" fontId="3" fillId="0" borderId="0" xfId="13" applyFont="1" applyBorder="1" applyAlignment="1">
      <alignment horizontal="center"/>
    </xf>
    <xf numFmtId="0" fontId="3" fillId="0" borderId="10" xfId="13" applyFont="1" applyBorder="1" applyAlignment="1">
      <alignment horizontal="centerContinuous"/>
    </xf>
    <xf numFmtId="165" fontId="3" fillId="0" borderId="10" xfId="13" applyNumberFormat="1" applyFont="1" applyBorder="1" applyAlignment="1">
      <alignment horizontal="center"/>
    </xf>
    <xf numFmtId="166" fontId="3" fillId="0" borderId="10" xfId="13" applyNumberFormat="1" applyFont="1" applyBorder="1" applyAlignment="1">
      <alignment horizontal="center"/>
    </xf>
    <xf numFmtId="0" fontId="11" fillId="0" borderId="0" xfId="13" applyFont="1" applyAlignment="1">
      <alignment horizontal="center"/>
    </xf>
    <xf numFmtId="165" fontId="3" fillId="0" borderId="0" xfId="13" applyNumberFormat="1" applyFont="1" applyAlignment="1">
      <alignment horizontal="center"/>
    </xf>
    <xf numFmtId="5" fontId="3" fillId="0" borderId="0" xfId="13" applyNumberFormat="1" applyFont="1"/>
    <xf numFmtId="164" fontId="3" fillId="0" borderId="0" xfId="13" applyNumberFormat="1" applyFont="1"/>
    <xf numFmtId="37" fontId="3" fillId="0" borderId="0" xfId="13" applyNumberFormat="1" applyFont="1"/>
    <xf numFmtId="37" fontId="3" fillId="0" borderId="10" xfId="13" applyNumberFormat="1" applyFont="1" applyBorder="1"/>
    <xf numFmtId="3" fontId="3" fillId="0" borderId="0" xfId="13" applyNumberFormat="1" applyFont="1" applyAlignment="1">
      <alignment horizontal="left"/>
    </xf>
    <xf numFmtId="167" fontId="3" fillId="0" borderId="0" xfId="13" applyNumberFormat="1" applyFont="1"/>
    <xf numFmtId="165" fontId="3" fillId="0" borderId="0" xfId="13" applyNumberFormat="1" applyFont="1"/>
    <xf numFmtId="166" fontId="3" fillId="0" borderId="0" xfId="13" applyNumberFormat="1" applyFont="1"/>
    <xf numFmtId="164" fontId="3" fillId="0" borderId="0" xfId="13" applyNumberFormat="1" applyFont="1" applyAlignment="1">
      <alignment horizontal="left"/>
    </xf>
    <xf numFmtId="5" fontId="3" fillId="0" borderId="12" xfId="13" applyNumberFormat="1" applyFont="1" applyBorder="1"/>
    <xf numFmtId="0" fontId="3" fillId="0" borderId="10" xfId="13" applyFont="1" applyBorder="1" applyAlignment="1">
      <alignment horizontal="center"/>
    </xf>
    <xf numFmtId="0" fontId="3" fillId="0" borderId="0" xfId="13" applyFont="1" applyAlignment="1">
      <alignment horizontal="right"/>
    </xf>
    <xf numFmtId="170" fontId="3" fillId="0" borderId="0" xfId="13" applyNumberFormat="1" applyFont="1"/>
    <xf numFmtId="0" fontId="3" fillId="0" borderId="0" xfId="12" applyFont="1" applyAlignment="1">
      <alignment horizontal="centerContinuous"/>
    </xf>
    <xf numFmtId="0" fontId="3" fillId="0" borderId="0" xfId="12" applyFont="1"/>
    <xf numFmtId="165" fontId="3" fillId="0" borderId="0" xfId="12" applyNumberFormat="1" applyFont="1" applyAlignment="1">
      <alignment horizontal="right"/>
    </xf>
    <xf numFmtId="166" fontId="3" fillId="0" borderId="0" xfId="12" applyNumberFormat="1" applyFont="1" applyAlignment="1">
      <alignment horizontal="right"/>
    </xf>
    <xf numFmtId="166" fontId="3" fillId="0" borderId="0" xfId="12" applyNumberFormat="1" applyFont="1" applyAlignment="1">
      <alignment horizontal="center"/>
    </xf>
    <xf numFmtId="165" fontId="3" fillId="0" borderId="10" xfId="12" applyNumberFormat="1" applyFont="1" applyBorder="1" applyAlignment="1">
      <alignment horizontal="right"/>
    </xf>
    <xf numFmtId="166" fontId="5" fillId="0" borderId="10" xfId="12" applyNumberFormat="1" applyFont="1" applyBorder="1" applyAlignment="1">
      <alignment horizontal="center"/>
    </xf>
    <xf numFmtId="0" fontId="3" fillId="0" borderId="0" xfId="12" applyFont="1" applyAlignment="1">
      <alignment horizontal="center"/>
    </xf>
    <xf numFmtId="0" fontId="3" fillId="0" borderId="0" xfId="12" applyFont="1" applyBorder="1" applyAlignment="1">
      <alignment horizontal="center"/>
    </xf>
    <xf numFmtId="0" fontId="3" fillId="0" borderId="10" xfId="12" applyFont="1" applyBorder="1" applyAlignment="1">
      <alignment horizontal="centerContinuous"/>
    </xf>
    <xf numFmtId="165" fontId="3" fillId="0" borderId="10" xfId="12" applyNumberFormat="1" applyFont="1" applyBorder="1" applyAlignment="1">
      <alignment horizontal="center"/>
    </xf>
    <xf numFmtId="166" fontId="3" fillId="0" borderId="10" xfId="12" applyNumberFormat="1" applyFont="1" applyBorder="1" applyAlignment="1">
      <alignment horizontal="center"/>
    </xf>
    <xf numFmtId="0" fontId="11" fillId="0" borderId="0" xfId="12" applyFont="1" applyAlignment="1">
      <alignment horizontal="center"/>
    </xf>
    <xf numFmtId="165" fontId="3" fillId="0" borderId="0" xfId="12" applyNumberFormat="1" applyFont="1" applyAlignment="1">
      <alignment horizontal="center"/>
    </xf>
    <xf numFmtId="5" fontId="3" fillId="0" borderId="0" xfId="12" applyNumberFormat="1" applyFont="1"/>
    <xf numFmtId="164" fontId="3" fillId="0" borderId="0" xfId="12" applyNumberFormat="1" applyFont="1"/>
    <xf numFmtId="37" fontId="3" fillId="0" borderId="0" xfId="12" applyNumberFormat="1" applyFont="1"/>
    <xf numFmtId="37" fontId="3" fillId="0" borderId="10" xfId="12" applyNumberFormat="1" applyFont="1" applyBorder="1"/>
    <xf numFmtId="3" fontId="3" fillId="0" borderId="0" xfId="12" applyNumberFormat="1" applyFont="1" applyAlignment="1">
      <alignment horizontal="left"/>
    </xf>
    <xf numFmtId="165" fontId="3" fillId="0" borderId="0" xfId="12" applyNumberFormat="1" applyFont="1"/>
    <xf numFmtId="166" fontId="3" fillId="0" borderId="0" xfId="12" applyNumberFormat="1" applyFont="1"/>
    <xf numFmtId="164" fontId="3" fillId="0" borderId="0" xfId="12" applyNumberFormat="1" applyFont="1" applyAlignment="1">
      <alignment horizontal="left"/>
    </xf>
    <xf numFmtId="5" fontId="3" fillId="0" borderId="12" xfId="12" applyNumberFormat="1" applyFont="1" applyBorder="1"/>
    <xf numFmtId="0" fontId="3" fillId="0" borderId="0" xfId="27" applyFont="1"/>
    <xf numFmtId="165" fontId="3" fillId="0" borderId="0" xfId="27" applyNumberFormat="1" applyFont="1" applyAlignment="1">
      <alignment horizontal="right"/>
    </xf>
    <xf numFmtId="166" fontId="3" fillId="0" borderId="0" xfId="27" applyNumberFormat="1" applyFont="1" applyAlignment="1">
      <alignment horizontal="right"/>
    </xf>
    <xf numFmtId="0" fontId="3" fillId="0" borderId="0" xfId="27" applyFont="1" applyAlignment="1">
      <alignment horizontal="centerContinuous"/>
    </xf>
    <xf numFmtId="166" fontId="3" fillId="0" borderId="0" xfId="27" applyNumberFormat="1" applyFont="1" applyAlignment="1">
      <alignment horizontal="center"/>
    </xf>
    <xf numFmtId="165" fontId="3" fillId="0" borderId="10" xfId="27" applyNumberFormat="1" applyFont="1" applyBorder="1" applyAlignment="1">
      <alignment horizontal="right"/>
    </xf>
    <xf numFmtId="166" fontId="5" fillId="0" borderId="10" xfId="27" applyNumberFormat="1" applyFont="1" applyBorder="1" applyAlignment="1">
      <alignment horizontal="center"/>
    </xf>
    <xf numFmtId="0" fontId="3" fillId="0" borderId="0" xfId="27" applyFont="1" applyAlignment="1">
      <alignment horizontal="center"/>
    </xf>
    <xf numFmtId="0" fontId="3" fillId="0" borderId="0" xfId="27" applyFont="1" applyBorder="1" applyAlignment="1">
      <alignment horizontal="center"/>
    </xf>
    <xf numFmtId="0" fontId="3" fillId="0" borderId="10" xfId="27" applyFont="1" applyBorder="1" applyAlignment="1">
      <alignment horizontal="centerContinuous"/>
    </xf>
    <xf numFmtId="165" fontId="3" fillId="0" borderId="10" xfId="27" applyNumberFormat="1" applyFont="1" applyBorder="1" applyAlignment="1">
      <alignment horizontal="center"/>
    </xf>
    <xf numFmtId="166" fontId="3" fillId="0" borderId="10" xfId="27" applyNumberFormat="1" applyFont="1" applyBorder="1" applyAlignment="1">
      <alignment horizontal="center"/>
    </xf>
    <xf numFmtId="0" fontId="11" fillId="0" borderId="0" xfId="27" applyFont="1" applyAlignment="1">
      <alignment horizontal="center"/>
    </xf>
    <xf numFmtId="165" fontId="3" fillId="0" borderId="0" xfId="27" applyNumberFormat="1" applyFont="1" applyAlignment="1">
      <alignment horizontal="center"/>
    </xf>
    <xf numFmtId="5" fontId="3" fillId="0" borderId="0" xfId="27" applyNumberFormat="1" applyFont="1"/>
    <xf numFmtId="164" fontId="3" fillId="0" borderId="0" xfId="27" applyNumberFormat="1" applyFont="1"/>
    <xf numFmtId="37" fontId="3" fillId="0" borderId="0" xfId="27" applyNumberFormat="1" applyFont="1"/>
    <xf numFmtId="37" fontId="3" fillId="0" borderId="10" xfId="27" applyNumberFormat="1" applyFont="1" applyBorder="1"/>
    <xf numFmtId="3" fontId="3" fillId="0" borderId="0" xfId="27" applyNumberFormat="1" applyFont="1" applyAlignment="1">
      <alignment horizontal="left"/>
    </xf>
    <xf numFmtId="165" fontId="3" fillId="0" borderId="0" xfId="27" applyNumberFormat="1" applyFont="1"/>
    <xf numFmtId="166" fontId="3" fillId="0" borderId="0" xfId="27" applyNumberFormat="1" applyFont="1"/>
    <xf numFmtId="164" fontId="3" fillId="0" borderId="0" xfId="27" applyNumberFormat="1" applyFont="1" applyAlignment="1">
      <alignment horizontal="left"/>
    </xf>
    <xf numFmtId="5" fontId="3" fillId="0" borderId="12" xfId="27" applyNumberFormat="1" applyFont="1" applyBorder="1"/>
    <xf numFmtId="165" fontId="3" fillId="0" borderId="10" xfId="27" applyNumberFormat="1" applyFont="1" applyBorder="1"/>
    <xf numFmtId="0" fontId="3" fillId="0" borderId="10" xfId="27" applyFont="1" applyBorder="1"/>
    <xf numFmtId="0" fontId="3" fillId="0" borderId="10" xfId="27" applyFont="1" applyBorder="1" applyAlignment="1">
      <alignment horizontal="center"/>
    </xf>
    <xf numFmtId="0" fontId="3" fillId="0" borderId="0" xfId="27" applyFont="1" applyAlignment="1">
      <alignment horizontal="right"/>
    </xf>
    <xf numFmtId="170" fontId="3" fillId="0" borderId="0" xfId="27" applyNumberFormat="1" applyFont="1"/>
    <xf numFmtId="0" fontId="3" fillId="0" borderId="0" xfId="18" applyFont="1" applyAlignment="1">
      <alignment horizontal="centerContinuous"/>
    </xf>
    <xf numFmtId="0" fontId="3" fillId="0" borderId="0" xfId="18" applyFont="1"/>
    <xf numFmtId="165" fontId="3" fillId="0" borderId="0" xfId="18" applyNumberFormat="1" applyFont="1" applyAlignment="1">
      <alignment horizontal="right"/>
    </xf>
    <xf numFmtId="166" fontId="3" fillId="0" borderId="0" xfId="18" applyNumberFormat="1" applyFont="1" applyAlignment="1">
      <alignment horizontal="right"/>
    </xf>
    <xf numFmtId="166" fontId="3" fillId="0" borderId="0" xfId="18" applyNumberFormat="1" applyFont="1" applyAlignment="1">
      <alignment horizontal="center"/>
    </xf>
    <xf numFmtId="165" fontId="3" fillId="0" borderId="10" xfId="18" applyNumberFormat="1" applyFont="1" applyBorder="1" applyAlignment="1">
      <alignment horizontal="right"/>
    </xf>
    <xf numFmtId="166" fontId="5" fillId="0" borderId="10" xfId="18" applyNumberFormat="1" applyFont="1" applyBorder="1" applyAlignment="1">
      <alignment horizontal="center"/>
    </xf>
    <xf numFmtId="0" fontId="3" fillId="0" borderId="0" xfId="18" applyFont="1" applyAlignment="1">
      <alignment horizontal="center"/>
    </xf>
    <xf numFmtId="0" fontId="3" fillId="0" borderId="0" xfId="18" applyFont="1" applyBorder="1" applyAlignment="1">
      <alignment horizontal="center"/>
    </xf>
    <xf numFmtId="0" fontId="3" fillId="0" borderId="10" xfId="18" applyFont="1" applyBorder="1" applyAlignment="1">
      <alignment horizontal="centerContinuous"/>
    </xf>
    <xf numFmtId="165" fontId="3" fillId="0" borderId="10" xfId="18" applyNumberFormat="1" applyFont="1" applyBorder="1" applyAlignment="1">
      <alignment horizontal="center"/>
    </xf>
    <xf numFmtId="166" fontId="3" fillId="0" borderId="10" xfId="18" applyNumberFormat="1" applyFont="1" applyBorder="1" applyAlignment="1">
      <alignment horizontal="center"/>
    </xf>
    <xf numFmtId="0" fontId="11" fillId="0" borderId="0" xfId="18" applyFont="1" applyAlignment="1">
      <alignment horizontal="center"/>
    </xf>
    <xf numFmtId="165" fontId="3" fillId="0" borderId="0" xfId="18" applyNumberFormat="1" applyFont="1" applyAlignment="1">
      <alignment horizontal="center"/>
    </xf>
    <xf numFmtId="5" fontId="3" fillId="0" borderId="0" xfId="18" applyNumberFormat="1" applyFont="1"/>
    <xf numFmtId="164" fontId="3" fillId="0" borderId="0" xfId="18" applyNumberFormat="1" applyFont="1"/>
    <xf numFmtId="37" fontId="3" fillId="0" borderId="0" xfId="18" applyNumberFormat="1" applyFont="1"/>
    <xf numFmtId="37" fontId="3" fillId="0" borderId="10" xfId="18" applyNumberFormat="1" applyFont="1" applyBorder="1"/>
    <xf numFmtId="3" fontId="3" fillId="0" borderId="0" xfId="18" applyNumberFormat="1" applyFont="1" applyAlignment="1">
      <alignment horizontal="left"/>
    </xf>
    <xf numFmtId="167" fontId="3" fillId="0" borderId="0" xfId="18" applyNumberFormat="1" applyFont="1"/>
    <xf numFmtId="165" fontId="3" fillId="0" borderId="0" xfId="18" applyNumberFormat="1" applyFont="1"/>
    <xf numFmtId="166" fontId="3" fillId="0" borderId="0" xfId="18" applyNumberFormat="1" applyFont="1"/>
    <xf numFmtId="164" fontId="3" fillId="0" borderId="0" xfId="18" applyNumberFormat="1" applyFont="1" applyAlignment="1">
      <alignment horizontal="left"/>
    </xf>
    <xf numFmtId="5" fontId="3" fillId="0" borderId="12" xfId="18" applyNumberFormat="1" applyFont="1" applyBorder="1"/>
    <xf numFmtId="5" fontId="3" fillId="0" borderId="0" xfId="18" applyNumberFormat="1" applyFont="1" applyBorder="1"/>
    <xf numFmtId="165" fontId="3" fillId="0" borderId="10" xfId="18" applyNumberFormat="1" applyFont="1" applyBorder="1"/>
    <xf numFmtId="0" fontId="3" fillId="0" borderId="10" xfId="18" applyFont="1" applyBorder="1"/>
    <xf numFmtId="0" fontId="3" fillId="0" borderId="10" xfId="18" applyFont="1" applyBorder="1" applyAlignment="1">
      <alignment horizontal="center"/>
    </xf>
    <xf numFmtId="0" fontId="3" fillId="0" borderId="0" xfId="18" applyFont="1" applyAlignment="1">
      <alignment horizontal="right"/>
    </xf>
    <xf numFmtId="170" fontId="3" fillId="0" borderId="0" xfId="18" applyNumberFormat="1" applyFont="1"/>
    <xf numFmtId="0" fontId="3" fillId="0" borderId="0" xfId="5" applyFont="1" applyAlignment="1">
      <alignment horizontal="centerContinuous"/>
    </xf>
    <xf numFmtId="0" fontId="3" fillId="0" borderId="0" xfId="5" applyFont="1"/>
    <xf numFmtId="165" fontId="3" fillId="0" borderId="0" xfId="5" applyNumberFormat="1" applyFont="1" applyAlignment="1">
      <alignment horizontal="right"/>
    </xf>
    <xf numFmtId="166" fontId="3" fillId="0" borderId="0" xfId="5" applyNumberFormat="1" applyFont="1" applyAlignment="1">
      <alignment horizontal="right"/>
    </xf>
    <xf numFmtId="166" fontId="3" fillId="0" borderId="0" xfId="5" applyNumberFormat="1" applyFont="1" applyAlignment="1">
      <alignment horizontal="center"/>
    </xf>
    <xf numFmtId="165" fontId="3" fillId="0" borderId="10" xfId="5" applyNumberFormat="1" applyFont="1" applyBorder="1" applyAlignment="1">
      <alignment horizontal="right"/>
    </xf>
    <xf numFmtId="166" fontId="5" fillId="0" borderId="10" xfId="5" applyNumberFormat="1" applyFont="1" applyBorder="1" applyAlignment="1">
      <alignment horizontal="center"/>
    </xf>
    <xf numFmtId="0" fontId="3" fillId="0" borderId="0" xfId="5" applyFont="1" applyAlignment="1">
      <alignment horizontal="center"/>
    </xf>
    <xf numFmtId="0" fontId="3" fillId="0" borderId="0" xfId="5" applyFont="1" applyBorder="1" applyAlignment="1">
      <alignment horizontal="center"/>
    </xf>
    <xf numFmtId="0" fontId="3" fillId="0" borderId="10" xfId="5" applyFont="1" applyBorder="1" applyAlignment="1">
      <alignment horizontal="centerContinuous"/>
    </xf>
    <xf numFmtId="165" fontId="3" fillId="0" borderId="10" xfId="5" applyNumberFormat="1" applyFont="1" applyBorder="1" applyAlignment="1">
      <alignment horizontal="center"/>
    </xf>
    <xf numFmtId="166" fontId="3" fillId="0" borderId="10" xfId="5" applyNumberFormat="1" applyFont="1" applyBorder="1" applyAlignment="1">
      <alignment horizontal="center"/>
    </xf>
    <xf numFmtId="0" fontId="11" fillId="0" borderId="0" xfId="5" applyFont="1" applyAlignment="1">
      <alignment horizontal="center"/>
    </xf>
    <xf numFmtId="165" fontId="3" fillId="0" borderId="0" xfId="5" applyNumberFormat="1" applyFont="1" applyAlignment="1">
      <alignment horizontal="center"/>
    </xf>
    <xf numFmtId="5" fontId="3" fillId="0" borderId="0" xfId="5" applyNumberFormat="1" applyFont="1"/>
    <xf numFmtId="164" fontId="3" fillId="0" borderId="0" xfId="5" applyNumberFormat="1" applyFont="1"/>
    <xf numFmtId="37" fontId="3" fillId="0" borderId="0" xfId="5" applyNumberFormat="1" applyFont="1"/>
    <xf numFmtId="37" fontId="3" fillId="0" borderId="10" xfId="5" applyNumberFormat="1" applyFont="1" applyBorder="1"/>
    <xf numFmtId="37" fontId="20" fillId="0" borderId="10" xfId="5" applyNumberFormat="1" applyFont="1" applyBorder="1"/>
    <xf numFmtId="3" fontId="3" fillId="0" borderId="0" xfId="5" applyNumberFormat="1" applyFont="1" applyAlignment="1">
      <alignment horizontal="left"/>
    </xf>
    <xf numFmtId="167" fontId="3" fillId="0" borderId="0" xfId="5" applyNumberFormat="1" applyFont="1"/>
    <xf numFmtId="165" fontId="3" fillId="0" borderId="0" xfId="5" applyNumberFormat="1" applyFont="1"/>
    <xf numFmtId="166" fontId="3" fillId="0" borderId="0" xfId="5" applyNumberFormat="1" applyFont="1"/>
    <xf numFmtId="164" fontId="3" fillId="0" borderId="0" xfId="5" applyNumberFormat="1" applyFont="1" applyAlignment="1">
      <alignment horizontal="left"/>
    </xf>
    <xf numFmtId="5" fontId="3" fillId="0" borderId="12" xfId="5" applyNumberFormat="1" applyFont="1" applyBorder="1"/>
    <xf numFmtId="165" fontId="3" fillId="0" borderId="10" xfId="5" applyNumberFormat="1" applyFont="1" applyBorder="1"/>
    <xf numFmtId="0" fontId="3" fillId="0" borderId="10" xfId="5" applyFont="1" applyBorder="1"/>
    <xf numFmtId="0" fontId="3" fillId="0" borderId="10" xfId="5" applyFont="1" applyBorder="1" applyAlignment="1">
      <alignment horizontal="center"/>
    </xf>
    <xf numFmtId="0" fontId="3" fillId="0" borderId="0" xfId="5" applyFont="1" applyAlignment="1">
      <alignment horizontal="right"/>
    </xf>
    <xf numFmtId="170" fontId="3" fillId="0" borderId="0" xfId="5" applyNumberFormat="1" applyFont="1"/>
    <xf numFmtId="0" fontId="3" fillId="0" borderId="0" xfId="19" applyFont="1" applyAlignment="1">
      <alignment horizontal="centerContinuous"/>
    </xf>
    <xf numFmtId="0" fontId="3" fillId="0" borderId="0" xfId="19" applyFont="1"/>
    <xf numFmtId="165" fontId="3" fillId="0" borderId="0" xfId="19" applyNumberFormat="1" applyFont="1" applyAlignment="1">
      <alignment horizontal="right"/>
    </xf>
    <xf numFmtId="166" fontId="3" fillId="0" borderId="0" xfId="19" applyNumberFormat="1" applyFont="1" applyAlignment="1">
      <alignment horizontal="right"/>
    </xf>
    <xf numFmtId="166" fontId="3" fillId="0" borderId="0" xfId="19" applyNumberFormat="1" applyFont="1" applyAlignment="1">
      <alignment horizontal="center"/>
    </xf>
    <xf numFmtId="165" fontId="3" fillId="0" borderId="10" xfId="19" applyNumberFormat="1" applyFont="1" applyBorder="1" applyAlignment="1">
      <alignment horizontal="right"/>
    </xf>
    <xf numFmtId="166" fontId="5" fillId="0" borderId="10" xfId="19" applyNumberFormat="1" applyFont="1" applyBorder="1" applyAlignment="1">
      <alignment horizontal="center"/>
    </xf>
    <xf numFmtId="0" fontId="3" fillId="0" borderId="0" xfId="19" applyFont="1" applyAlignment="1">
      <alignment horizontal="center"/>
    </xf>
    <xf numFmtId="0" fontId="3" fillId="0" borderId="0" xfId="19" applyFont="1" applyBorder="1" applyAlignment="1">
      <alignment horizontal="center"/>
    </xf>
    <xf numFmtId="0" fontId="3" fillId="0" borderId="10" xfId="19" applyFont="1" applyBorder="1" applyAlignment="1">
      <alignment horizontal="centerContinuous"/>
    </xf>
    <xf numFmtId="165" fontId="3" fillId="0" borderId="10" xfId="19" applyNumberFormat="1" applyFont="1" applyBorder="1" applyAlignment="1">
      <alignment horizontal="center"/>
    </xf>
    <xf numFmtId="166" fontId="3" fillId="0" borderId="10" xfId="19" applyNumberFormat="1" applyFont="1" applyBorder="1" applyAlignment="1">
      <alignment horizontal="center"/>
    </xf>
    <xf numFmtId="0" fontId="11" fillId="0" borderId="0" xfId="19" applyFont="1" applyAlignment="1">
      <alignment horizontal="center"/>
    </xf>
    <xf numFmtId="165" fontId="3" fillId="0" borderId="0" xfId="19" applyNumberFormat="1" applyFont="1" applyAlignment="1">
      <alignment horizontal="center"/>
    </xf>
    <xf numFmtId="5" fontId="3" fillId="0" borderId="0" xfId="19" applyNumberFormat="1" applyFont="1"/>
    <xf numFmtId="164" fontId="3" fillId="0" borderId="0" xfId="19" applyNumberFormat="1" applyFont="1"/>
    <xf numFmtId="37" fontId="3" fillId="0" borderId="0" xfId="19" applyNumberFormat="1" applyFont="1"/>
    <xf numFmtId="37" fontId="3" fillId="0" borderId="10" xfId="19" applyNumberFormat="1" applyFont="1" applyBorder="1"/>
    <xf numFmtId="3" fontId="3" fillId="0" borderId="0" xfId="19" applyNumberFormat="1" applyFont="1" applyAlignment="1">
      <alignment horizontal="left"/>
    </xf>
    <xf numFmtId="37" fontId="17" fillId="0" borderId="0" xfId="19" applyNumberFormat="1" applyFont="1"/>
    <xf numFmtId="165" fontId="3" fillId="0" borderId="0" xfId="19" applyNumberFormat="1" applyFont="1"/>
    <xf numFmtId="166" fontId="3" fillId="0" borderId="0" xfId="19" applyNumberFormat="1" applyFont="1"/>
    <xf numFmtId="164" fontId="3" fillId="0" borderId="0" xfId="19" applyNumberFormat="1" applyFont="1" applyAlignment="1">
      <alignment horizontal="left"/>
    </xf>
    <xf numFmtId="5" fontId="3" fillId="0" borderId="12" xfId="19" applyNumberFormat="1" applyFont="1" applyBorder="1"/>
    <xf numFmtId="0" fontId="3" fillId="0" borderId="10" xfId="19" applyFont="1" applyBorder="1" applyAlignment="1">
      <alignment horizontal="center"/>
    </xf>
    <xf numFmtId="0" fontId="3" fillId="0" borderId="0" xfId="19" applyFont="1" applyAlignment="1">
      <alignment horizontal="right"/>
    </xf>
    <xf numFmtId="170" fontId="3" fillId="0" borderId="0" xfId="19" applyNumberFormat="1" applyFont="1" applyBorder="1"/>
    <xf numFmtId="0" fontId="3" fillId="0" borderId="0" xfId="24" applyFont="1" applyAlignment="1">
      <alignment horizontal="centerContinuous"/>
    </xf>
    <xf numFmtId="0" fontId="3" fillId="0" borderId="0" xfId="24" applyFont="1"/>
    <xf numFmtId="165" fontId="3" fillId="0" borderId="0" xfId="24" applyNumberFormat="1" applyFont="1" applyAlignment="1">
      <alignment horizontal="right"/>
    </xf>
    <xf numFmtId="166" fontId="3" fillId="0" borderId="0" xfId="24" applyNumberFormat="1" applyFont="1" applyAlignment="1">
      <alignment horizontal="right"/>
    </xf>
    <xf numFmtId="166" fontId="3" fillId="0" borderId="0" xfId="24" applyNumberFormat="1" applyFont="1" applyAlignment="1">
      <alignment horizontal="center"/>
    </xf>
    <xf numFmtId="165" fontId="3" fillId="0" borderId="10" xfId="24" applyNumberFormat="1" applyFont="1" applyBorder="1" applyAlignment="1">
      <alignment horizontal="right"/>
    </xf>
    <xf numFmtId="166" fontId="5" fillId="0" borderId="10" xfId="24" applyNumberFormat="1" applyFont="1" applyBorder="1" applyAlignment="1">
      <alignment horizontal="center"/>
    </xf>
    <xf numFmtId="0" fontId="3" fillId="0" borderId="0" xfId="24" applyFont="1" applyAlignment="1">
      <alignment horizontal="center"/>
    </xf>
    <xf numFmtId="0" fontId="3" fillId="0" borderId="0" xfId="24" applyFont="1" applyBorder="1" applyAlignment="1">
      <alignment horizontal="center"/>
    </xf>
    <xf numFmtId="0" fontId="3" fillId="0" borderId="10" xfId="24" applyFont="1" applyBorder="1" applyAlignment="1">
      <alignment horizontal="centerContinuous"/>
    </xf>
    <xf numFmtId="165" fontId="3" fillId="0" borderId="10" xfId="24" applyNumberFormat="1" applyFont="1" applyBorder="1" applyAlignment="1">
      <alignment horizontal="center"/>
    </xf>
    <xf numFmtId="166" fontId="3" fillId="0" borderId="10" xfId="24" applyNumberFormat="1" applyFont="1" applyBorder="1" applyAlignment="1">
      <alignment horizontal="center"/>
    </xf>
    <xf numFmtId="0" fontId="11" fillId="0" borderId="0" xfId="24" applyFont="1" applyAlignment="1">
      <alignment horizontal="center"/>
    </xf>
    <xf numFmtId="165" fontId="3" fillId="0" borderId="0" xfId="24" applyNumberFormat="1" applyFont="1" applyAlignment="1">
      <alignment horizontal="center"/>
    </xf>
    <xf numFmtId="5" fontId="3" fillId="0" borderId="0" xfId="24" applyNumberFormat="1" applyFont="1"/>
    <xf numFmtId="164" fontId="3" fillId="0" borderId="0" xfId="24" applyNumberFormat="1" applyFont="1"/>
    <xf numFmtId="37" fontId="3" fillId="0" borderId="0" xfId="24" applyNumberFormat="1" applyFont="1"/>
    <xf numFmtId="37" fontId="3" fillId="0" borderId="10" xfId="24" applyNumberFormat="1" applyFont="1" applyBorder="1"/>
    <xf numFmtId="37" fontId="20" fillId="0" borderId="10" xfId="24" applyNumberFormat="1" applyFont="1" applyBorder="1"/>
    <xf numFmtId="3" fontId="3" fillId="0" borderId="0" xfId="24" applyNumberFormat="1" applyFont="1" applyAlignment="1">
      <alignment horizontal="left"/>
    </xf>
    <xf numFmtId="167" fontId="3" fillId="0" borderId="0" xfId="24" applyNumberFormat="1" applyFont="1"/>
    <xf numFmtId="165" fontId="3" fillId="0" borderId="0" xfId="24" applyNumberFormat="1" applyFont="1"/>
    <xf numFmtId="166" fontId="3" fillId="0" borderId="0" xfId="24" applyNumberFormat="1" applyFont="1"/>
    <xf numFmtId="164" fontId="3" fillId="0" borderId="0" xfId="24" applyNumberFormat="1" applyFont="1" applyAlignment="1">
      <alignment horizontal="left"/>
    </xf>
    <xf numFmtId="5" fontId="3" fillId="0" borderId="12" xfId="24" applyNumberFormat="1" applyFont="1" applyBorder="1"/>
    <xf numFmtId="165" fontId="3" fillId="0" borderId="10" xfId="24" applyNumberFormat="1" applyFont="1" applyBorder="1"/>
    <xf numFmtId="0" fontId="3" fillId="0" borderId="10" xfId="24" applyFont="1" applyBorder="1"/>
    <xf numFmtId="0" fontId="3" fillId="0" borderId="10" xfId="24" applyFont="1" applyBorder="1" applyAlignment="1">
      <alignment horizontal="center"/>
    </xf>
    <xf numFmtId="0" fontId="3" fillId="0" borderId="0" xfId="24" applyFont="1" applyAlignment="1">
      <alignment horizontal="right"/>
    </xf>
    <xf numFmtId="170" fontId="3" fillId="0" borderId="0" xfId="24" applyNumberFormat="1" applyFont="1"/>
    <xf numFmtId="0" fontId="3" fillId="0" borderId="0" xfId="20" applyFont="1" applyAlignment="1">
      <alignment horizontal="centerContinuous"/>
    </xf>
    <xf numFmtId="0" fontId="3" fillId="0" borderId="0" xfId="20" applyFont="1"/>
    <xf numFmtId="165" fontId="3" fillId="0" borderId="0" xfId="20" applyNumberFormat="1" applyFont="1" applyAlignment="1">
      <alignment horizontal="right"/>
    </xf>
    <xf numFmtId="166" fontId="3" fillId="0" borderId="0" xfId="20" applyNumberFormat="1" applyFont="1" applyAlignment="1">
      <alignment horizontal="right"/>
    </xf>
    <xf numFmtId="166" fontId="3" fillId="0" borderId="0" xfId="20" applyNumberFormat="1" applyFont="1" applyAlignment="1">
      <alignment horizontal="center"/>
    </xf>
    <xf numFmtId="165" fontId="3" fillId="0" borderId="10" xfId="20" applyNumberFormat="1" applyFont="1" applyBorder="1" applyAlignment="1">
      <alignment horizontal="right"/>
    </xf>
    <xf numFmtId="166" fontId="5" fillId="0" borderId="10" xfId="20" applyNumberFormat="1" applyFont="1" applyBorder="1" applyAlignment="1">
      <alignment horizontal="center"/>
    </xf>
    <xf numFmtId="0" fontId="3" fillId="0" borderId="0" xfId="20" applyFont="1" applyAlignment="1">
      <alignment horizontal="center"/>
    </xf>
    <xf numFmtId="0" fontId="3" fillId="0" borderId="0" xfId="20" applyFont="1" applyBorder="1" applyAlignment="1">
      <alignment horizontal="center"/>
    </xf>
    <xf numFmtId="0" fontId="3" fillId="0" borderId="10" xfId="20" applyFont="1" applyBorder="1" applyAlignment="1">
      <alignment horizontal="centerContinuous"/>
    </xf>
    <xf numFmtId="165" fontId="3" fillId="0" borderId="10" xfId="20" applyNumberFormat="1" applyFont="1" applyBorder="1" applyAlignment="1">
      <alignment horizontal="center"/>
    </xf>
    <xf numFmtId="166" fontId="3" fillId="0" borderId="10" xfId="20" applyNumberFormat="1" applyFont="1" applyBorder="1" applyAlignment="1">
      <alignment horizontal="center"/>
    </xf>
    <xf numFmtId="0" fontId="11" fillId="0" borderId="0" xfId="20" applyFont="1" applyAlignment="1">
      <alignment horizontal="center"/>
    </xf>
    <xf numFmtId="165" fontId="3" fillId="0" borderId="0" xfId="20" applyNumberFormat="1" applyFont="1" applyAlignment="1">
      <alignment horizontal="center"/>
    </xf>
    <xf numFmtId="5" fontId="3" fillId="0" borderId="0" xfId="20" applyNumberFormat="1" applyFont="1"/>
    <xf numFmtId="164" fontId="3" fillId="0" borderId="0" xfId="20" applyNumberFormat="1" applyFont="1"/>
    <xf numFmtId="37" fontId="3" fillId="0" borderId="0" xfId="20" applyNumberFormat="1" applyFont="1"/>
    <xf numFmtId="37" fontId="3" fillId="0" borderId="10" xfId="20" applyNumberFormat="1" applyFont="1" applyBorder="1"/>
    <xf numFmtId="37" fontId="20" fillId="0" borderId="10" xfId="20" applyNumberFormat="1" applyFont="1" applyBorder="1"/>
    <xf numFmtId="3" fontId="3" fillId="0" borderId="0" xfId="20" applyNumberFormat="1" applyFont="1" applyAlignment="1">
      <alignment horizontal="left"/>
    </xf>
    <xf numFmtId="167" fontId="3" fillId="0" borderId="0" xfId="20" applyNumberFormat="1" applyFont="1"/>
    <xf numFmtId="165" fontId="3" fillId="0" borderId="0" xfId="20" applyNumberFormat="1" applyFont="1"/>
    <xf numFmtId="166" fontId="3" fillId="0" borderId="0" xfId="20" applyNumberFormat="1" applyFont="1"/>
    <xf numFmtId="164" fontId="3" fillId="0" borderId="0" xfId="20" applyNumberFormat="1" applyFont="1" applyAlignment="1">
      <alignment horizontal="left"/>
    </xf>
    <xf numFmtId="5" fontId="3" fillId="0" borderId="12" xfId="20" applyNumberFormat="1" applyFont="1" applyBorder="1"/>
    <xf numFmtId="165" fontId="3" fillId="0" borderId="10" xfId="20" applyNumberFormat="1" applyFont="1" applyBorder="1"/>
    <xf numFmtId="0" fontId="3" fillId="0" borderId="10" xfId="20" applyFont="1" applyBorder="1"/>
    <xf numFmtId="0" fontId="3" fillId="0" borderId="10" xfId="20" applyFont="1" applyBorder="1" applyAlignment="1">
      <alignment horizontal="center"/>
    </xf>
    <xf numFmtId="0" fontId="3" fillId="0" borderId="0" xfId="20" applyFont="1" applyAlignment="1">
      <alignment horizontal="right"/>
    </xf>
    <xf numFmtId="170" fontId="3" fillId="0" borderId="0" xfId="20" applyNumberFormat="1" applyFont="1"/>
    <xf numFmtId="5" fontId="20" fillId="0" borderId="12" xfId="20" applyNumberFormat="1" applyFont="1" applyBorder="1"/>
    <xf numFmtId="0" fontId="3" fillId="0" borderId="0" xfId="17" applyFont="1" applyAlignment="1">
      <alignment horizontal="centerContinuous"/>
    </xf>
    <xf numFmtId="0" fontId="3" fillId="0" borderId="0" xfId="17" applyFont="1"/>
    <xf numFmtId="165" fontId="3" fillId="0" borderId="0" xfId="17" applyNumberFormat="1" applyFont="1" applyAlignment="1">
      <alignment horizontal="right"/>
    </xf>
    <xf numFmtId="166" fontId="3" fillId="0" borderId="0" xfId="17" applyNumberFormat="1" applyFont="1" applyAlignment="1">
      <alignment horizontal="right"/>
    </xf>
    <xf numFmtId="0" fontId="12" fillId="0" borderId="0" xfId="17" applyFont="1"/>
    <xf numFmtId="166" fontId="3" fillId="0" borderId="0" xfId="17" applyNumberFormat="1" applyFont="1" applyAlignment="1">
      <alignment horizontal="center"/>
    </xf>
    <xf numFmtId="165" fontId="3" fillId="0" borderId="10" xfId="17" applyNumberFormat="1" applyFont="1" applyBorder="1" applyAlignment="1">
      <alignment horizontal="right"/>
    </xf>
    <xf numFmtId="166" fontId="5" fillId="0" borderId="10" xfId="17" applyNumberFormat="1" applyFont="1" applyBorder="1" applyAlignment="1">
      <alignment horizontal="center"/>
    </xf>
    <xf numFmtId="0" fontId="3" fillId="0" borderId="0" xfId="17" applyFont="1" applyAlignment="1">
      <alignment horizontal="center"/>
    </xf>
    <xf numFmtId="0" fontId="3" fillId="0" borderId="0" xfId="17" applyFont="1" applyBorder="1" applyAlignment="1">
      <alignment horizontal="center"/>
    </xf>
    <xf numFmtId="0" fontId="3" fillId="0" borderId="10" xfId="17" applyFont="1" applyBorder="1" applyAlignment="1">
      <alignment horizontal="centerContinuous"/>
    </xf>
    <xf numFmtId="165" fontId="3" fillId="0" borderId="10" xfId="17" applyNumberFormat="1" applyFont="1" applyBorder="1" applyAlignment="1">
      <alignment horizontal="center"/>
    </xf>
    <xf numFmtId="166" fontId="3" fillId="0" borderId="10" xfId="17" applyNumberFormat="1" applyFont="1" applyBorder="1" applyAlignment="1">
      <alignment horizontal="center"/>
    </xf>
    <xf numFmtId="0" fontId="11" fillId="0" borderId="0" xfId="17" applyFont="1" applyAlignment="1">
      <alignment horizontal="center"/>
    </xf>
    <xf numFmtId="165" fontId="3" fillId="0" borderId="0" xfId="17" applyNumberFormat="1" applyFont="1" applyAlignment="1">
      <alignment horizontal="center"/>
    </xf>
    <xf numFmtId="5" fontId="3" fillId="0" borderId="0" xfId="17" applyNumberFormat="1" applyFont="1"/>
    <xf numFmtId="164" fontId="3" fillId="0" borderId="0" xfId="17" applyNumberFormat="1" applyFont="1"/>
    <xf numFmtId="37" fontId="3" fillId="0" borderId="0" xfId="17" applyNumberFormat="1" applyFont="1"/>
    <xf numFmtId="37" fontId="3" fillId="0" borderId="10" xfId="17" applyNumberFormat="1" applyFont="1" applyBorder="1"/>
    <xf numFmtId="3" fontId="3" fillId="0" borderId="0" xfId="17" applyNumberFormat="1" applyFont="1" applyAlignment="1">
      <alignment horizontal="left"/>
    </xf>
    <xf numFmtId="165" fontId="3" fillId="0" borderId="0" xfId="17" applyNumberFormat="1" applyFont="1"/>
    <xf numFmtId="166" fontId="3" fillId="0" borderId="0" xfId="17" applyNumberFormat="1" applyFont="1"/>
    <xf numFmtId="164" fontId="3" fillId="0" borderId="0" xfId="17" applyNumberFormat="1" applyFont="1" applyAlignment="1">
      <alignment horizontal="left"/>
    </xf>
    <xf numFmtId="5" fontId="3" fillId="0" borderId="12" xfId="17" applyNumberFormat="1" applyFont="1" applyBorder="1"/>
    <xf numFmtId="5" fontId="3" fillId="0" borderId="0" xfId="17" applyNumberFormat="1" applyFont="1" applyBorder="1"/>
    <xf numFmtId="165" fontId="3" fillId="0" borderId="10" xfId="17" applyNumberFormat="1" applyFont="1" applyBorder="1"/>
    <xf numFmtId="0" fontId="3" fillId="0" borderId="10" xfId="17" applyFont="1" applyBorder="1"/>
    <xf numFmtId="0" fontId="3" fillId="0" borderId="10" xfId="17" applyFont="1" applyBorder="1" applyAlignment="1">
      <alignment horizontal="center"/>
    </xf>
    <xf numFmtId="0" fontId="3" fillId="0" borderId="0" xfId="17" applyFont="1" applyAlignment="1">
      <alignment horizontal="right"/>
    </xf>
    <xf numFmtId="170" fontId="3" fillId="0" borderId="0" xfId="17" applyNumberFormat="1" applyFont="1" applyBorder="1"/>
    <xf numFmtId="0" fontId="3" fillId="0" borderId="0" xfId="11" applyFont="1" applyAlignment="1">
      <alignment horizontal="centerContinuous"/>
    </xf>
    <xf numFmtId="0" fontId="3" fillId="0" borderId="0" xfId="11" applyFont="1"/>
    <xf numFmtId="165" fontId="3" fillId="0" borderId="0" xfId="11" applyNumberFormat="1" applyFont="1" applyAlignment="1">
      <alignment horizontal="right"/>
    </xf>
    <xf numFmtId="166" fontId="3" fillId="0" borderId="0" xfId="11" applyNumberFormat="1" applyFont="1" applyAlignment="1">
      <alignment horizontal="right"/>
    </xf>
    <xf numFmtId="166" fontId="3" fillId="0" borderId="0" xfId="11" applyNumberFormat="1" applyFont="1" applyAlignment="1">
      <alignment horizontal="center"/>
    </xf>
    <xf numFmtId="165" fontId="3" fillId="0" borderId="10" xfId="11" applyNumberFormat="1" applyFont="1" applyBorder="1" applyAlignment="1">
      <alignment horizontal="right"/>
    </xf>
    <xf numFmtId="166" fontId="5" fillId="0" borderId="10" xfId="11" applyNumberFormat="1" applyFont="1" applyBorder="1" applyAlignment="1">
      <alignment horizontal="center"/>
    </xf>
    <xf numFmtId="0" fontId="3" fillId="0" borderId="0" xfId="11" applyFont="1" applyAlignment="1">
      <alignment horizontal="center"/>
    </xf>
    <xf numFmtId="0" fontId="3" fillId="0" borderId="0" xfId="11" applyFont="1" applyBorder="1" applyAlignment="1">
      <alignment horizontal="center"/>
    </xf>
    <xf numFmtId="0" fontId="3" fillId="0" borderId="10" xfId="11" applyFont="1" applyBorder="1" applyAlignment="1">
      <alignment horizontal="centerContinuous"/>
    </xf>
    <xf numFmtId="165" fontId="3" fillId="0" borderId="10" xfId="11" applyNumberFormat="1" applyFont="1" applyBorder="1" applyAlignment="1">
      <alignment horizontal="center"/>
    </xf>
    <xf numFmtId="166" fontId="3" fillId="0" borderId="10" xfId="11" applyNumberFormat="1" applyFont="1" applyBorder="1" applyAlignment="1">
      <alignment horizontal="center"/>
    </xf>
    <xf numFmtId="0" fontId="11" fillId="0" borderId="0" xfId="11" applyFont="1" applyAlignment="1">
      <alignment horizontal="center"/>
    </xf>
    <xf numFmtId="165" fontId="3" fillId="0" borderId="0" xfId="11" applyNumberFormat="1" applyFont="1" applyAlignment="1">
      <alignment horizontal="center"/>
    </xf>
    <xf numFmtId="5" fontId="3" fillId="0" borderId="0" xfId="11" applyNumberFormat="1" applyFont="1"/>
    <xf numFmtId="164" fontId="3" fillId="0" borderId="0" xfId="11" applyNumberFormat="1" applyFont="1"/>
    <xf numFmtId="37" fontId="3" fillId="0" borderId="0" xfId="11" applyNumberFormat="1" applyFont="1"/>
    <xf numFmtId="37" fontId="3" fillId="0" borderId="10" xfId="11" applyNumberFormat="1" applyFont="1" applyBorder="1"/>
    <xf numFmtId="3" fontId="3" fillId="0" borderId="0" xfId="11" applyNumberFormat="1" applyFont="1" applyAlignment="1">
      <alignment horizontal="left"/>
    </xf>
    <xf numFmtId="165" fontId="3" fillId="0" borderId="0" xfId="11" applyNumberFormat="1" applyFont="1"/>
    <xf numFmtId="166" fontId="3" fillId="0" borderId="0" xfId="11" applyNumberFormat="1" applyFont="1"/>
    <xf numFmtId="164" fontId="3" fillId="0" borderId="0" xfId="11" applyNumberFormat="1" applyFont="1" applyAlignment="1">
      <alignment horizontal="left"/>
    </xf>
    <xf numFmtId="5" fontId="3" fillId="0" borderId="12" xfId="11" applyNumberFormat="1" applyFont="1" applyBorder="1"/>
    <xf numFmtId="0" fontId="3" fillId="0" borderId="0" xfId="11" applyFont="1" applyBorder="1" applyAlignment="1">
      <alignment horizontal="centerContinuous"/>
    </xf>
    <xf numFmtId="0" fontId="3" fillId="0" borderId="0" xfId="11" applyFont="1" applyBorder="1"/>
    <xf numFmtId="165" fontId="3" fillId="0" borderId="0" xfId="11" applyNumberFormat="1" applyFont="1" applyBorder="1"/>
    <xf numFmtId="166" fontId="3" fillId="0" borderId="0" xfId="11" applyNumberFormat="1" applyFont="1" applyBorder="1"/>
    <xf numFmtId="166" fontId="3" fillId="0" borderId="0" xfId="11" applyNumberFormat="1" applyFont="1" applyBorder="1" applyAlignment="1">
      <alignment horizontal="center"/>
    </xf>
    <xf numFmtId="5" fontId="3" fillId="0" borderId="0" xfId="11" applyNumberFormat="1" applyFont="1" applyBorder="1"/>
    <xf numFmtId="37" fontId="3" fillId="0" borderId="0" xfId="11" applyNumberFormat="1" applyFont="1" applyBorder="1"/>
    <xf numFmtId="0" fontId="3" fillId="0" borderId="0" xfId="11" applyFont="1" applyBorder="1" applyAlignment="1">
      <alignment horizontal="right"/>
    </xf>
    <xf numFmtId="170" fontId="3" fillId="0" borderId="0" xfId="11" applyNumberFormat="1" applyFont="1" applyBorder="1"/>
    <xf numFmtId="0" fontId="3" fillId="0" borderId="0" xfId="9" applyFont="1" applyAlignment="1">
      <alignment horizontal="centerContinuous"/>
    </xf>
    <xf numFmtId="0" fontId="3" fillId="0" borderId="0" xfId="9" applyFont="1"/>
    <xf numFmtId="165" fontId="3" fillId="0" borderId="0" xfId="9" applyNumberFormat="1" applyFont="1" applyAlignment="1">
      <alignment horizontal="right"/>
    </xf>
    <xf numFmtId="166" fontId="3" fillId="0" borderId="0" xfId="9" applyNumberFormat="1" applyFont="1" applyAlignment="1">
      <alignment horizontal="right"/>
    </xf>
    <xf numFmtId="166" fontId="3" fillId="0" borderId="0" xfId="9" applyNumberFormat="1" applyFont="1" applyAlignment="1">
      <alignment horizontal="center"/>
    </xf>
    <xf numFmtId="165" fontId="3" fillId="0" borderId="10" xfId="9" applyNumberFormat="1" applyFont="1" applyBorder="1" applyAlignment="1">
      <alignment horizontal="right"/>
    </xf>
    <xf numFmtId="166" fontId="5" fillId="0" borderId="10" xfId="9" applyNumberFormat="1" applyFont="1" applyBorder="1" applyAlignment="1">
      <alignment horizontal="center"/>
    </xf>
    <xf numFmtId="0" fontId="3" fillId="0" borderId="0" xfId="9" applyFont="1" applyAlignment="1">
      <alignment horizontal="center"/>
    </xf>
    <xf numFmtId="0" fontId="3" fillId="0" borderId="0" xfId="9" applyFont="1" applyBorder="1" applyAlignment="1">
      <alignment horizontal="center"/>
    </xf>
    <xf numFmtId="0" fontId="3" fillId="0" borderId="10" xfId="9" applyFont="1" applyBorder="1" applyAlignment="1">
      <alignment horizontal="centerContinuous"/>
    </xf>
    <xf numFmtId="165" fontId="3" fillId="0" borderId="10" xfId="9" applyNumberFormat="1" applyFont="1" applyBorder="1" applyAlignment="1">
      <alignment horizontal="center"/>
    </xf>
    <xf numFmtId="166" fontId="3" fillId="0" borderId="10" xfId="9" applyNumberFormat="1" applyFont="1" applyBorder="1" applyAlignment="1">
      <alignment horizontal="center"/>
    </xf>
    <xf numFmtId="0" fontId="11" fillId="0" borderId="0" xfId="9" applyFont="1" applyAlignment="1">
      <alignment horizontal="center"/>
    </xf>
    <xf numFmtId="165" fontId="3" fillId="0" borderId="0" xfId="9" applyNumberFormat="1" applyFont="1" applyAlignment="1">
      <alignment horizontal="center"/>
    </xf>
    <xf numFmtId="5" fontId="3" fillId="0" borderId="0" xfId="9" applyNumberFormat="1" applyFont="1"/>
    <xf numFmtId="164" fontId="3" fillId="0" borderId="0" xfId="9" applyNumberFormat="1" applyFont="1"/>
    <xf numFmtId="37" fontId="3" fillId="0" borderId="0" xfId="9" applyNumberFormat="1" applyFont="1"/>
    <xf numFmtId="37" fontId="3" fillId="0" borderId="10" xfId="9" applyNumberFormat="1" applyFont="1" applyBorder="1"/>
    <xf numFmtId="3" fontId="3" fillId="0" borderId="0" xfId="9" applyNumberFormat="1" applyFont="1" applyAlignment="1">
      <alignment horizontal="left"/>
    </xf>
    <xf numFmtId="165" fontId="3" fillId="0" borderId="0" xfId="9" applyNumberFormat="1" applyFont="1"/>
    <xf numFmtId="166" fontId="3" fillId="0" borderId="0" xfId="9" applyNumberFormat="1" applyFont="1"/>
    <xf numFmtId="164" fontId="3" fillId="0" borderId="0" xfId="9" applyNumberFormat="1" applyFont="1" applyAlignment="1">
      <alignment horizontal="left"/>
    </xf>
    <xf numFmtId="5" fontId="3" fillId="0" borderId="12" xfId="9" applyNumberFormat="1" applyFont="1" applyBorder="1"/>
    <xf numFmtId="165" fontId="3" fillId="0" borderId="10" xfId="9" applyNumberFormat="1" applyFont="1" applyBorder="1"/>
    <xf numFmtId="0" fontId="3" fillId="0" borderId="10" xfId="9" applyFont="1" applyBorder="1"/>
    <xf numFmtId="0" fontId="3" fillId="0" borderId="10" xfId="9" applyFont="1" applyBorder="1" applyAlignment="1">
      <alignment horizontal="center"/>
    </xf>
    <xf numFmtId="0" fontId="3" fillId="0" borderId="0" xfId="9" applyFont="1" applyAlignment="1">
      <alignment horizontal="right"/>
    </xf>
    <xf numFmtId="170" fontId="3" fillId="0" borderId="0" xfId="9" applyNumberFormat="1" applyFont="1"/>
    <xf numFmtId="0" fontId="3" fillId="0" borderId="0" xfId="0" applyFont="1" applyAlignment="1">
      <alignment horizontal="centerContinuous"/>
    </xf>
    <xf numFmtId="165" fontId="3" fillId="0" borderId="0" xfId="0" applyNumberFormat="1" applyFont="1" applyAlignment="1">
      <alignment horizontal="right"/>
    </xf>
    <xf numFmtId="166" fontId="3" fillId="0" borderId="0" xfId="0" applyNumberFormat="1" applyFont="1" applyAlignment="1">
      <alignment horizontal="right"/>
    </xf>
    <xf numFmtId="166" fontId="3" fillId="0" borderId="0" xfId="0" applyNumberFormat="1" applyFont="1" applyAlignment="1">
      <alignment horizontal="center"/>
    </xf>
    <xf numFmtId="165" fontId="3" fillId="0" borderId="10" xfId="0" applyNumberFormat="1" applyFont="1" applyBorder="1" applyAlignment="1">
      <alignment horizontal="right"/>
    </xf>
    <xf numFmtId="166" fontId="5" fillId="0" borderId="10" xfId="0" applyNumberFormat="1" applyFont="1" applyBorder="1" applyAlignment="1">
      <alignment horizontal="center"/>
    </xf>
    <xf numFmtId="0" fontId="3" fillId="0" borderId="0" xfId="0" applyFont="1" applyBorder="1" applyAlignment="1">
      <alignment horizontal="center"/>
    </xf>
    <xf numFmtId="0" fontId="3" fillId="0" borderId="10" xfId="0" applyFont="1" applyBorder="1" applyAlignment="1">
      <alignment horizontal="centerContinuous"/>
    </xf>
    <xf numFmtId="165" fontId="3" fillId="0" borderId="10" xfId="0" applyNumberFormat="1" applyFont="1" applyBorder="1" applyAlignment="1">
      <alignment horizontal="center"/>
    </xf>
    <xf numFmtId="166" fontId="3" fillId="0" borderId="10" xfId="0" applyNumberFormat="1" applyFont="1" applyBorder="1" applyAlignment="1">
      <alignment horizontal="center"/>
    </xf>
    <xf numFmtId="0" fontId="11" fillId="0" borderId="0" xfId="0" applyFont="1" applyAlignment="1">
      <alignment horizontal="center"/>
    </xf>
    <xf numFmtId="165" fontId="3" fillId="0" borderId="0" xfId="0" applyNumberFormat="1" applyFont="1" applyAlignment="1">
      <alignment horizontal="center"/>
    </xf>
    <xf numFmtId="165" fontId="3" fillId="0" borderId="0" xfId="0" applyNumberFormat="1" applyFont="1"/>
    <xf numFmtId="164" fontId="3" fillId="0" borderId="0" xfId="0" applyNumberFormat="1" applyFont="1"/>
    <xf numFmtId="165" fontId="3" fillId="0" borderId="10" xfId="0" applyNumberFormat="1" applyFont="1" applyBorder="1"/>
    <xf numFmtId="172" fontId="3" fillId="0" borderId="0" xfId="0" applyNumberFormat="1" applyFont="1"/>
    <xf numFmtId="172" fontId="3" fillId="0" borderId="10" xfId="0" applyNumberFormat="1" applyFont="1" applyBorder="1"/>
    <xf numFmtId="3" fontId="3" fillId="0" borderId="0" xfId="0" applyNumberFormat="1" applyFont="1" applyAlignment="1">
      <alignment horizontal="left"/>
    </xf>
    <xf numFmtId="164" fontId="3" fillId="0" borderId="0" xfId="0" applyNumberFormat="1" applyFont="1" applyAlignment="1">
      <alignment horizontal="left"/>
    </xf>
    <xf numFmtId="165" fontId="3" fillId="0" borderId="12" xfId="0" applyNumberFormat="1" applyFont="1" applyBorder="1"/>
    <xf numFmtId="0" fontId="3" fillId="0" borderId="0" xfId="7" applyFont="1" applyAlignment="1">
      <alignment horizontal="centerContinuous"/>
    </xf>
    <xf numFmtId="0" fontId="3" fillId="0" borderId="0" xfId="7" applyFont="1"/>
    <xf numFmtId="165" fontId="3" fillId="0" borderId="0" xfId="7" applyNumberFormat="1" applyFont="1" applyAlignment="1">
      <alignment horizontal="right"/>
    </xf>
    <xf numFmtId="166" fontId="3" fillId="0" borderId="0" xfId="7" applyNumberFormat="1" applyFont="1" applyAlignment="1">
      <alignment horizontal="right"/>
    </xf>
    <xf numFmtId="166" fontId="3" fillId="0" borderId="0" xfId="7" applyNumberFormat="1" applyFont="1" applyAlignment="1">
      <alignment horizontal="center"/>
    </xf>
    <xf numFmtId="165" fontId="3" fillId="0" borderId="10" xfId="7" applyNumberFormat="1" applyFont="1" applyBorder="1" applyAlignment="1">
      <alignment horizontal="right"/>
    </xf>
    <xf numFmtId="0" fontId="3" fillId="0" borderId="0" xfId="7" applyFont="1" applyAlignment="1">
      <alignment horizontal="center"/>
    </xf>
    <xf numFmtId="0" fontId="3" fillId="0" borderId="0" xfId="7" applyFont="1" applyBorder="1" applyAlignment="1">
      <alignment horizontal="center"/>
    </xf>
    <xf numFmtId="0" fontId="3" fillId="0" borderId="10" xfId="7" applyFont="1" applyBorder="1" applyAlignment="1">
      <alignment horizontal="centerContinuous"/>
    </xf>
    <xf numFmtId="165" fontId="3" fillId="0" borderId="10" xfId="7" applyNumberFormat="1" applyFont="1" applyBorder="1" applyAlignment="1">
      <alignment horizontal="center"/>
    </xf>
    <xf numFmtId="166" fontId="3" fillId="0" borderId="10" xfId="7" applyNumberFormat="1" applyFont="1" applyBorder="1" applyAlignment="1">
      <alignment horizontal="center"/>
    </xf>
    <xf numFmtId="0" fontId="11" fillId="0" borderId="0" xfId="7" applyFont="1" applyAlignment="1">
      <alignment horizontal="center"/>
    </xf>
    <xf numFmtId="165" fontId="3" fillId="0" borderId="0" xfId="7" applyNumberFormat="1" applyFont="1" applyAlignment="1">
      <alignment horizontal="center"/>
    </xf>
    <xf numFmtId="5" fontId="3" fillId="0" borderId="0" xfId="7" applyNumberFormat="1" applyFont="1"/>
    <xf numFmtId="164" fontId="3" fillId="0" borderId="0" xfId="7" applyNumberFormat="1" applyFont="1"/>
    <xf numFmtId="37" fontId="3" fillId="0" borderId="0" xfId="7" applyNumberFormat="1" applyFont="1"/>
    <xf numFmtId="37" fontId="3" fillId="0" borderId="10" xfId="7" applyNumberFormat="1" applyFont="1" applyBorder="1"/>
    <xf numFmtId="3" fontId="3" fillId="0" borderId="0" xfId="7" applyNumberFormat="1" applyFont="1" applyAlignment="1">
      <alignment horizontal="left"/>
    </xf>
    <xf numFmtId="167" fontId="3" fillId="0" borderId="0" xfId="7" applyNumberFormat="1" applyFont="1"/>
    <xf numFmtId="165" fontId="3" fillId="0" borderId="0" xfId="7" applyNumberFormat="1" applyFont="1"/>
    <xf numFmtId="166" fontId="3" fillId="0" borderId="0" xfId="7" applyNumberFormat="1" applyFont="1"/>
    <xf numFmtId="164" fontId="3" fillId="0" borderId="0" xfId="7" applyNumberFormat="1" applyFont="1" applyAlignment="1">
      <alignment horizontal="left"/>
    </xf>
    <xf numFmtId="5" fontId="3" fillId="0" borderId="12" xfId="7" applyNumberFormat="1" applyFont="1" applyBorder="1"/>
    <xf numFmtId="0" fontId="3" fillId="0" borderId="0" xfId="7" applyFont="1" applyBorder="1" applyAlignment="1">
      <alignment horizontal="centerContinuous"/>
    </xf>
    <xf numFmtId="0" fontId="3" fillId="0" borderId="0" xfId="7" applyFont="1" applyBorder="1"/>
    <xf numFmtId="0" fontId="13" fillId="0" borderId="0" xfId="0" applyFont="1" applyAlignment="1">
      <alignment horizontal="center"/>
    </xf>
    <xf numFmtId="0" fontId="12" fillId="0" borderId="0" xfId="0" applyFont="1" applyBorder="1"/>
    <xf numFmtId="5" fontId="12" fillId="0" borderId="0" xfId="0" applyNumberFormat="1" applyFont="1" applyBorder="1"/>
    <xf numFmtId="3" fontId="12" fillId="0" borderId="0" xfId="0" applyNumberFormat="1" applyFont="1" applyBorder="1"/>
    <xf numFmtId="37" fontId="12" fillId="0" borderId="0" xfId="0" applyNumberFormat="1" applyFont="1" applyBorder="1"/>
    <xf numFmtId="0" fontId="21" fillId="0" borderId="0" xfId="0" applyFont="1" applyAlignment="1">
      <alignment horizontal="center"/>
    </xf>
    <xf numFmtId="0" fontId="12" fillId="0" borderId="10" xfId="0" applyFont="1" applyBorder="1" applyAlignment="1">
      <alignment horizontal="center"/>
    </xf>
    <xf numFmtId="6" fontId="12" fillId="0" borderId="0" xfId="2" applyNumberFormat="1" applyFont="1" applyBorder="1"/>
    <xf numFmtId="3" fontId="22" fillId="0" borderId="0" xfId="0" applyNumberFormat="1" applyFont="1" applyAlignment="1">
      <alignment horizontal="center"/>
    </xf>
    <xf numFmtId="3" fontId="22" fillId="0" borderId="0" xfId="0" applyNumberFormat="1" applyFont="1"/>
    <xf numFmtId="0" fontId="22" fillId="0" borderId="0" xfId="0" applyFont="1"/>
    <xf numFmtId="5" fontId="22" fillId="0" borderId="0" xfId="0" applyNumberFormat="1" applyFont="1"/>
    <xf numFmtId="3" fontId="12" fillId="0" borderId="0" xfId="0" applyNumberFormat="1" applyFont="1"/>
    <xf numFmtId="0" fontId="12" fillId="0" borderId="0" xfId="0" applyFont="1" applyFill="1" applyAlignment="1">
      <alignment horizontal="center"/>
    </xf>
    <xf numFmtId="5" fontId="12" fillId="0" borderId="16" xfId="0" applyNumberFormat="1" applyFont="1" applyBorder="1"/>
    <xf numFmtId="0" fontId="12" fillId="0" borderId="15" xfId="0" applyFont="1" applyBorder="1" applyAlignment="1">
      <alignment horizontal="center"/>
    </xf>
    <xf numFmtId="10" fontId="12" fillId="0" borderId="0" xfId="0" applyNumberFormat="1" applyFont="1" applyAlignment="1">
      <alignment horizontal="center"/>
    </xf>
    <xf numFmtId="37" fontId="22" fillId="0" borderId="0" xfId="0" applyNumberFormat="1" applyFont="1"/>
    <xf numFmtId="0" fontId="22" fillId="0" borderId="0" xfId="0" applyFont="1" applyBorder="1"/>
    <xf numFmtId="37" fontId="22" fillId="0" borderId="0" xfId="0" applyNumberFormat="1" applyFont="1" applyBorder="1"/>
    <xf numFmtId="0" fontId="23" fillId="0" borderId="0" xfId="0" applyFont="1"/>
    <xf numFmtId="0" fontId="23" fillId="0" borderId="0" xfId="0" applyFont="1" applyAlignment="1">
      <alignment horizontal="center"/>
    </xf>
    <xf numFmtId="0" fontId="23" fillId="0" borderId="0" xfId="0" applyFont="1" applyBorder="1"/>
    <xf numFmtId="37" fontId="23" fillId="0" borderId="0" xfId="0" applyNumberFormat="1" applyFont="1" applyBorder="1"/>
    <xf numFmtId="173" fontId="3" fillId="0" borderId="0" xfId="0" applyNumberFormat="1" applyFont="1"/>
    <xf numFmtId="173" fontId="3" fillId="0" borderId="3" xfId="0" applyNumberFormat="1" applyFont="1" applyBorder="1"/>
    <xf numFmtId="3" fontId="12" fillId="0" borderId="0" xfId="21" applyNumberFormat="1" applyFont="1" applyAlignment="1">
      <alignment horizontal="centerContinuous"/>
    </xf>
    <xf numFmtId="0" fontId="12" fillId="0" borderId="0" xfId="21" applyFont="1" applyAlignment="1">
      <alignment horizontal="centerContinuous"/>
    </xf>
    <xf numFmtId="3" fontId="12" fillId="0" borderId="0" xfId="21" applyNumberFormat="1" applyFont="1"/>
    <xf numFmtId="3" fontId="12" fillId="0" borderId="0" xfId="21" applyNumberFormat="1" applyFont="1" applyBorder="1" applyAlignment="1">
      <alignment horizontal="centerContinuous"/>
    </xf>
    <xf numFmtId="0" fontId="12" fillId="0" borderId="0" xfId="21" applyFont="1" applyBorder="1" applyAlignment="1">
      <alignment horizontal="centerContinuous"/>
    </xf>
    <xf numFmtId="0" fontId="12" fillId="0" borderId="0" xfId="21" applyFont="1"/>
    <xf numFmtId="3" fontId="12" fillId="0" borderId="0" xfId="21" applyNumberFormat="1" applyFont="1" applyAlignment="1">
      <alignment horizontal="center"/>
    </xf>
    <xf numFmtId="0" fontId="12" fillId="0" borderId="0" xfId="21" applyFont="1" applyAlignment="1">
      <alignment horizontal="center"/>
    </xf>
    <xf numFmtId="3" fontId="12" fillId="0" borderId="10" xfId="21" applyNumberFormat="1" applyFont="1" applyBorder="1"/>
    <xf numFmtId="3" fontId="12" fillId="0" borderId="10" xfId="21" applyNumberFormat="1" applyFont="1" applyBorder="1" applyAlignment="1">
      <alignment horizontal="center"/>
    </xf>
    <xf numFmtId="164" fontId="12" fillId="0" borderId="0" xfId="21" applyNumberFormat="1" applyFont="1"/>
    <xf numFmtId="10" fontId="12" fillId="0" borderId="0" xfId="21" applyNumberFormat="1" applyFont="1"/>
    <xf numFmtId="174" fontId="12" fillId="0" borderId="0" xfId="21" applyNumberFormat="1" applyFont="1"/>
    <xf numFmtId="175" fontId="12" fillId="0" borderId="10" xfId="21" applyNumberFormat="1" applyFont="1" applyBorder="1"/>
    <xf numFmtId="0" fontId="12" fillId="0" borderId="17" xfId="21" applyFont="1" applyBorder="1"/>
    <xf numFmtId="37" fontId="3" fillId="0" borderId="0" xfId="5" applyNumberFormat="1" applyFont="1" applyBorder="1"/>
    <xf numFmtId="3" fontId="12" fillId="0" borderId="0" xfId="22" applyNumberFormat="1" applyFont="1"/>
    <xf numFmtId="0" fontId="12" fillId="0" borderId="0" xfId="22" applyFont="1"/>
    <xf numFmtId="10" fontId="12" fillId="0" borderId="0" xfId="22" applyNumberFormat="1" applyFont="1"/>
    <xf numFmtId="37" fontId="20" fillId="0" borderId="10" xfId="27" applyNumberFormat="1" applyFont="1" applyBorder="1"/>
    <xf numFmtId="3" fontId="3" fillId="0" borderId="0" xfId="26" applyNumberFormat="1" applyFont="1"/>
    <xf numFmtId="3" fontId="5" fillId="0" borderId="0" xfId="26" applyNumberFormat="1" applyFont="1" applyAlignment="1">
      <alignment horizontal="center"/>
    </xf>
    <xf numFmtId="3" fontId="5" fillId="0" borderId="1" xfId="26" applyNumberFormat="1" applyFont="1" applyBorder="1" applyAlignment="1">
      <alignment horizontal="center"/>
    </xf>
    <xf numFmtId="3" fontId="5" fillId="0" borderId="5" xfId="26" applyNumberFormat="1" applyFont="1" applyBorder="1" applyAlignment="1">
      <alignment horizontal="center"/>
    </xf>
    <xf numFmtId="3" fontId="5" fillId="0" borderId="8" xfId="26" applyNumberFormat="1" applyFont="1" applyBorder="1" applyAlignment="1">
      <alignment horizontal="center"/>
    </xf>
    <xf numFmtId="37" fontId="3" fillId="0" borderId="10" xfId="26" applyNumberFormat="1" applyFont="1" applyBorder="1"/>
    <xf numFmtId="5" fontId="3" fillId="0" borderId="12" xfId="26" applyNumberFormat="1" applyFont="1" applyBorder="1"/>
    <xf numFmtId="37" fontId="3" fillId="0" borderId="3" xfId="26" applyNumberFormat="1" applyFont="1" applyBorder="1"/>
    <xf numFmtId="3" fontId="12" fillId="0" borderId="0" xfId="22" applyNumberFormat="1" applyFont="1" applyAlignment="1">
      <alignment horizontal="center"/>
    </xf>
    <xf numFmtId="3" fontId="12" fillId="0" borderId="0" xfId="22" applyNumberFormat="1" applyFont="1" applyAlignment="1">
      <alignment horizontal="left"/>
    </xf>
    <xf numFmtId="10" fontId="25" fillId="0" borderId="10" xfId="22" applyNumberFormat="1" applyFont="1" applyBorder="1"/>
    <xf numFmtId="169" fontId="3" fillId="0" borderId="0" xfId="26" applyNumberFormat="1" applyFont="1"/>
    <xf numFmtId="37" fontId="20" fillId="0" borderId="10" xfId="18" applyNumberFormat="1" applyFont="1" applyBorder="1"/>
    <xf numFmtId="3" fontId="3" fillId="0" borderId="0" xfId="4" applyNumberFormat="1" applyFont="1" applyAlignment="1">
      <alignment horizontal="center"/>
    </xf>
    <xf numFmtId="3" fontId="13" fillId="0" borderId="0" xfId="21" applyNumberFormat="1" applyFont="1" applyAlignment="1">
      <alignment horizontal="centerContinuous"/>
    </xf>
    <xf numFmtId="3" fontId="29" fillId="0" borderId="0" xfId="22" applyNumberFormat="1" applyFont="1" applyBorder="1" applyAlignment="1">
      <alignment horizontal="centerContinuous"/>
    </xf>
    <xf numFmtId="37" fontId="30" fillId="0" borderId="0" xfId="8" applyNumberFormat="1" applyFont="1" applyProtection="1">
      <protection locked="0"/>
    </xf>
    <xf numFmtId="164" fontId="3" fillId="0" borderId="0" xfId="16" applyNumberFormat="1" applyFont="1"/>
    <xf numFmtId="3" fontId="31" fillId="0" borderId="0" xfId="8" applyNumberFormat="1" applyFont="1"/>
    <xf numFmtId="37" fontId="12" fillId="0" borderId="0" xfId="22" applyNumberFormat="1" applyFont="1" applyAlignment="1">
      <alignment horizontal="right"/>
    </xf>
    <xf numFmtId="37" fontId="12" fillId="0" borderId="0" xfId="21" applyNumberFormat="1" applyFont="1"/>
    <xf numFmtId="37" fontId="12" fillId="0" borderId="0" xfId="21" applyNumberFormat="1" applyFont="1" applyFill="1" applyBorder="1"/>
    <xf numFmtId="5" fontId="12" fillId="0" borderId="0" xfId="22" applyNumberFormat="1" applyFont="1" applyAlignment="1">
      <alignment horizontal="right"/>
    </xf>
    <xf numFmtId="5" fontId="12" fillId="0" borderId="3" xfId="21" applyNumberFormat="1" applyFont="1" applyBorder="1"/>
    <xf numFmtId="5" fontId="12" fillId="0" borderId="0" xfId="21" applyNumberFormat="1" applyFont="1"/>
    <xf numFmtId="3" fontId="25" fillId="0" borderId="0" xfId="0" applyNumberFormat="1" applyFont="1" applyAlignment="1">
      <alignment horizontal="center"/>
    </xf>
    <xf numFmtId="3" fontId="5" fillId="0" borderId="0" xfId="26" applyNumberFormat="1" applyFont="1"/>
    <xf numFmtId="10" fontId="12" fillId="0" borderId="12" xfId="0" applyNumberFormat="1" applyFont="1" applyBorder="1" applyAlignment="1">
      <alignment horizontal="center"/>
    </xf>
    <xf numFmtId="166" fontId="3" fillId="0" borderId="0" xfId="10" applyNumberFormat="1" applyFont="1" applyFill="1" applyBorder="1"/>
    <xf numFmtId="0" fontId="3" fillId="0" borderId="0" xfId="10" applyFont="1" applyFill="1" applyBorder="1"/>
    <xf numFmtId="166" fontId="3" fillId="0" borderId="0" xfId="10" applyNumberFormat="1" applyFont="1" applyFill="1" applyBorder="1" applyAlignment="1">
      <alignment horizontal="center"/>
    </xf>
    <xf numFmtId="37" fontId="3" fillId="0" borderId="0" xfId="10" applyNumberFormat="1" applyFont="1" applyFill="1"/>
    <xf numFmtId="10" fontId="35" fillId="0" borderId="0" xfId="21" applyNumberFormat="1" applyFont="1"/>
    <xf numFmtId="3" fontId="35" fillId="0" borderId="0" xfId="21" applyNumberFormat="1" applyFont="1"/>
    <xf numFmtId="164" fontId="35" fillId="0" borderId="0" xfId="21" applyNumberFormat="1" applyFont="1"/>
    <xf numFmtId="0" fontId="26" fillId="0" borderId="0" xfId="21" applyFont="1"/>
    <xf numFmtId="0" fontId="5" fillId="0" borderId="0" xfId="0" applyFont="1" applyAlignment="1">
      <alignment horizontal="centerContinuous"/>
    </xf>
    <xf numFmtId="37" fontId="3" fillId="0" borderId="0" xfId="25" applyNumberFormat="1" applyFont="1"/>
    <xf numFmtId="171" fontId="3" fillId="0" borderId="10" xfId="28" applyNumberFormat="1" applyFont="1" applyBorder="1"/>
    <xf numFmtId="171" fontId="3" fillId="0" borderId="0" xfId="28" applyNumberFormat="1" applyFont="1" applyBorder="1"/>
    <xf numFmtId="5" fontId="3" fillId="0" borderId="10" xfId="0" applyNumberFormat="1" applyFont="1" applyBorder="1"/>
    <xf numFmtId="5" fontId="3" fillId="0" borderId="0" xfId="0" applyNumberFormat="1" applyFont="1" applyBorder="1"/>
    <xf numFmtId="5" fontId="3" fillId="0" borderId="18" xfId="0" applyNumberFormat="1" applyFont="1" applyBorder="1"/>
    <xf numFmtId="10" fontId="3" fillId="0" borderId="16" xfId="28" applyNumberFormat="1" applyFont="1" applyBorder="1"/>
    <xf numFmtId="0" fontId="3" fillId="0" borderId="0" xfId="25" applyFont="1"/>
    <xf numFmtId="0" fontId="3" fillId="0" borderId="0" xfId="25" applyNumberFormat="1" applyFont="1" applyAlignment="1">
      <alignment horizontal="left"/>
    </xf>
    <xf numFmtId="0" fontId="3" fillId="0" borderId="0" xfId="25" applyNumberFormat="1" applyFont="1" applyAlignment="1">
      <alignment horizontal="center"/>
    </xf>
    <xf numFmtId="0" fontId="5" fillId="0" borderId="0" xfId="25" applyNumberFormat="1" applyFont="1" applyAlignment="1">
      <alignment horizontal="center"/>
    </xf>
    <xf numFmtId="0" fontId="5" fillId="0" borderId="0" xfId="25" applyFont="1" applyAlignment="1">
      <alignment horizontal="center"/>
    </xf>
    <xf numFmtId="3" fontId="5" fillId="0" borderId="13" xfId="0" applyNumberFormat="1" applyFont="1" applyBorder="1" applyAlignment="1">
      <alignment horizontal="centerContinuous"/>
    </xf>
    <xf numFmtId="3" fontId="5" fillId="0" borderId="15" xfId="0" applyNumberFormat="1" applyFont="1" applyBorder="1" applyAlignment="1">
      <alignment horizontal="centerContinuous"/>
    </xf>
    <xf numFmtId="3" fontId="5" fillId="0" borderId="14" xfId="0" applyNumberFormat="1" applyFont="1" applyBorder="1" applyAlignment="1">
      <alignment horizontal="centerContinuous"/>
    </xf>
    <xf numFmtId="0" fontId="5" fillId="0" borderId="1" xfId="25" applyNumberFormat="1" applyFont="1" applyBorder="1" applyAlignment="1">
      <alignment horizontal="center"/>
    </xf>
    <xf numFmtId="0" fontId="5" fillId="0" borderId="2" xfId="25" applyNumberFormat="1" applyFont="1" applyBorder="1" applyAlignment="1">
      <alignment horizontal="center"/>
    </xf>
    <xf numFmtId="0" fontId="5" fillId="0" borderId="2" xfId="25" applyFont="1" applyBorder="1" applyAlignment="1">
      <alignment horizontal="center"/>
    </xf>
    <xf numFmtId="0" fontId="5" fillId="0" borderId="3" xfId="25" applyFont="1" applyBorder="1" applyAlignment="1">
      <alignment horizontal="center"/>
    </xf>
    <xf numFmtId="0" fontId="5" fillId="0" borderId="4" xfId="25" applyFont="1" applyBorder="1" applyAlignment="1">
      <alignment horizontal="center"/>
    </xf>
    <xf numFmtId="0" fontId="5" fillId="0" borderId="5" xfId="25" applyNumberFormat="1" applyFont="1" applyBorder="1" applyAlignment="1">
      <alignment horizontal="center"/>
    </xf>
    <xf numFmtId="0" fontId="5" fillId="0" borderId="6" xfId="25" applyNumberFormat="1" applyFont="1" applyBorder="1" applyAlignment="1">
      <alignment horizontal="center"/>
    </xf>
    <xf numFmtId="0" fontId="5" fillId="0" borderId="6" xfId="25" applyFont="1" applyBorder="1" applyAlignment="1">
      <alignment horizontal="center"/>
    </xf>
    <xf numFmtId="0" fontId="5" fillId="0" borderId="0" xfId="25" applyFont="1" applyBorder="1" applyAlignment="1">
      <alignment horizontal="center"/>
    </xf>
    <xf numFmtId="0" fontId="5" fillId="0" borderId="7" xfId="25" applyFont="1" applyBorder="1" applyAlignment="1">
      <alignment horizontal="center"/>
    </xf>
    <xf numFmtId="0" fontId="5" fillId="0" borderId="8" xfId="25" applyNumberFormat="1" applyFont="1" applyBorder="1" applyAlignment="1">
      <alignment horizontal="center"/>
    </xf>
    <xf numFmtId="0" fontId="5" fillId="0" borderId="9" xfId="25" applyNumberFormat="1" applyFont="1" applyBorder="1" applyAlignment="1">
      <alignment horizontal="center"/>
    </xf>
    <xf numFmtId="0" fontId="5" fillId="0" borderId="9" xfId="25" applyFont="1" applyBorder="1" applyAlignment="1">
      <alignment horizontal="center"/>
    </xf>
    <xf numFmtId="0" fontId="5" fillId="0" borderId="10" xfId="25" applyFont="1" applyBorder="1" applyAlignment="1">
      <alignment horizontal="center"/>
    </xf>
    <xf numFmtId="0" fontId="5" fillId="0" borderId="11" xfId="25" applyFont="1" applyBorder="1" applyAlignment="1">
      <alignment horizontal="center"/>
    </xf>
    <xf numFmtId="0" fontId="7" fillId="0" borderId="0" xfId="25" applyNumberFormat="1" applyFont="1" applyAlignment="1">
      <alignment horizontal="center"/>
    </xf>
    <xf numFmtId="0" fontId="7" fillId="0" borderId="0" xfId="25" applyFont="1" applyAlignment="1">
      <alignment horizontal="center"/>
    </xf>
    <xf numFmtId="10" fontId="3" fillId="0" borderId="0" xfId="26" applyNumberFormat="1" applyFont="1"/>
    <xf numFmtId="37" fontId="3" fillId="0" borderId="0" xfId="25" applyNumberFormat="1" applyFont="1" applyBorder="1" applyAlignment="1">
      <alignment horizontal="center"/>
    </xf>
    <xf numFmtId="0" fontId="3" fillId="0" borderId="0" xfId="25" applyFont="1" applyBorder="1"/>
    <xf numFmtId="0" fontId="5" fillId="0" borderId="1" xfId="0" applyFont="1" applyBorder="1" applyAlignment="1">
      <alignment horizontal="center"/>
    </xf>
    <xf numFmtId="0" fontId="5" fillId="0" borderId="8" xfId="0" applyFont="1" applyBorder="1" applyAlignment="1">
      <alignment horizontal="center"/>
    </xf>
    <xf numFmtId="0" fontId="3" fillId="0" borderId="0" xfId="0" applyFont="1" applyBorder="1"/>
    <xf numFmtId="176" fontId="3" fillId="0" borderId="0" xfId="1" applyNumberFormat="1" applyFont="1" applyBorder="1"/>
    <xf numFmtId="37" fontId="3" fillId="0" borderId="15" xfId="26" applyNumberFormat="1" applyFont="1" applyBorder="1"/>
    <xf numFmtId="37" fontId="3" fillId="0" borderId="12" xfId="26" applyNumberFormat="1" applyFont="1" applyBorder="1"/>
    <xf numFmtId="176" fontId="3" fillId="0" borderId="0" xfId="1" applyNumberFormat="1" applyFont="1"/>
    <xf numFmtId="176" fontId="3" fillId="0" borderId="10" xfId="1" applyNumberFormat="1" applyFont="1" applyBorder="1"/>
    <xf numFmtId="176" fontId="3" fillId="0" borderId="15" xfId="1" applyNumberFormat="1" applyFont="1" applyBorder="1"/>
    <xf numFmtId="176" fontId="3" fillId="0" borderId="12" xfId="1" applyNumberFormat="1" applyFont="1" applyBorder="1"/>
    <xf numFmtId="170" fontId="13" fillId="0" borderId="0" xfId="0" applyNumberFormat="1" applyFont="1" applyAlignment="1">
      <alignment horizontal="center"/>
    </xf>
    <xf numFmtId="170" fontId="36" fillId="0" borderId="0" xfId="0" applyNumberFormat="1" applyFont="1"/>
    <xf numFmtId="14" fontId="36" fillId="0" borderId="0" xfId="0" applyNumberFormat="1" applyFont="1"/>
    <xf numFmtId="0" fontId="36" fillId="0" borderId="0" xfId="0" applyFont="1"/>
    <xf numFmtId="170" fontId="36" fillId="0" borderId="0" xfId="0" applyNumberFormat="1" applyFont="1" applyAlignment="1">
      <alignment horizontal="right"/>
    </xf>
    <xf numFmtId="170" fontId="12" fillId="0" borderId="0" xfId="0" applyNumberFormat="1" applyFont="1"/>
    <xf numFmtId="170" fontId="37" fillId="0" borderId="0" xfId="0" applyNumberFormat="1" applyFont="1" applyAlignment="1">
      <alignment horizontal="center"/>
    </xf>
    <xf numFmtId="170" fontId="13" fillId="0" borderId="0" xfId="0" applyNumberFormat="1" applyFont="1"/>
    <xf numFmtId="5" fontId="12" fillId="0" borderId="0" xfId="1" applyNumberFormat="1" applyFont="1"/>
    <xf numFmtId="176" fontId="12" fillId="0" borderId="0" xfId="1" applyNumberFormat="1" applyFont="1"/>
    <xf numFmtId="170" fontId="38" fillId="0" borderId="0" xfId="0" applyNumberFormat="1" applyFont="1"/>
    <xf numFmtId="176" fontId="12" fillId="0" borderId="15" xfId="1" applyNumberFormat="1" applyFont="1" applyBorder="1"/>
    <xf numFmtId="176" fontId="12" fillId="0" borderId="0" xfId="1" applyNumberFormat="1" applyFont="1" applyBorder="1"/>
    <xf numFmtId="10" fontId="38" fillId="0" borderId="0" xfId="0" applyNumberFormat="1" applyFont="1"/>
    <xf numFmtId="176" fontId="12" fillId="0" borderId="10" xfId="1" applyNumberFormat="1" applyFont="1" applyBorder="1"/>
    <xf numFmtId="164" fontId="12" fillId="0" borderId="12" xfId="1" applyNumberFormat="1" applyFont="1" applyBorder="1"/>
    <xf numFmtId="0" fontId="27" fillId="0" borderId="0" xfId="0" applyFont="1"/>
    <xf numFmtId="3" fontId="3" fillId="0" borderId="0" xfId="0" applyNumberFormat="1" applyFont="1" applyAlignment="1">
      <alignment horizontal="center"/>
    </xf>
    <xf numFmtId="165" fontId="3" fillId="0" borderId="0" xfId="18" applyNumberFormat="1" applyFont="1" applyBorder="1"/>
    <xf numFmtId="0" fontId="3" fillId="0" borderId="0" xfId="18" applyFont="1" applyBorder="1"/>
    <xf numFmtId="166" fontId="3" fillId="0" borderId="0" xfId="18" applyNumberFormat="1" applyFont="1" applyBorder="1" applyAlignment="1">
      <alignment horizontal="center"/>
    </xf>
    <xf numFmtId="165" fontId="3" fillId="0" borderId="0" xfId="19" applyNumberFormat="1" applyFont="1" applyBorder="1"/>
    <xf numFmtId="0" fontId="3" fillId="0" borderId="0" xfId="19" applyFont="1" applyBorder="1"/>
    <xf numFmtId="170" fontId="24" fillId="0" borderId="0" xfId="0" applyNumberFormat="1" applyFont="1"/>
    <xf numFmtId="0" fontId="39" fillId="0" borderId="0" xfId="0" applyFont="1"/>
    <xf numFmtId="170" fontId="24" fillId="0" borderId="15" xfId="0" applyNumberFormat="1" applyFont="1" applyBorder="1"/>
    <xf numFmtId="5" fontId="3" fillId="0" borderId="0" xfId="27" applyNumberFormat="1" applyFont="1" applyBorder="1"/>
    <xf numFmtId="37" fontId="3" fillId="0" borderId="3" xfId="27" applyNumberFormat="1" applyFont="1" applyBorder="1"/>
    <xf numFmtId="5" fontId="34" fillId="0" borderId="0" xfId="27" applyNumberFormat="1" applyFont="1"/>
    <xf numFmtId="37" fontId="34" fillId="0" borderId="0" xfId="27" applyNumberFormat="1" applyFont="1"/>
    <xf numFmtId="37" fontId="34" fillId="0" borderId="0" xfId="27" applyNumberFormat="1" applyFont="1" applyBorder="1"/>
    <xf numFmtId="37" fontId="34" fillId="0" borderId="10" xfId="27" applyNumberFormat="1" applyFont="1" applyBorder="1"/>
    <xf numFmtId="5" fontId="24" fillId="0" borderId="10" xfId="21" applyNumberFormat="1" applyFont="1" applyBorder="1"/>
    <xf numFmtId="3" fontId="5" fillId="0" borderId="1" xfId="25" applyNumberFormat="1" applyFont="1" applyBorder="1" applyAlignment="1">
      <alignment horizontal="center"/>
    </xf>
    <xf numFmtId="3" fontId="5" fillId="0" borderId="5" xfId="25" applyNumberFormat="1" applyFont="1" applyBorder="1" applyAlignment="1">
      <alignment horizontal="center"/>
    </xf>
    <xf numFmtId="3" fontId="5" fillId="0" borderId="8" xfId="25" applyNumberFormat="1" applyFont="1" applyBorder="1" applyAlignment="1">
      <alignment horizontal="center"/>
    </xf>
    <xf numFmtId="0" fontId="0" fillId="0" borderId="0" xfId="0" applyFill="1"/>
    <xf numFmtId="3" fontId="26" fillId="0" borderId="0" xfId="21" applyNumberFormat="1" applyFont="1"/>
    <xf numFmtId="37" fontId="3" fillId="0" borderId="0" xfId="17" applyNumberFormat="1" applyFont="1" applyBorder="1"/>
    <xf numFmtId="37" fontId="3" fillId="0" borderId="0" xfId="7" applyNumberFormat="1" applyFont="1" applyBorder="1"/>
    <xf numFmtId="37" fontId="3" fillId="0" borderId="15" xfId="7" applyNumberFormat="1" applyFont="1" applyBorder="1"/>
    <xf numFmtId="37" fontId="3" fillId="0" borderId="3" xfId="7" applyNumberFormat="1" applyFont="1" applyBorder="1"/>
    <xf numFmtId="3" fontId="22" fillId="0" borderId="0" xfId="0" applyNumberFormat="1" applyFont="1" applyFill="1" applyAlignment="1">
      <alignment horizontal="center"/>
    </xf>
    <xf numFmtId="3" fontId="22" fillId="0" borderId="0" xfId="0" applyNumberFormat="1" applyFont="1" applyFill="1"/>
    <xf numFmtId="0" fontId="22" fillId="0" borderId="0" xfId="0" applyFont="1" applyFill="1"/>
    <xf numFmtId="37" fontId="22" fillId="0" borderId="0" xfId="0" applyNumberFormat="1" applyFont="1" applyFill="1"/>
    <xf numFmtId="0" fontId="23" fillId="0" borderId="0" xfId="0" applyFont="1" applyFill="1" applyAlignment="1">
      <alignment horizontal="center"/>
    </xf>
    <xf numFmtId="0" fontId="12" fillId="0" borderId="0" xfId="0" applyFont="1" applyFill="1"/>
    <xf numFmtId="0" fontId="23" fillId="0" borderId="0" xfId="0" applyFont="1" applyFill="1"/>
    <xf numFmtId="0" fontId="23" fillId="0" borderId="0" xfId="0" applyFont="1" applyFill="1" applyBorder="1"/>
    <xf numFmtId="37" fontId="23" fillId="0" borderId="0" xfId="0" applyNumberFormat="1" applyFont="1" applyFill="1" applyBorder="1"/>
    <xf numFmtId="37" fontId="40" fillId="0" borderId="10" xfId="3" applyNumberFormat="1" applyFont="1" applyBorder="1"/>
    <xf numFmtId="37" fontId="28" fillId="0" borderId="10" xfId="7" applyNumberFormat="1" applyFont="1" applyBorder="1"/>
    <xf numFmtId="0" fontId="28" fillId="0" borderId="0" xfId="0" applyFont="1" applyAlignment="1">
      <alignment horizontal="right"/>
    </xf>
    <xf numFmtId="178" fontId="26" fillId="0" borderId="0" xfId="2" applyNumberFormat="1" applyFont="1"/>
    <xf numFmtId="164" fontId="26" fillId="0" borderId="0" xfId="21" applyNumberFormat="1" applyFont="1"/>
    <xf numFmtId="3" fontId="12" fillId="0" borderId="0" xfId="21" applyNumberFormat="1" applyFont="1" applyFill="1"/>
    <xf numFmtId="0" fontId="24" fillId="0" borderId="0" xfId="0" applyFont="1" applyFill="1" applyBorder="1" applyAlignment="1">
      <alignment horizontal="center"/>
    </xf>
    <xf numFmtId="3" fontId="3" fillId="0" borderId="0" xfId="25" applyNumberFormat="1" applyFont="1" applyFill="1"/>
    <xf numFmtId="3" fontId="3" fillId="0" borderId="0" xfId="26" applyNumberFormat="1" applyFont="1" applyFill="1"/>
    <xf numFmtId="0" fontId="3" fillId="0" borderId="0" xfId="26" applyNumberFormat="1" applyFont="1" applyFill="1" applyAlignment="1">
      <alignment horizontal="left"/>
    </xf>
    <xf numFmtId="0" fontId="3" fillId="0" borderId="0" xfId="26" applyFont="1" applyFill="1"/>
    <xf numFmtId="0" fontId="3" fillId="0" borderId="0" xfId="25" applyFont="1" applyFill="1"/>
    <xf numFmtId="0" fontId="2" fillId="0" borderId="0" xfId="26" applyFont="1" applyFill="1"/>
    <xf numFmtId="0" fontId="3" fillId="0" borderId="0" xfId="26" applyNumberFormat="1" applyFont="1" applyFill="1" applyAlignment="1">
      <alignment horizontal="center"/>
    </xf>
    <xf numFmtId="0" fontId="3" fillId="0" borderId="0" xfId="25" applyFont="1" applyFill="1" applyAlignment="1">
      <alignment horizontal="right"/>
    </xf>
    <xf numFmtId="0" fontId="41" fillId="0" borderId="0" xfId="0" applyFont="1" applyFill="1"/>
    <xf numFmtId="37" fontId="34" fillId="0" borderId="10" xfId="17" applyNumberFormat="1" applyFont="1" applyBorder="1"/>
    <xf numFmtId="37" fontId="34" fillId="0" borderId="0" xfId="17" applyNumberFormat="1" applyFont="1"/>
    <xf numFmtId="5" fontId="34" fillId="0" borderId="0" xfId="17" applyNumberFormat="1" applyFont="1"/>
    <xf numFmtId="3" fontId="45" fillId="0" borderId="0" xfId="0" applyNumberFormat="1" applyFont="1" applyFill="1"/>
    <xf numFmtId="3" fontId="3" fillId="0" borderId="0" xfId="0" applyNumberFormat="1" applyFont="1" applyFill="1"/>
    <xf numFmtId="3" fontId="12" fillId="0" borderId="0" xfId="22" applyNumberFormat="1" applyFont="1" applyFill="1" applyAlignment="1">
      <alignment horizontal="center"/>
    </xf>
    <xf numFmtId="3" fontId="12" fillId="0" borderId="0" xfId="22" applyNumberFormat="1" applyFont="1" applyFill="1" applyAlignment="1">
      <alignment horizontal="left"/>
    </xf>
    <xf numFmtId="0" fontId="12" fillId="0" borderId="0" xfId="21" applyFont="1" applyFill="1"/>
    <xf numFmtId="37" fontId="3" fillId="0" borderId="0" xfId="9" applyNumberFormat="1" applyFont="1" applyBorder="1"/>
    <xf numFmtId="0" fontId="3" fillId="0" borderId="0" xfId="26" applyNumberFormat="1" applyFont="1" applyAlignment="1">
      <alignment horizontal="center"/>
    </xf>
    <xf numFmtId="179" fontId="24" fillId="0" borderId="0" xfId="0" applyNumberFormat="1" applyFont="1"/>
    <xf numFmtId="37" fontId="3" fillId="0" borderId="0" xfId="14" applyNumberFormat="1" applyFont="1" applyFill="1"/>
    <xf numFmtId="0" fontId="24" fillId="0" borderId="0" xfId="0" applyFont="1"/>
    <xf numFmtId="3" fontId="3" fillId="0" borderId="0" xfId="25" applyNumberFormat="1" applyFont="1"/>
    <xf numFmtId="170" fontId="13" fillId="0" borderId="0" xfId="0" applyNumberFormat="1" applyFont="1" applyAlignment="1"/>
    <xf numFmtId="0" fontId="13" fillId="0" borderId="0" xfId="0" applyFont="1" applyAlignment="1">
      <alignment horizontal="centerContinuous"/>
    </xf>
    <xf numFmtId="0" fontId="46" fillId="0" borderId="0" xfId="0" applyFont="1"/>
    <xf numFmtId="0" fontId="46" fillId="0" borderId="0" xfId="0" applyFont="1" applyFill="1"/>
    <xf numFmtId="37" fontId="46" fillId="0" borderId="0" xfId="25" applyNumberFormat="1" applyFont="1"/>
    <xf numFmtId="37" fontId="46" fillId="0" borderId="0" xfId="25" applyNumberFormat="1" applyFont="1" applyFill="1"/>
    <xf numFmtId="37" fontId="46" fillId="0" borderId="0" xfId="14" applyNumberFormat="1" applyFont="1" applyFill="1"/>
    <xf numFmtId="0" fontId="48" fillId="0" borderId="0" xfId="0" applyFont="1" applyFill="1" applyAlignment="1">
      <alignment horizontal="center"/>
    </xf>
    <xf numFmtId="0" fontId="47" fillId="0" borderId="0" xfId="0" applyFont="1" applyFill="1" applyBorder="1" applyAlignment="1">
      <alignment horizontal="center"/>
    </xf>
    <xf numFmtId="0" fontId="47" fillId="0" borderId="0" xfId="0" applyFont="1" applyFill="1" applyAlignment="1">
      <alignment horizontal="center"/>
    </xf>
    <xf numFmtId="0" fontId="47" fillId="0" borderId="10" xfId="0" applyFont="1" applyFill="1" applyBorder="1" applyAlignment="1">
      <alignment horizontal="center"/>
    </xf>
    <xf numFmtId="37" fontId="46" fillId="0" borderId="0" xfId="25" applyNumberFormat="1" applyFont="1" applyFill="1" applyBorder="1"/>
    <xf numFmtId="5" fontId="49" fillId="0" borderId="0" xfId="0" applyNumberFormat="1" applyFont="1" applyFill="1" applyBorder="1"/>
    <xf numFmtId="10" fontId="50" fillId="0" borderId="0" xfId="28" applyNumberFormat="1" applyFont="1" applyFill="1"/>
    <xf numFmtId="176" fontId="46" fillId="0" borderId="0" xfId="1" applyNumberFormat="1" applyFont="1" applyFill="1" applyBorder="1"/>
    <xf numFmtId="171" fontId="50" fillId="0" borderId="0" xfId="28" applyNumberFormat="1" applyFont="1" applyFill="1"/>
    <xf numFmtId="37" fontId="46" fillId="0" borderId="0" xfId="14" applyNumberFormat="1" applyFont="1" applyFill="1" applyAlignment="1">
      <alignment horizontal="center"/>
    </xf>
    <xf numFmtId="10" fontId="46" fillId="0" borderId="0" xfId="28" applyNumberFormat="1" applyFont="1" applyFill="1"/>
    <xf numFmtId="10" fontId="49" fillId="0" borderId="0" xfId="28" applyNumberFormat="1" applyFont="1" applyFill="1"/>
    <xf numFmtId="171" fontId="46" fillId="0" borderId="0" xfId="28" applyNumberFormat="1" applyFont="1" applyFill="1"/>
    <xf numFmtId="5" fontId="46" fillId="0" borderId="0" xfId="0" applyNumberFormat="1" applyFont="1" applyFill="1" applyBorder="1"/>
    <xf numFmtId="10" fontId="46" fillId="0" borderId="16" xfId="28" applyNumberFormat="1" applyFont="1" applyFill="1" applyBorder="1"/>
    <xf numFmtId="0" fontId="47" fillId="0" borderId="0" xfId="0" applyFont="1" applyFill="1" applyBorder="1"/>
    <xf numFmtId="37" fontId="47" fillId="0" borderId="0" xfId="25" applyNumberFormat="1" applyFont="1" applyFill="1" applyBorder="1" applyAlignment="1">
      <alignment horizontal="center"/>
    </xf>
    <xf numFmtId="0" fontId="13" fillId="0" borderId="0" xfId="0" applyFont="1"/>
    <xf numFmtId="5" fontId="12" fillId="0" borderId="0" xfId="0" applyNumberFormat="1" applyFont="1" applyBorder="1" applyAlignment="1">
      <alignment horizontal="right"/>
    </xf>
    <xf numFmtId="5" fontId="3" fillId="0" borderId="12" xfId="25" applyNumberFormat="1" applyFont="1" applyBorder="1" applyAlignment="1">
      <alignment horizontal="right"/>
    </xf>
    <xf numFmtId="0" fontId="3" fillId="0" borderId="0" xfId="10" applyFont="1" applyAlignment="1">
      <alignment horizontal="right"/>
    </xf>
    <xf numFmtId="0" fontId="4" fillId="0" borderId="0" xfId="0" applyFont="1" applyAlignment="1">
      <alignment horizontal="right"/>
    </xf>
    <xf numFmtId="0" fontId="3" fillId="0" borderId="16" xfId="10" applyFont="1" applyBorder="1"/>
    <xf numFmtId="0" fontId="4" fillId="0" borderId="16" xfId="0" applyFont="1" applyBorder="1"/>
    <xf numFmtId="0" fontId="1" fillId="0" borderId="0" xfId="0" applyFont="1"/>
    <xf numFmtId="3" fontId="51" fillId="0" borderId="0" xfId="26" applyNumberFormat="1" applyFont="1" applyFill="1"/>
    <xf numFmtId="3" fontId="5" fillId="0" borderId="1" xfId="26" applyNumberFormat="1" applyFont="1" applyFill="1" applyBorder="1" applyAlignment="1">
      <alignment horizontal="center"/>
    </xf>
    <xf numFmtId="3" fontId="5" fillId="0" borderId="5" xfId="26" applyNumberFormat="1" applyFont="1" applyFill="1" applyBorder="1" applyAlignment="1">
      <alignment horizontal="center"/>
    </xf>
    <xf numFmtId="3" fontId="5" fillId="0" borderId="8" xfId="26" applyNumberFormat="1" applyFont="1" applyFill="1" applyBorder="1" applyAlignment="1">
      <alignment horizontal="center"/>
    </xf>
    <xf numFmtId="3" fontId="5" fillId="0" borderId="8" xfId="26" quotePrefix="1" applyNumberFormat="1" applyFont="1" applyFill="1" applyBorder="1" applyAlignment="1">
      <alignment horizontal="center"/>
    </xf>
    <xf numFmtId="0" fontId="1" fillId="0" borderId="0" xfId="0" applyFont="1" applyFill="1"/>
    <xf numFmtId="3" fontId="5" fillId="0" borderId="0" xfId="26" applyNumberFormat="1" applyFont="1" applyFill="1" applyAlignment="1">
      <alignment horizontal="center"/>
    </xf>
    <xf numFmtId="3" fontId="3" fillId="0" borderId="0" xfId="26" applyNumberFormat="1" applyFont="1" applyFill="1" applyAlignment="1">
      <alignment horizontal="center"/>
    </xf>
    <xf numFmtId="170" fontId="52" fillId="2" borderId="0" xfId="9" applyNumberFormat="1" applyFont="1" applyFill="1"/>
    <xf numFmtId="0" fontId="53" fillId="2" borderId="0" xfId="0" applyFont="1" applyFill="1"/>
    <xf numFmtId="170" fontId="12" fillId="0" borderId="0" xfId="0" applyNumberFormat="1" applyFont="1" applyAlignment="1">
      <alignment horizontal="center"/>
    </xf>
    <xf numFmtId="3" fontId="5" fillId="0" borderId="0" xfId="26" applyNumberFormat="1" applyFont="1" applyAlignment="1"/>
    <xf numFmtId="3" fontId="55" fillId="0" borderId="0" xfId="26" applyNumberFormat="1" applyFont="1"/>
    <xf numFmtId="0" fontId="55" fillId="0" borderId="0" xfId="26" applyNumberFormat="1" applyFont="1" applyAlignment="1">
      <alignment horizontal="left"/>
    </xf>
    <xf numFmtId="3" fontId="56" fillId="0" borderId="0" xfId="26" applyNumberFormat="1" applyFont="1" applyFill="1"/>
    <xf numFmtId="3" fontId="54" fillId="0" borderId="0" xfId="26" applyNumberFormat="1" applyFont="1" applyAlignment="1">
      <alignment horizontal="center"/>
    </xf>
    <xf numFmtId="0" fontId="13" fillId="0" borderId="0" xfId="0" applyFont="1" applyAlignment="1"/>
    <xf numFmtId="0" fontId="57" fillId="0" borderId="0" xfId="29" applyAlignment="1" applyProtection="1"/>
    <xf numFmtId="0" fontId="57" fillId="0" borderId="0" xfId="30" applyAlignment="1" applyProtection="1"/>
    <xf numFmtId="37" fontId="3" fillId="0" borderId="0" xfId="13" applyNumberFormat="1" applyFont="1" applyFill="1"/>
    <xf numFmtId="37" fontId="4" fillId="0" borderId="0" xfId="3" applyNumberFormat="1" applyFont="1" applyFill="1"/>
    <xf numFmtId="37" fontId="14" fillId="0" borderId="0" xfId="23" applyNumberFormat="1" applyFont="1" applyFill="1"/>
    <xf numFmtId="37" fontId="3" fillId="0" borderId="0" xfId="23" applyNumberFormat="1" applyFont="1" applyFill="1"/>
    <xf numFmtId="165" fontId="3" fillId="0" borderId="0" xfId="0" applyNumberFormat="1" applyFont="1" applyFill="1"/>
    <xf numFmtId="37" fontId="3" fillId="0" borderId="0" xfId="0" applyNumberFormat="1" applyFont="1" applyFill="1" applyBorder="1"/>
    <xf numFmtId="37" fontId="3" fillId="0" borderId="10" xfId="0" applyNumberFormat="1" applyFont="1" applyFill="1" applyBorder="1"/>
    <xf numFmtId="5" fontId="4" fillId="0" borderId="0" xfId="0" applyNumberFormat="1" applyFont="1" applyFill="1"/>
    <xf numFmtId="37" fontId="4" fillId="0" borderId="0" xfId="0" applyNumberFormat="1" applyFont="1" applyFill="1"/>
    <xf numFmtId="37" fontId="4" fillId="0" borderId="10" xfId="0" applyNumberFormat="1" applyFont="1" applyFill="1" applyBorder="1"/>
    <xf numFmtId="164" fontId="4" fillId="0" borderId="0" xfId="0" applyNumberFormat="1" applyFont="1" applyFill="1"/>
    <xf numFmtId="176" fontId="4" fillId="0" borderId="0" xfId="1" applyNumberFormat="1" applyFont="1" applyAlignment="1">
      <alignment horizontal="center"/>
    </xf>
    <xf numFmtId="176" fontId="4" fillId="0" borderId="0" xfId="1" applyNumberFormat="1" applyFont="1"/>
    <xf numFmtId="3" fontId="3" fillId="0" borderId="0" xfId="0" applyNumberFormat="1" applyFont="1"/>
    <xf numFmtId="0" fontId="13" fillId="0" borderId="0" xfId="0" applyFont="1" applyAlignment="1">
      <alignment horizontal="center"/>
    </xf>
    <xf numFmtId="3" fontId="3" fillId="0" borderId="0" xfId="26" applyNumberFormat="1" applyFont="1" applyAlignment="1">
      <alignment horizontal="center"/>
    </xf>
    <xf numFmtId="5" fontId="59" fillId="0" borderId="0" xfId="5" applyNumberFormat="1" applyFont="1"/>
    <xf numFmtId="37" fontId="59" fillId="0" borderId="0" xfId="5" applyNumberFormat="1" applyFont="1"/>
    <xf numFmtId="37" fontId="59" fillId="0" borderId="10" xfId="5" applyNumberFormat="1" applyFont="1" applyBorder="1"/>
    <xf numFmtId="5" fontId="3" fillId="0" borderId="0" xfId="26" applyNumberFormat="1" applyFont="1" applyBorder="1"/>
    <xf numFmtId="3" fontId="3" fillId="0" borderId="16" xfId="26" applyNumberFormat="1" applyFont="1" applyBorder="1"/>
    <xf numFmtId="0" fontId="13" fillId="0" borderId="10" xfId="0" applyFont="1" applyBorder="1" applyAlignment="1">
      <alignment horizontal="center"/>
    </xf>
    <xf numFmtId="0" fontId="13" fillId="0" borderId="0" xfId="0" applyFont="1" applyFill="1" applyAlignment="1">
      <alignment horizontal="center"/>
    </xf>
    <xf numFmtId="0" fontId="13" fillId="0" borderId="0" xfId="0" applyFont="1" applyAlignment="1">
      <alignment horizontal="center"/>
    </xf>
    <xf numFmtId="0" fontId="45" fillId="0" borderId="0" xfId="0" applyFont="1" applyAlignment="1">
      <alignment horizontal="center"/>
    </xf>
    <xf numFmtId="0" fontId="13" fillId="0" borderId="0" xfId="0" applyFont="1" applyAlignment="1">
      <alignment horizontal="center"/>
    </xf>
    <xf numFmtId="168" fontId="5" fillId="0" borderId="0" xfId="15" applyNumberFormat="1" applyFont="1" applyFill="1"/>
    <xf numFmtId="169" fontId="5" fillId="0" borderId="0" xfId="15" applyNumberFormat="1" applyFont="1" applyFill="1"/>
    <xf numFmtId="168" fontId="5" fillId="0" borderId="10" xfId="15" applyNumberFormat="1" applyFont="1" applyFill="1" applyBorder="1"/>
    <xf numFmtId="3" fontId="5" fillId="0" borderId="0" xfId="26" applyNumberFormat="1" applyFont="1" applyFill="1"/>
    <xf numFmtId="14" fontId="53" fillId="2" borderId="0" xfId="0" applyNumberFormat="1" applyFont="1" applyFill="1"/>
    <xf numFmtId="0" fontId="13" fillId="0" borderId="0" xfId="0" applyFont="1" applyAlignment="1">
      <alignment horizontal="center"/>
    </xf>
    <xf numFmtId="0" fontId="13" fillId="0" borderId="0" xfId="0" applyFont="1" applyAlignment="1">
      <alignment horizontal="center"/>
    </xf>
    <xf numFmtId="10" fontId="3" fillId="0" borderId="0" xfId="28" applyNumberFormat="1" applyFont="1" applyFill="1"/>
    <xf numFmtId="177" fontId="3" fillId="0" borderId="0" xfId="25" applyNumberFormat="1" applyFont="1" applyFill="1"/>
    <xf numFmtId="0" fontId="3" fillId="0" borderId="0" xfId="26" applyNumberFormat="1" applyFont="1" applyAlignment="1">
      <alignment horizontal="center"/>
    </xf>
    <xf numFmtId="3" fontId="3" fillId="0" borderId="1" xfId="26" applyNumberFormat="1" applyFont="1" applyFill="1" applyBorder="1" applyAlignment="1">
      <alignment horizontal="center"/>
    </xf>
    <xf numFmtId="3" fontId="3" fillId="0" borderId="5" xfId="26" applyNumberFormat="1" applyFont="1" applyFill="1" applyBorder="1" applyAlignment="1">
      <alignment horizontal="center"/>
    </xf>
    <xf numFmtId="3" fontId="3" fillId="0" borderId="0" xfId="26" applyNumberFormat="1" applyFont="1" applyFill="1" applyBorder="1"/>
    <xf numFmtId="0" fontId="12" fillId="0" borderId="0" xfId="0" applyFont="1" applyBorder="1" applyAlignment="1">
      <alignment horizontal="right"/>
    </xf>
    <xf numFmtId="3" fontId="3" fillId="0" borderId="0" xfId="26" applyNumberFormat="1" applyFont="1" applyAlignment="1">
      <alignment horizontal="right"/>
    </xf>
    <xf numFmtId="170" fontId="5" fillId="0" borderId="0" xfId="0" applyNumberFormat="1" applyFont="1" applyFill="1" applyAlignment="1">
      <alignment horizontal="center"/>
    </xf>
    <xf numFmtId="0" fontId="3" fillId="0" borderId="0" xfId="0" applyFont="1" applyFill="1" applyAlignment="1">
      <alignment horizontal="center"/>
    </xf>
    <xf numFmtId="179" fontId="34" fillId="0" borderId="0" xfId="0" applyNumberFormat="1" applyFont="1"/>
    <xf numFmtId="170" fontId="13" fillId="0" borderId="0" xfId="0" applyNumberFormat="1" applyFont="1" applyAlignment="1">
      <alignment horizontal="center"/>
    </xf>
    <xf numFmtId="3" fontId="5" fillId="0" borderId="0" xfId="29" applyNumberFormat="1" applyFont="1" applyAlignment="1" applyProtection="1">
      <alignment horizontal="center"/>
    </xf>
    <xf numFmtId="3" fontId="5" fillId="0" borderId="0" xfId="26" applyNumberFormat="1" applyFont="1" applyFill="1" applyBorder="1" applyAlignment="1">
      <alignment horizontal="center"/>
    </xf>
    <xf numFmtId="0" fontId="5" fillId="0" borderId="0" xfId="26" applyFont="1"/>
    <xf numFmtId="0" fontId="60" fillId="0" borderId="0" xfId="0" applyFont="1"/>
    <xf numFmtId="0" fontId="60" fillId="0" borderId="0" xfId="0" applyFont="1" applyFill="1"/>
    <xf numFmtId="0" fontId="61" fillId="0" borderId="0" xfId="0" applyFont="1" applyAlignment="1">
      <alignment horizontal="center"/>
    </xf>
    <xf numFmtId="0" fontId="60" fillId="0" borderId="0" xfId="0" applyFont="1" applyAlignment="1">
      <alignment horizontal="center"/>
    </xf>
    <xf numFmtId="0" fontId="61" fillId="0" borderId="0" xfId="0" applyFont="1" applyAlignment="1"/>
    <xf numFmtId="0" fontId="62" fillId="0" borderId="0" xfId="0" applyFont="1" applyAlignment="1">
      <alignment horizontal="center"/>
    </xf>
    <xf numFmtId="0" fontId="60" fillId="0" borderId="0" xfId="0" applyFont="1" applyBorder="1"/>
    <xf numFmtId="0" fontId="60" fillId="0" borderId="0" xfId="0" applyFont="1" applyBorder="1" applyAlignment="1">
      <alignment horizontal="center"/>
    </xf>
    <xf numFmtId="3" fontId="63" fillId="0" borderId="0" xfId="21" applyNumberFormat="1" applyFont="1" applyAlignment="1">
      <alignment horizontal="center"/>
    </xf>
    <xf numFmtId="3" fontId="64" fillId="0" borderId="0" xfId="21" applyNumberFormat="1" applyFont="1"/>
    <xf numFmtId="37" fontId="12" fillId="0" borderId="3" xfId="0" applyNumberFormat="1" applyFont="1" applyFill="1" applyBorder="1"/>
    <xf numFmtId="10" fontId="12" fillId="0" borderId="0" xfId="0" applyNumberFormat="1" applyFont="1" applyFill="1" applyAlignment="1">
      <alignment horizontal="center"/>
    </xf>
    <xf numFmtId="5" fontId="22" fillId="0" borderId="0" xfId="0" applyNumberFormat="1" applyFont="1" applyFill="1"/>
    <xf numFmtId="0" fontId="22" fillId="0" borderId="0" xfId="0" applyFont="1" applyFill="1" applyAlignment="1">
      <alignment horizontal="center"/>
    </xf>
    <xf numFmtId="0" fontId="13" fillId="0" borderId="0" xfId="0" applyFont="1" applyAlignment="1">
      <alignment horizontal="center"/>
    </xf>
    <xf numFmtId="0" fontId="65" fillId="2" borderId="0" xfId="21" applyFont="1" applyFill="1" applyAlignment="1">
      <alignment horizontal="centerContinuous"/>
    </xf>
    <xf numFmtId="166" fontId="66" fillId="0" borderId="0" xfId="9" applyNumberFormat="1" applyFont="1" applyAlignment="1">
      <alignment horizontal="center"/>
    </xf>
    <xf numFmtId="0" fontId="67" fillId="0" borderId="10" xfId="0" applyFont="1" applyFill="1" applyBorder="1" applyAlignment="1">
      <alignment horizontal="center"/>
    </xf>
    <xf numFmtId="37" fontId="3" fillId="0" borderId="0" xfId="25" applyNumberFormat="1" applyFont="1" applyFill="1"/>
    <xf numFmtId="37" fontId="12" fillId="0" borderId="0" xfId="25" applyNumberFormat="1" applyFont="1" applyFill="1"/>
    <xf numFmtId="37" fontId="12" fillId="0" borderId="0" xfId="25" applyNumberFormat="1" applyFont="1" applyFill="1" applyBorder="1"/>
    <xf numFmtId="0" fontId="67" fillId="0" borderId="0" xfId="0" applyFont="1" applyFill="1" applyAlignment="1">
      <alignment horizontal="center"/>
    </xf>
    <xf numFmtId="37" fontId="24" fillId="0" borderId="0" xfId="25" applyNumberFormat="1" applyFont="1" applyFill="1"/>
    <xf numFmtId="0" fontId="67" fillId="0" borderId="0" xfId="0" applyFont="1" applyFill="1" applyBorder="1" applyAlignment="1">
      <alignment horizontal="center"/>
    </xf>
    <xf numFmtId="0" fontId="68" fillId="0" borderId="0" xfId="0" applyFont="1" applyFill="1" applyAlignment="1">
      <alignment horizontal="center"/>
    </xf>
    <xf numFmtId="0" fontId="68" fillId="0" borderId="10" xfId="0" applyFont="1" applyFill="1" applyBorder="1" applyAlignment="1">
      <alignment horizontal="center"/>
    </xf>
    <xf numFmtId="0" fontId="69" fillId="0" borderId="0" xfId="0" applyFont="1" applyFill="1"/>
    <xf numFmtId="5" fontId="69" fillId="0" borderId="0" xfId="0" applyNumberFormat="1" applyFont="1" applyFill="1" applyBorder="1"/>
    <xf numFmtId="10" fontId="69" fillId="0" borderId="0" xfId="28" applyNumberFormat="1" applyFont="1" applyFill="1"/>
    <xf numFmtId="171" fontId="70" fillId="0" borderId="0" xfId="28" applyNumberFormat="1" applyFont="1" applyFill="1"/>
    <xf numFmtId="176" fontId="69" fillId="0" borderId="0" xfId="1" applyNumberFormat="1" applyFont="1" applyFill="1" applyBorder="1"/>
    <xf numFmtId="10" fontId="71" fillId="0" borderId="0" xfId="28" applyNumberFormat="1" applyFont="1" applyFill="1"/>
    <xf numFmtId="37" fontId="5" fillId="0" borderId="0" xfId="25" applyNumberFormat="1" applyFont="1" applyFill="1"/>
    <xf numFmtId="10" fontId="72" fillId="0" borderId="0" xfId="28" applyNumberFormat="1" applyFont="1" applyFill="1" applyAlignment="1">
      <alignment horizontal="left"/>
    </xf>
    <xf numFmtId="10" fontId="71" fillId="0" borderId="0" xfId="28" applyNumberFormat="1" applyFont="1" applyFill="1" applyBorder="1"/>
    <xf numFmtId="171" fontId="69" fillId="0" borderId="0" xfId="28" applyNumberFormat="1" applyFont="1" applyFill="1"/>
    <xf numFmtId="171" fontId="71" fillId="0" borderId="0" xfId="28" applyNumberFormat="1" applyFont="1" applyFill="1"/>
    <xf numFmtId="10" fontId="69" fillId="0" borderId="16" xfId="28" applyNumberFormat="1" applyFont="1" applyFill="1" applyBorder="1"/>
    <xf numFmtId="0" fontId="13" fillId="0" borderId="0" xfId="0" applyFont="1" applyAlignment="1">
      <alignment horizontal="center"/>
    </xf>
    <xf numFmtId="0" fontId="73" fillId="2" borderId="0" xfId="0" applyFont="1" applyFill="1" applyAlignment="1">
      <alignment horizontal="center"/>
    </xf>
    <xf numFmtId="0" fontId="3" fillId="0" borderId="0" xfId="0" applyFont="1" applyAlignment="1">
      <alignment horizontal="left" wrapText="1"/>
    </xf>
    <xf numFmtId="10" fontId="27" fillId="0" borderId="0" xfId="0" applyNumberFormat="1" applyFont="1" applyAlignment="1">
      <alignment horizontal="center"/>
    </xf>
    <xf numFmtId="3" fontId="12" fillId="0" borderId="0" xfId="0" applyNumberFormat="1" applyFont="1" applyAlignment="1">
      <alignment horizontal="center"/>
    </xf>
    <xf numFmtId="0" fontId="13" fillId="0" borderId="0" xfId="0" applyFont="1" applyBorder="1" applyAlignment="1">
      <alignment horizontal="center"/>
    </xf>
    <xf numFmtId="0" fontId="12" fillId="0" borderId="0" xfId="0" applyFont="1" applyFill="1" applyAlignment="1">
      <alignment horizontal="left"/>
    </xf>
    <xf numFmtId="0" fontId="13" fillId="0" borderId="0" xfId="0" applyFont="1" applyAlignment="1">
      <alignment horizontal="left"/>
    </xf>
    <xf numFmtId="10" fontId="13" fillId="0" borderId="0" xfId="0" applyNumberFormat="1" applyFont="1" applyBorder="1" applyAlignment="1">
      <alignment horizontal="left"/>
    </xf>
    <xf numFmtId="0" fontId="12" fillId="0" borderId="0" xfId="0" applyFont="1" applyAlignment="1">
      <alignment vertical="top" wrapText="1"/>
    </xf>
    <xf numFmtId="0" fontId="12" fillId="0" borderId="0" xfId="0" applyFont="1" applyAlignment="1">
      <alignment horizontal="center" vertical="top" wrapText="1"/>
    </xf>
    <xf numFmtId="0" fontId="5" fillId="0" borderId="0" xfId="25" applyNumberFormat="1" applyFont="1" applyAlignment="1">
      <alignment horizontal="center"/>
    </xf>
    <xf numFmtId="0" fontId="12" fillId="0" borderId="0" xfId="0" applyFont="1" applyAlignment="1">
      <alignment horizontal="left" vertical="top" wrapText="1"/>
    </xf>
    <xf numFmtId="0" fontId="13" fillId="0" borderId="0" xfId="0" applyFont="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170" fontId="13" fillId="0" borderId="0" xfId="0" applyNumberFormat="1" applyFont="1" applyAlignment="1">
      <alignment horizontal="center"/>
    </xf>
    <xf numFmtId="0" fontId="3" fillId="0" borderId="0" xfId="26" applyNumberFormat="1" applyFont="1" applyAlignment="1">
      <alignment horizontal="center"/>
    </xf>
    <xf numFmtId="0" fontId="5" fillId="0" borderId="0" xfId="0" applyFont="1" applyAlignment="1">
      <alignment horizontal="center"/>
    </xf>
  </cellXfs>
  <cellStyles count="34">
    <cellStyle name="Comma" xfId="1" builtinId="3"/>
    <cellStyle name="Currency" xfId="2" builtinId="4"/>
    <cellStyle name="Followed Hyperlink" xfId="30" builtinId="9" customBuiltin="1"/>
    <cellStyle name="Followed Hyperlink 2" xfId="31"/>
    <cellStyle name="Hyperlink" xfId="29" builtinId="8" customBuiltin="1"/>
    <cellStyle name="Hyperlink 2" xfId="32"/>
    <cellStyle name="Normal" xfId="0" builtinId="0"/>
    <cellStyle name="Normal 6" xfId="33"/>
    <cellStyle name="Normal_AR Exp Summ-Gas" xfId="3"/>
    <cellStyle name="Normal_B&amp;OElSum" xfId="4"/>
    <cellStyle name="Normal_B&amp;OGasSum" xfId="5"/>
    <cellStyle name="Normal_Bld Gain Summ-Gas" xfId="6"/>
    <cellStyle name="Normal_Bldg Lease A-S" xfId="7"/>
    <cellStyle name="Normal_Debt Int AS Elec" xfId="8"/>
    <cellStyle name="Normal_Debt Int AS Gas" xfId="9"/>
    <cellStyle name="Normal_DFIT-WaGas_SUM" xfId="10"/>
    <cellStyle name="Normal_FIT AS Gas" xfId="11"/>
    <cellStyle name="Normal_Gas" xfId="12"/>
    <cellStyle name="Normal_GasInvSum" xfId="13"/>
    <cellStyle name="Normal_IDElec6_97" xfId="14"/>
    <cellStyle name="Normal_IDGas6_97" xfId="15"/>
    <cellStyle name="Normal_InjDamSum-Elec" xfId="16"/>
    <cellStyle name="Normal_InjDamSum-Gas" xfId="17"/>
    <cellStyle name="Normal_PurGas-Summ" xfId="18"/>
    <cellStyle name="Normal_R&amp;P AS GAS" xfId="19"/>
    <cellStyle name="Normal_Reg Exp Summ-gas" xfId="20"/>
    <cellStyle name="Normal_RestateDebtInt1200" xfId="21"/>
    <cellStyle name="Normal_RestateDebtInt1200case" xfId="22"/>
    <cellStyle name="Normal_Sub Space Summ-Gas" xfId="23"/>
    <cellStyle name="Normal_UncollectSumm-Gas" xfId="24"/>
    <cellStyle name="Normal_WAElec6_97" xfId="25"/>
    <cellStyle name="Normal_WAGas6_97" xfId="26"/>
    <cellStyle name="Normal_WeatherASGas" xfId="27"/>
    <cellStyle name="Percent" xfId="2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WP%202009-12%20CBR/REvised%20CBR%202009-not%20filed/c01m107/2005/2005%20WA%20E%20&amp;%20G%20General%20Case/CaseGASsumm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WP%202009-12%20CBR/REvised%20CBR%202009-not%20filed/CaseGASsumm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51"/>
  <sheetViews>
    <sheetView view="pageBreakPreview" zoomScale="115" zoomScaleNormal="100" zoomScaleSheetLayoutView="115" workbookViewId="0">
      <selection activeCell="K31" sqref="K31"/>
    </sheetView>
  </sheetViews>
  <sheetFormatPr defaultColWidth="11.42578125" defaultRowHeight="12.75"/>
  <cols>
    <col min="1" max="1" width="6.42578125" style="139" customWidth="1"/>
    <col min="2" max="2" width="11.42578125" style="139" customWidth="1"/>
    <col min="3" max="3" width="19" style="139" customWidth="1"/>
    <col min="4" max="4" width="2.5703125" style="139" customWidth="1"/>
    <col min="5" max="5" width="5.140625" style="139" hidden="1" customWidth="1"/>
    <col min="6" max="7" width="11.42578125" style="139" customWidth="1"/>
    <col min="8" max="8" width="8.140625" style="140" customWidth="1"/>
    <col min="9" max="9" width="7.28515625" style="829" hidden="1" customWidth="1"/>
    <col min="10" max="10" width="12.140625" style="901" customWidth="1"/>
    <col min="11" max="11" width="58.7109375" style="140" customWidth="1"/>
    <col min="12" max="12" width="21.28515625" style="863" customWidth="1"/>
    <col min="13" max="13" width="5.85546875" style="139" customWidth="1"/>
    <col min="14" max="14" width="9" style="139" customWidth="1"/>
    <col min="15" max="15" width="11.42578125" style="139" customWidth="1"/>
    <col min="16" max="16384" width="11.42578125" style="139"/>
  </cols>
  <sheetData>
    <row r="1" spans="1:15">
      <c r="A1" s="141"/>
      <c r="D1" s="555" t="str">
        <f>Inputs!$D$6</f>
        <v>AVISTA UTILITIES</v>
      </c>
      <c r="H1" s="141"/>
      <c r="I1" s="788"/>
      <c r="J1" s="788"/>
      <c r="L1" s="865"/>
      <c r="N1" s="763"/>
      <c r="O1" s="557"/>
    </row>
    <row r="2" spans="1:15">
      <c r="A2" s="141"/>
      <c r="D2" s="141" t="s">
        <v>101</v>
      </c>
      <c r="H2" s="141"/>
      <c r="I2" s="788"/>
      <c r="J2" s="788"/>
      <c r="L2" s="866"/>
      <c r="N2" s="763"/>
      <c r="O2" s="556"/>
    </row>
    <row r="3" spans="1:15" s="556" customFormat="1">
      <c r="B3" s="139"/>
      <c r="C3" s="139"/>
      <c r="D3" s="140" t="s">
        <v>100</v>
      </c>
      <c r="E3" s="139"/>
      <c r="F3" s="139"/>
      <c r="G3" s="139"/>
      <c r="I3" s="788"/>
      <c r="J3" s="788"/>
      <c r="K3" s="140"/>
      <c r="L3" s="866"/>
      <c r="M3" s="139"/>
      <c r="N3" s="763"/>
    </row>
    <row r="4" spans="1:15" s="556" customFormat="1">
      <c r="A4" s="912"/>
      <c r="B4" s="912"/>
      <c r="C4" s="912"/>
      <c r="D4" s="912"/>
      <c r="E4" s="912"/>
      <c r="F4" s="912"/>
      <c r="G4" s="812"/>
      <c r="H4" s="812"/>
      <c r="I4" s="812"/>
      <c r="J4" s="812"/>
      <c r="K4" s="877"/>
      <c r="L4" s="867"/>
      <c r="M4" s="812"/>
      <c r="N4" s="558"/>
      <c r="O4" s="559"/>
    </row>
    <row r="5" spans="1:15" s="556" customFormat="1">
      <c r="C5" s="139"/>
      <c r="D5" s="560" t="str">
        <f>PROPER(Inputs!$D$2)</f>
        <v>Twelve Months Ended December 31, 2009</v>
      </c>
      <c r="E5" s="139"/>
      <c r="F5" s="139"/>
      <c r="G5" s="139"/>
      <c r="H5" s="139"/>
      <c r="I5" s="788"/>
      <c r="J5" s="788"/>
      <c r="K5" s="140"/>
      <c r="L5" s="868"/>
      <c r="M5" s="139"/>
      <c r="N5" s="558"/>
      <c r="O5" s="559"/>
    </row>
    <row r="6" spans="1:15" s="556" customFormat="1">
      <c r="A6" s="139"/>
      <c r="B6" s="139"/>
      <c r="C6" s="139"/>
      <c r="D6" s="140" t="s">
        <v>231</v>
      </c>
      <c r="E6" s="139"/>
      <c r="F6" s="139"/>
      <c r="G6" s="139"/>
      <c r="H6" s="140"/>
      <c r="I6" s="829"/>
      <c r="J6" s="901"/>
      <c r="K6" s="140"/>
      <c r="L6" s="869"/>
      <c r="N6" s="558"/>
      <c r="O6" s="559"/>
    </row>
    <row r="7" spans="1:15" s="556" customFormat="1">
      <c r="A7" s="139"/>
      <c r="B7" s="139"/>
      <c r="C7" s="139"/>
      <c r="D7" s="139"/>
      <c r="E7" s="139"/>
      <c r="F7" s="139"/>
      <c r="G7" s="139"/>
      <c r="H7" s="140"/>
      <c r="I7" s="829"/>
      <c r="J7" s="901"/>
      <c r="K7" s="140"/>
      <c r="L7" s="869"/>
      <c r="N7" s="558"/>
      <c r="O7" s="559"/>
    </row>
    <row r="8" spans="1:15" s="556" customFormat="1">
      <c r="A8" s="139"/>
      <c r="B8" s="139"/>
      <c r="C8" s="139"/>
      <c r="D8" s="139"/>
      <c r="E8" s="139"/>
      <c r="F8" s="561"/>
      <c r="G8" s="561" t="s">
        <v>101</v>
      </c>
      <c r="H8" s="140"/>
      <c r="I8" s="829"/>
      <c r="J8" s="901"/>
      <c r="K8" s="140"/>
      <c r="L8" s="869"/>
      <c r="N8" s="558"/>
      <c r="O8" s="562"/>
    </row>
    <row r="9" spans="1:15">
      <c r="A9" s="561" t="s">
        <v>102</v>
      </c>
      <c r="B9" s="561" t="s">
        <v>103</v>
      </c>
      <c r="C9" s="140"/>
      <c r="D9" s="140"/>
      <c r="F9" s="561" t="s">
        <v>104</v>
      </c>
      <c r="G9" s="561" t="s">
        <v>28</v>
      </c>
      <c r="H9" s="570" t="s">
        <v>105</v>
      </c>
      <c r="I9" s="836" t="s">
        <v>197</v>
      </c>
      <c r="J9" s="906"/>
      <c r="K9" s="902" t="s">
        <v>309</v>
      </c>
      <c r="L9" s="870"/>
      <c r="M9" s="141"/>
      <c r="N9" s="556"/>
      <c r="O9" s="141"/>
    </row>
    <row r="10" spans="1:15">
      <c r="A10" s="563" t="str">
        <f>WAGas_09!F$10</f>
        <v>b</v>
      </c>
      <c r="B10" s="564" t="str">
        <f>TRIM(CONCATENATE(WAGas_09!F$7," ",WAGas_09!F$8," ",WAGas_09!F$9))</f>
        <v>Per Results Report</v>
      </c>
      <c r="C10" s="565"/>
      <c r="D10" s="565"/>
      <c r="E10" s="565"/>
      <c r="F10" s="566">
        <f>WAGas_09!F$52</f>
        <v>12148</v>
      </c>
      <c r="G10" s="566">
        <f>WAGas_09!F$70</f>
        <v>204811</v>
      </c>
      <c r="H10" s="571">
        <f>F10/G10</f>
        <v>5.9313220481321802E-2</v>
      </c>
      <c r="I10" s="829" t="s">
        <v>295</v>
      </c>
      <c r="L10" s="869"/>
      <c r="M10" s="556"/>
      <c r="N10" s="556"/>
      <c r="O10" s="559"/>
    </row>
    <row r="11" spans="1:15" s="575" customFormat="1">
      <c r="A11" s="563" t="str">
        <f>WAGas_09!G$10</f>
        <v>c</v>
      </c>
      <c r="B11" s="564" t="str">
        <f>TRIM(CONCATENATE(WAGas_09!G$7," ",WAGas_09!G$8," ",WAGas_09!G$9))</f>
        <v>Deferred FIT Rate Base</v>
      </c>
      <c r="C11" s="565"/>
      <c r="D11" s="565"/>
      <c r="E11" s="565"/>
      <c r="F11" s="572">
        <f>WAGas_09!G$52</f>
        <v>0</v>
      </c>
      <c r="G11" s="572">
        <f>WAGas_09!G$70</f>
        <v>-31005</v>
      </c>
      <c r="H11" s="576"/>
      <c r="I11" s="846" t="s">
        <v>204</v>
      </c>
      <c r="J11" s="901"/>
      <c r="K11" s="140"/>
      <c r="L11" s="869"/>
      <c r="M11" s="577"/>
      <c r="N11" s="577"/>
      <c r="O11" s="578"/>
    </row>
    <row r="12" spans="1:15" s="575" customFormat="1">
      <c r="A12" s="725" t="str">
        <f>WAGas_09!H$10</f>
        <v>d</v>
      </c>
      <c r="B12" s="726" t="str">
        <f>TRIM(CONCATENATE(WAGas_09!H$7," ",WAGas_09!H$8," ",WAGas_09!H$9))</f>
        <v>Deferred Gain on Office Building</v>
      </c>
      <c r="C12" s="727"/>
      <c r="D12" s="727"/>
      <c r="E12" s="727"/>
      <c r="F12" s="728">
        <f>WAGas_09!H$52</f>
        <v>0</v>
      </c>
      <c r="G12" s="728">
        <f>WAGas_09!H$70</f>
        <v>-71</v>
      </c>
      <c r="H12" s="729"/>
      <c r="I12" s="837" t="s">
        <v>295</v>
      </c>
      <c r="J12" s="837"/>
      <c r="K12" s="140"/>
      <c r="L12" s="869"/>
      <c r="M12" s="577"/>
      <c r="N12" s="577"/>
      <c r="O12" s="578"/>
    </row>
    <row r="13" spans="1:15" s="575" customFormat="1">
      <c r="A13" s="725" t="str">
        <f>WAGas_09!I$10</f>
        <v>e</v>
      </c>
      <c r="B13" s="726" t="str">
        <f>TRIM(CONCATENATE(WAGas_09!I$7," ",WAGas_09!I$8," ",WAGas_09!I$9))</f>
        <v>Gas Inventory</v>
      </c>
      <c r="C13" s="727"/>
      <c r="D13" s="727"/>
      <c r="E13" s="727"/>
      <c r="F13" s="728">
        <f>WAGas_09!I$52</f>
        <v>0</v>
      </c>
      <c r="G13" s="728">
        <f>WAGas_09!I$70</f>
        <v>8440</v>
      </c>
      <c r="H13" s="729"/>
      <c r="I13" s="837" t="s">
        <v>295</v>
      </c>
      <c r="J13" s="837"/>
      <c r="K13" s="140"/>
      <c r="L13" s="863"/>
      <c r="M13" s="740"/>
      <c r="N13" s="577"/>
      <c r="O13" s="578"/>
    </row>
    <row r="14" spans="1:15" s="575" customFormat="1" ht="14.25" customHeight="1">
      <c r="A14" s="725" t="str">
        <f>WAGas_09!J$10</f>
        <v>f</v>
      </c>
      <c r="B14" s="726" t="str">
        <f>TRIM(CONCATENATE(WAGas_09!J$7," ",WAGas_09!J$8," ",WAGas_09!J$9))</f>
        <v>Customer Advances</v>
      </c>
      <c r="C14" s="727"/>
      <c r="D14" s="727"/>
      <c r="E14" s="727"/>
      <c r="F14" s="728">
        <f>WAGas_09!J$52</f>
        <v>0</v>
      </c>
      <c r="G14" s="728">
        <f>WAGas_09!J$70</f>
        <v>-38</v>
      </c>
      <c r="H14" s="729"/>
      <c r="I14" s="837" t="s">
        <v>274</v>
      </c>
      <c r="J14" s="837"/>
      <c r="K14" s="140"/>
      <c r="L14" s="869"/>
      <c r="M14" s="577"/>
      <c r="N14" s="577"/>
      <c r="O14" s="578"/>
    </row>
    <row r="15" spans="1:15">
      <c r="A15" s="725" t="str">
        <f>WAGas_09!K$10</f>
        <v>g</v>
      </c>
      <c r="B15" s="726" t="str">
        <f>TRIM(CONCATENATE(WAGas_09!K$7," ",WAGas_09!K$8," ",WAGas_09!K$9))</f>
        <v>Customer Deposits</v>
      </c>
      <c r="C15" s="727"/>
      <c r="D15" s="727"/>
      <c r="E15" s="727"/>
      <c r="F15" s="728">
        <f>WAGas_09!K$52</f>
        <v>-3</v>
      </c>
      <c r="G15" s="728">
        <f>WAGas_09!K$70</f>
        <v>-1359</v>
      </c>
      <c r="H15" s="729"/>
      <c r="I15" s="837" t="s">
        <v>274</v>
      </c>
      <c r="J15" s="837"/>
      <c r="L15" s="869"/>
      <c r="M15" s="556"/>
      <c r="N15" s="556"/>
      <c r="O15" s="559"/>
    </row>
    <row r="16" spans="1:15" ht="6" customHeight="1">
      <c r="A16" s="725"/>
      <c r="B16" s="726"/>
      <c r="C16" s="727"/>
      <c r="D16" s="727"/>
      <c r="E16" s="727"/>
      <c r="F16" s="728"/>
      <c r="G16" s="728"/>
      <c r="H16" s="729"/>
      <c r="I16" s="837"/>
      <c r="J16" s="837"/>
      <c r="L16" s="869"/>
      <c r="M16" s="556"/>
      <c r="N16" s="556"/>
      <c r="O16" s="559"/>
    </row>
    <row r="17" spans="1:15">
      <c r="A17" s="730"/>
      <c r="B17" s="730" t="s">
        <v>106</v>
      </c>
      <c r="C17" s="730"/>
      <c r="D17" s="730"/>
      <c r="E17" s="730"/>
      <c r="F17" s="873">
        <f>SUM(F10:F16)</f>
        <v>12145</v>
      </c>
      <c r="G17" s="873">
        <f>SUM(G10:G16)</f>
        <v>180778</v>
      </c>
      <c r="H17" s="874">
        <f>F17/G17</f>
        <v>6.7181847348681809E-2</v>
      </c>
      <c r="I17" s="837"/>
      <c r="J17" s="837"/>
      <c r="K17" s="571"/>
      <c r="L17" s="869"/>
      <c r="M17" s="556"/>
      <c r="N17" s="556"/>
      <c r="O17" s="559"/>
    </row>
    <row r="18" spans="1:15" ht="6" customHeight="1">
      <c r="A18" s="725"/>
      <c r="B18" s="726"/>
      <c r="C18" s="727"/>
      <c r="D18" s="727"/>
      <c r="E18" s="727"/>
      <c r="F18" s="875"/>
      <c r="G18" s="875"/>
      <c r="H18" s="568"/>
      <c r="I18" s="837"/>
      <c r="J18" s="837"/>
      <c r="L18" s="869"/>
      <c r="M18" s="556"/>
      <c r="N18" s="556"/>
      <c r="O18" s="559"/>
    </row>
    <row r="19" spans="1:15" s="565" customFormat="1">
      <c r="A19" s="725" t="str">
        <f>WAGas_09!M$10</f>
        <v>h</v>
      </c>
      <c r="B19" s="726" t="str">
        <f>TRIM(CONCATENATE(WAGas_09!M$7," ",WAGas_09!M$8," ",WAGas_09!M$9))</f>
        <v>Revenue Normalization &amp; Gas Cost Adjust</v>
      </c>
      <c r="C19" s="727"/>
      <c r="D19" s="727"/>
      <c r="E19" s="727"/>
      <c r="F19" s="728">
        <f>WAGas_09!M$52</f>
        <v>-1262</v>
      </c>
      <c r="G19" s="728">
        <f>WAGas_09!M$70</f>
        <v>0</v>
      </c>
      <c r="H19" s="876"/>
      <c r="I19" s="837" t="s">
        <v>308</v>
      </c>
      <c r="J19" s="837"/>
      <c r="K19" s="140"/>
      <c r="L19" s="869"/>
      <c r="M19" s="573"/>
      <c r="N19" s="573"/>
      <c r="O19" s="574"/>
    </row>
    <row r="20" spans="1:15" s="575" customFormat="1">
      <c r="A20" s="725" t="str">
        <f>WAGas_09!N$10</f>
        <v>i</v>
      </c>
      <c r="B20" s="726" t="str">
        <f>TRIM(CONCATENATE(WAGas_09!N$7," ",WAGas_09!N$8," ",WAGas_09!N$9))</f>
        <v>Eliminate B &amp; O Taxes</v>
      </c>
      <c r="C20" s="727"/>
      <c r="D20" s="727"/>
      <c r="E20" s="727"/>
      <c r="F20" s="728">
        <f>WAGas_09!N$52</f>
        <v>-6</v>
      </c>
      <c r="G20" s="728">
        <f>WAGas_09!N$70</f>
        <v>0</v>
      </c>
      <c r="H20" s="729"/>
      <c r="I20" s="837" t="s">
        <v>295</v>
      </c>
      <c r="J20" s="837"/>
      <c r="K20" s="140"/>
      <c r="L20" s="869"/>
      <c r="M20" s="577"/>
      <c r="N20" s="577"/>
      <c r="O20" s="578"/>
    </row>
    <row r="21" spans="1:15" s="575" customFormat="1">
      <c r="A21" s="725" t="str">
        <f>WAGas_09!O$10</f>
        <v>j</v>
      </c>
      <c r="B21" s="726" t="str">
        <f>TRIM(CONCATENATE(WAGas_09!O$7," ",WAGas_09!O$8," ",WAGas_09!O$9))</f>
        <v>Property Tax</v>
      </c>
      <c r="C21" s="727"/>
      <c r="D21" s="727"/>
      <c r="E21" s="727"/>
      <c r="F21" s="728">
        <f>WAGas_09!O$52</f>
        <v>131</v>
      </c>
      <c r="G21" s="728">
        <f>WAGas_09!O$70</f>
        <v>0</v>
      </c>
      <c r="H21" s="729"/>
      <c r="I21" s="837" t="s">
        <v>274</v>
      </c>
      <c r="J21" s="837"/>
      <c r="K21" s="140"/>
      <c r="L21" s="869"/>
      <c r="M21" s="577"/>
      <c r="N21" s="577"/>
      <c r="O21" s="578"/>
    </row>
    <row r="22" spans="1:15" s="575" customFormat="1">
      <c r="A22" s="725" t="str">
        <f>WAGas_09!P$10</f>
        <v>k</v>
      </c>
      <c r="B22" s="726" t="str">
        <f>TRIM(CONCATENATE(WAGas_09!P$7," ",WAGas_09!P$8," ",WAGas_09!P$9))</f>
        <v>Uncollectible Expense</v>
      </c>
      <c r="C22" s="727"/>
      <c r="D22" s="727"/>
      <c r="E22" s="727"/>
      <c r="F22" s="728">
        <f>WAGas_09!P$52</f>
        <v>229</v>
      </c>
      <c r="G22" s="728">
        <f>WAGas_09!P$70</f>
        <v>0</v>
      </c>
      <c r="H22" s="729"/>
      <c r="I22" s="837" t="s">
        <v>295</v>
      </c>
      <c r="J22" s="837"/>
      <c r="K22" s="140"/>
      <c r="L22" s="869"/>
      <c r="M22" s="577"/>
      <c r="N22" s="577"/>
      <c r="O22" s="578"/>
    </row>
    <row r="23" spans="1:15" s="575" customFormat="1">
      <c r="A23" s="563" t="str">
        <f>WAGas_09!Q$10</f>
        <v>l</v>
      </c>
      <c r="B23" s="564" t="str">
        <f>TRIM(CONCATENATE(WAGas_09!Q$7," ",WAGas_09!Q$8," ",WAGas_09!Q$9))</f>
        <v>Regulatory Expense Adjustment</v>
      </c>
      <c r="C23" s="565"/>
      <c r="D23" s="565"/>
      <c r="E23" s="565"/>
      <c r="F23" s="572">
        <f>WAGas_09!Q$52</f>
        <v>24</v>
      </c>
      <c r="G23" s="572">
        <f>WAGas_09!Q$70</f>
        <v>0</v>
      </c>
      <c r="H23" s="576"/>
      <c r="I23" s="838" t="s">
        <v>274</v>
      </c>
      <c r="J23" s="901"/>
      <c r="K23" s="140"/>
      <c r="L23" s="869"/>
      <c r="M23" s="577"/>
      <c r="N23" s="577"/>
      <c r="O23" s="578"/>
    </row>
    <row r="24" spans="1:15" s="575" customFormat="1">
      <c r="A24" s="563" t="str">
        <f>WAGas_09!R$10</f>
        <v>m</v>
      </c>
      <c r="B24" s="564" t="str">
        <f>TRIM(CONCATENATE(WAGas_09!R$7," ",WAGas_09!R$8," ",WAGas_09!R$9))</f>
        <v>Injuries and Damages</v>
      </c>
      <c r="C24" s="565"/>
      <c r="D24" s="565"/>
      <c r="E24" s="565"/>
      <c r="F24" s="572">
        <f>WAGas_09!R$52</f>
        <v>123</v>
      </c>
      <c r="G24" s="572">
        <f>WAGas_09!R$70</f>
        <v>0</v>
      </c>
      <c r="H24" s="576"/>
      <c r="I24" s="829" t="s">
        <v>274</v>
      </c>
      <c r="J24" s="901"/>
      <c r="K24" s="140"/>
      <c r="L24" s="869"/>
      <c r="M24" s="577"/>
      <c r="N24" s="577"/>
      <c r="O24" s="578"/>
    </row>
    <row r="25" spans="1:15" s="575" customFormat="1">
      <c r="A25" s="563" t="str">
        <f>WAGas_09!S$10</f>
        <v>n</v>
      </c>
      <c r="B25" s="564" t="str">
        <f>TRIM(CONCATENATE(WAGas_09!S$7," ",WAGas_09!S$8," ",WAGas_09!S$9))</f>
        <v>FIT</v>
      </c>
      <c r="C25" s="565"/>
      <c r="D25" s="565"/>
      <c r="E25" s="565"/>
      <c r="F25" s="572">
        <f>WAGas_09!S$52</f>
        <v>-7</v>
      </c>
      <c r="G25" s="572">
        <f>WAGas_09!S$70</f>
        <v>0</v>
      </c>
      <c r="H25" s="576"/>
      <c r="I25" s="847" t="s">
        <v>204</v>
      </c>
      <c r="J25" s="901"/>
      <c r="K25" s="140"/>
      <c r="L25" s="869"/>
      <c r="M25" s="577"/>
      <c r="N25" s="577"/>
      <c r="O25" s="578"/>
    </row>
    <row r="26" spans="1:15" s="575" customFormat="1">
      <c r="A26" s="563" t="str">
        <f>WAGas_09!T$10</f>
        <v>o</v>
      </c>
      <c r="B26" s="564" t="str">
        <f>TRIM(CONCATENATE(WAGas_09!T$7," ",WAGas_09!T$8," ",WAGas_09!T$9))</f>
        <v>Net Gains/losses</v>
      </c>
      <c r="C26" s="565"/>
      <c r="D26" s="565"/>
      <c r="E26" s="565"/>
      <c r="F26" s="572">
        <f>WAGas_09!T$52</f>
        <v>3</v>
      </c>
      <c r="G26" s="572">
        <f>WAGas_09!T$70</f>
        <v>0</v>
      </c>
      <c r="H26" s="576"/>
      <c r="I26" s="840" t="s">
        <v>274</v>
      </c>
      <c r="J26" s="901"/>
      <c r="K26" s="140"/>
      <c r="L26" s="869"/>
      <c r="M26" s="577"/>
      <c r="N26" s="577"/>
      <c r="O26" s="578"/>
    </row>
    <row r="27" spans="1:15" s="575" customFormat="1">
      <c r="A27" s="563" t="str">
        <f>WAGas_09!U$10</f>
        <v>p</v>
      </c>
      <c r="B27" s="564" t="str">
        <f>TRIM(CONCATENATE(WAGas_09!U$7," ",WAGas_09!U$8," ",WAGas_09!U$9))</f>
        <v>Eliminate A/R Expenses</v>
      </c>
      <c r="C27" s="565"/>
      <c r="D27" s="565"/>
      <c r="E27" s="565"/>
      <c r="F27" s="572">
        <f>WAGas_09!U$52</f>
        <v>32</v>
      </c>
      <c r="G27" s="572">
        <f>WAGas_09!U$70</f>
        <v>0</v>
      </c>
      <c r="H27" s="576"/>
      <c r="I27" s="829" t="s">
        <v>295</v>
      </c>
      <c r="J27" s="901"/>
      <c r="K27" s="140"/>
      <c r="L27" s="869"/>
      <c r="M27" s="577"/>
      <c r="N27" s="577"/>
      <c r="O27" s="578"/>
    </row>
    <row r="28" spans="1:15" s="575" customFormat="1">
      <c r="A28" s="563" t="str">
        <f>WAGas_09!V$10</f>
        <v>q</v>
      </c>
      <c r="B28" s="564" t="str">
        <f>TRIM(CONCATENATE(WAGas_09!V$7," ",WAGas_09!V$8," ",WAGas_09!V$9))</f>
        <v>Office Space Charges to Subs</v>
      </c>
      <c r="C28" s="565"/>
      <c r="D28" s="565"/>
      <c r="E28" s="565"/>
      <c r="F28" s="572">
        <f>WAGas_09!V$52</f>
        <v>1</v>
      </c>
      <c r="G28" s="572">
        <f>WAGas_09!V$70</f>
        <v>0</v>
      </c>
      <c r="H28" s="576"/>
      <c r="I28" s="829" t="s">
        <v>295</v>
      </c>
      <c r="J28" s="901"/>
      <c r="K28" s="140"/>
      <c r="L28" s="869"/>
      <c r="M28" s="577"/>
      <c r="N28" s="577"/>
      <c r="O28" s="578"/>
    </row>
    <row r="29" spans="1:15" s="575" customFormat="1">
      <c r="A29" s="563" t="str">
        <f>WAGas_09!W$10</f>
        <v xml:space="preserve">r </v>
      </c>
      <c r="B29" s="564" t="str">
        <f>TRIM(CONCATENATE(WAGas_09!W$7," ",WAGas_09!W$8," ",WAGas_09!W$9))</f>
        <v>Restate Excise Taxes</v>
      </c>
      <c r="C29" s="565"/>
      <c r="D29" s="565"/>
      <c r="E29" s="565"/>
      <c r="F29" s="572">
        <f>WAGas_09!W$52</f>
        <v>1</v>
      </c>
      <c r="G29" s="572">
        <f>WAGas_09!W$70</f>
        <v>0</v>
      </c>
      <c r="H29" s="576"/>
      <c r="I29" s="829" t="s">
        <v>295</v>
      </c>
      <c r="J29" s="901"/>
      <c r="K29" s="140"/>
      <c r="L29" s="869"/>
      <c r="M29" s="577"/>
      <c r="N29" s="577"/>
      <c r="O29" s="578"/>
    </row>
    <row r="30" spans="1:15" s="731" customFormat="1">
      <c r="A30" s="725" t="str">
        <f>WAGas_09!X$10</f>
        <v>s</v>
      </c>
      <c r="B30" s="726" t="str">
        <f>TRIM(CONCATENATE(WAGas_09!X$7," ",WAGas_09!X$8," ",WAGas_09!X$9))</f>
        <v>Misc Restating Adjustments</v>
      </c>
      <c r="C30" s="727"/>
      <c r="D30" s="727"/>
      <c r="E30" s="727"/>
      <c r="F30" s="728">
        <f>WAGas_09!X$52</f>
        <v>97</v>
      </c>
      <c r="G30" s="728">
        <f>WAGas_09!X$70</f>
        <v>0</v>
      </c>
      <c r="H30" s="729"/>
      <c r="I30" s="837" t="s">
        <v>274</v>
      </c>
      <c r="J30" s="837"/>
      <c r="K30" s="140"/>
      <c r="L30" s="863"/>
      <c r="M30" s="732"/>
      <c r="N30" s="732"/>
      <c r="O30" s="733"/>
    </row>
    <row r="31" spans="1:15" s="731" customFormat="1">
      <c r="A31" s="725" t="str">
        <f>WAGas_09!Y$10</f>
        <v>t</v>
      </c>
      <c r="B31" s="726" t="str">
        <f>TRIM(CONCATENATE(WAGas_09!Y$7," ",WAGas_09!Y$8," ",WAGas_09!Y$9))</f>
        <v>Restate Debt Interest</v>
      </c>
      <c r="C31" s="727"/>
      <c r="D31" s="727"/>
      <c r="E31" s="727"/>
      <c r="F31" s="728">
        <f>WAGas_09!Y$52</f>
        <v>-257.79978000000011</v>
      </c>
      <c r="G31" s="728">
        <f>WAGas_09!Y$70</f>
        <v>0</v>
      </c>
      <c r="H31" s="729"/>
      <c r="I31" s="837" t="s">
        <v>198</v>
      </c>
      <c r="J31" s="907" t="s">
        <v>317</v>
      </c>
      <c r="K31" s="903" t="s">
        <v>310</v>
      </c>
      <c r="L31" s="864"/>
      <c r="M31" s="732"/>
      <c r="N31" s="732"/>
      <c r="O31" s="733"/>
    </row>
    <row r="32" spans="1:15" ht="6.75" customHeight="1">
      <c r="A32" s="563"/>
      <c r="B32" s="564"/>
      <c r="F32" s="572"/>
      <c r="G32" s="572"/>
      <c r="M32" s="556"/>
      <c r="N32" s="556"/>
      <c r="O32" s="559"/>
    </row>
    <row r="33" spans="1:15" ht="13.5" thickBot="1">
      <c r="A33" s="568"/>
      <c r="B33" s="139" t="s">
        <v>107</v>
      </c>
      <c r="F33" s="569">
        <f>SUM(F17:F32)</f>
        <v>11253.200220000001</v>
      </c>
      <c r="G33" s="569">
        <f>SUM(G17:G32)</f>
        <v>180778</v>
      </c>
      <c r="H33" s="628">
        <f>F33/G33</f>
        <v>6.2248726172432489E-2</v>
      </c>
      <c r="K33" s="904"/>
      <c r="L33" s="869"/>
      <c r="M33" s="556"/>
      <c r="N33" s="556"/>
      <c r="O33" s="559"/>
    </row>
    <row r="34" spans="1:15" ht="6.75" customHeight="1" thickTop="1">
      <c r="A34" s="140"/>
      <c r="E34" s="567"/>
      <c r="F34" s="567"/>
      <c r="L34" s="869"/>
      <c r="M34" s="556"/>
      <c r="N34" s="556"/>
      <c r="O34" s="559"/>
    </row>
    <row r="35" spans="1:15" ht="12.75" customHeight="1">
      <c r="A35" s="140"/>
      <c r="E35" s="567"/>
      <c r="F35" s="567"/>
      <c r="K35" s="571"/>
      <c r="L35" s="869"/>
      <c r="M35" s="556"/>
      <c r="N35" s="556"/>
      <c r="O35" s="559"/>
    </row>
    <row r="36" spans="1:15">
      <c r="A36" s="908" t="s">
        <v>318</v>
      </c>
      <c r="B36" s="556"/>
      <c r="C36" s="556"/>
      <c r="D36" s="556"/>
      <c r="E36" s="558"/>
      <c r="F36" s="562"/>
      <c r="G36" s="562"/>
      <c r="H36" s="909"/>
      <c r="I36" s="139"/>
      <c r="J36" s="139"/>
      <c r="L36" s="140"/>
      <c r="M36" s="156"/>
    </row>
    <row r="37" spans="1:15" ht="37.5" customHeight="1">
      <c r="A37" s="913" t="s">
        <v>320</v>
      </c>
      <c r="B37" s="913"/>
      <c r="C37" s="913"/>
      <c r="D37" s="913"/>
      <c r="E37" s="913"/>
      <c r="F37" s="913"/>
      <c r="G37" s="913"/>
      <c r="H37" s="913"/>
      <c r="I37" s="913"/>
      <c r="J37" s="913"/>
      <c r="K37" s="910"/>
      <c r="L37" s="910"/>
      <c r="M37" s="156"/>
    </row>
    <row r="38" spans="1:15" ht="47.25" customHeight="1">
      <c r="A38" s="911" t="s">
        <v>58</v>
      </c>
      <c r="B38" s="913" t="s">
        <v>319</v>
      </c>
      <c r="C38" s="913"/>
      <c r="D38" s="913"/>
      <c r="E38" s="913"/>
      <c r="F38" s="913"/>
      <c r="G38" s="913"/>
      <c r="H38" s="913"/>
      <c r="I38" s="913"/>
      <c r="J38" s="913"/>
      <c r="K38" s="910"/>
      <c r="L38" s="910"/>
      <c r="M38" s="156"/>
    </row>
    <row r="39" spans="1:15" ht="12.75" customHeight="1">
      <c r="A39" s="563"/>
      <c r="B39" s="564"/>
      <c r="E39" s="567"/>
      <c r="F39" s="567"/>
      <c r="M39" s="556"/>
      <c r="N39" s="556"/>
      <c r="O39" s="559"/>
    </row>
    <row r="40" spans="1:15" ht="12.75" customHeight="1">
      <c r="A40" s="563"/>
      <c r="B40" s="564"/>
      <c r="E40" s="567"/>
      <c r="F40" s="567"/>
      <c r="M40" s="556"/>
      <c r="N40" s="556"/>
      <c r="O40" s="559"/>
    </row>
    <row r="41" spans="1:15" ht="12.75" customHeight="1">
      <c r="A41" s="626"/>
      <c r="B41" s="564"/>
      <c r="E41" s="567"/>
      <c r="F41" s="567"/>
      <c r="M41" s="556"/>
      <c r="N41" s="556"/>
      <c r="O41" s="559"/>
    </row>
    <row r="42" spans="1:15" ht="12.75" customHeight="1">
      <c r="A42" s="626"/>
      <c r="B42" s="564"/>
      <c r="E42" s="567"/>
      <c r="F42" s="567"/>
      <c r="L42" s="869"/>
      <c r="M42" s="556"/>
      <c r="N42" s="556"/>
      <c r="O42" s="559"/>
    </row>
    <row r="43" spans="1:15" ht="12.75" customHeight="1">
      <c r="A43" s="626"/>
      <c r="E43" s="567"/>
      <c r="K43" s="905"/>
      <c r="L43" s="869"/>
      <c r="M43" s="556"/>
      <c r="N43" s="556"/>
      <c r="O43" s="559"/>
    </row>
    <row r="44" spans="1:15" ht="12.75" customHeight="1">
      <c r="B44" s="556"/>
      <c r="C44" s="556"/>
      <c r="D44" s="556"/>
      <c r="E44" s="558"/>
      <c r="H44" s="139"/>
      <c r="L44" s="869"/>
      <c r="M44" s="556"/>
      <c r="N44" s="558"/>
      <c r="O44" s="558"/>
    </row>
    <row r="45" spans="1:15" ht="12.75" customHeight="1">
      <c r="H45" s="139"/>
      <c r="L45" s="869"/>
      <c r="M45" s="556"/>
      <c r="N45" s="558"/>
      <c r="O45" s="558"/>
    </row>
    <row r="46" spans="1:15" ht="12.75" customHeight="1">
      <c r="B46" s="556"/>
      <c r="C46" s="556"/>
      <c r="D46" s="556"/>
      <c r="E46" s="558"/>
      <c r="H46" s="139"/>
      <c r="L46" s="869"/>
      <c r="M46" s="556"/>
      <c r="N46" s="558"/>
      <c r="O46" s="558"/>
    </row>
    <row r="47" spans="1:15" ht="12.75" customHeight="1">
      <c r="B47" s="556"/>
      <c r="C47" s="556"/>
      <c r="D47" s="556"/>
      <c r="E47" s="558"/>
      <c r="H47" s="139"/>
      <c r="L47" s="869"/>
      <c r="M47" s="556"/>
      <c r="N47" s="558"/>
      <c r="O47" s="558"/>
    </row>
    <row r="48" spans="1:15" ht="12.75" customHeight="1"/>
    <row r="49" ht="12.75" customHeight="1"/>
    <row r="50" ht="12.75" customHeight="1"/>
    <row r="51" ht="12.75" customHeight="1"/>
  </sheetData>
  <customSheetViews>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3">
    <mergeCell ref="A4:F4"/>
    <mergeCell ref="A37:J37"/>
    <mergeCell ref="B38:J38"/>
  </mergeCells>
  <phoneticPr fontId="0" type="noConversion"/>
  <pageMargins left="0.75" right="0.5" top="1" bottom="1" header="0.5" footer="0.5"/>
  <pageSetup orientation="portrait" horizontalDpi="4294967292"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13"/>
  <sheetViews>
    <sheetView view="pageBreakPreview" topLeftCell="A34" zoomScale="60" zoomScaleNormal="100" workbookViewId="0">
      <selection activeCell="I77" sqref="I77"/>
    </sheetView>
  </sheetViews>
  <sheetFormatPr defaultColWidth="12.42578125" defaultRowHeight="11.1" customHeight="1"/>
  <cols>
    <col min="1" max="1" width="5.5703125" style="483" customWidth="1"/>
    <col min="2" max="2" width="26.140625" style="483" customWidth="1"/>
    <col min="3" max="3" width="12.42578125" style="483" customWidth="1"/>
    <col min="4" max="4" width="6.7109375" style="483" customWidth="1"/>
    <col min="5" max="5" width="12.42578125" style="501" customWidth="1"/>
    <col min="6" max="6" width="12.42578125" style="502" customWidth="1"/>
    <col min="7" max="7" width="12.42578125" style="501" customWidth="1"/>
    <col min="8" max="16384" width="12.42578125" style="483"/>
  </cols>
  <sheetData>
    <row r="1" spans="1:8" ht="12">
      <c r="A1" s="482" t="str">
        <f>Inputs!$D$6</f>
        <v>AVISTA UTILITIES</v>
      </c>
      <c r="B1" s="482"/>
      <c r="C1" s="482"/>
      <c r="E1" s="484"/>
      <c r="F1" s="485"/>
      <c r="G1" s="484"/>
    </row>
    <row r="2" spans="1:8" ht="12">
      <c r="A2" s="482" t="s">
        <v>110</v>
      </c>
      <c r="B2" s="482"/>
      <c r="C2" s="482"/>
      <c r="E2" s="484"/>
      <c r="F2" s="486" t="s">
        <v>287</v>
      </c>
      <c r="G2" s="484"/>
    </row>
    <row r="3" spans="1:8" ht="12">
      <c r="A3" s="482" t="str">
        <f>Inputs!$D$2</f>
        <v>TWELVE MONTHS ENDED DECEMBER 31, 2009</v>
      </c>
      <c r="B3" s="482"/>
      <c r="C3" s="482"/>
      <c r="E3" s="484"/>
      <c r="F3" s="486" t="s">
        <v>279</v>
      </c>
      <c r="G3" s="483"/>
    </row>
    <row r="4" spans="1:8" ht="12">
      <c r="A4" s="482" t="s">
        <v>113</v>
      </c>
      <c r="B4" s="482"/>
      <c r="C4" s="482"/>
      <c r="E4" s="487"/>
      <c r="F4" s="488" t="s">
        <v>114</v>
      </c>
      <c r="G4" s="487"/>
    </row>
    <row r="5" spans="1:8" ht="12">
      <c r="A5" s="489" t="s">
        <v>9</v>
      </c>
      <c r="E5" s="484"/>
      <c r="F5" s="486"/>
      <c r="G5" s="484"/>
    </row>
    <row r="6" spans="1:8" ht="12">
      <c r="A6" s="490" t="s">
        <v>25</v>
      </c>
      <c r="B6" s="491" t="s">
        <v>103</v>
      </c>
      <c r="C6" s="491"/>
      <c r="E6" s="492" t="s">
        <v>115</v>
      </c>
      <c r="F6" s="493" t="s">
        <v>116</v>
      </c>
      <c r="G6" s="492" t="s">
        <v>117</v>
      </c>
      <c r="H6" s="494" t="s">
        <v>118</v>
      </c>
    </row>
    <row r="7" spans="1:8" ht="12">
      <c r="A7" s="489"/>
      <c r="B7" s="483" t="s">
        <v>59</v>
      </c>
      <c r="E7" s="495"/>
      <c r="F7" s="486"/>
      <c r="G7" s="495"/>
    </row>
    <row r="8" spans="1:8" ht="12">
      <c r="A8" s="489">
        <v>1</v>
      </c>
      <c r="B8" s="483" t="s">
        <v>119</v>
      </c>
      <c r="E8" s="496"/>
      <c r="F8" s="496"/>
      <c r="G8" s="496"/>
      <c r="H8" s="497" t="str">
        <f>IF(E8=F8+G8," ","ERROR")</f>
        <v xml:space="preserve"> </v>
      </c>
    </row>
    <row r="9" spans="1:8" ht="12">
      <c r="A9" s="489">
        <v>2</v>
      </c>
      <c r="B9" s="483" t="s">
        <v>120</v>
      </c>
      <c r="E9" s="498"/>
      <c r="F9" s="498"/>
      <c r="G9" s="498"/>
      <c r="H9" s="497" t="str">
        <f>IF(E9=F9+G9," ","ERROR")</f>
        <v xml:space="preserve"> </v>
      </c>
    </row>
    <row r="10" spans="1:8" ht="12">
      <c r="A10" s="489">
        <v>3</v>
      </c>
      <c r="B10" s="483" t="s">
        <v>62</v>
      </c>
      <c r="E10" s="499"/>
      <c r="F10" s="499"/>
      <c r="G10" s="499"/>
      <c r="H10" s="497" t="str">
        <f>IF(E10=F10+G10," ","ERROR")</f>
        <v xml:space="preserve"> </v>
      </c>
    </row>
    <row r="11" spans="1:8" ht="12">
      <c r="A11" s="489">
        <v>4</v>
      </c>
      <c r="B11" s="483" t="s">
        <v>121</v>
      </c>
      <c r="E11" s="498">
        <f>SUM(E8:E10)</f>
        <v>0</v>
      </c>
      <c r="F11" s="498">
        <f>SUM(F8:F10)</f>
        <v>0</v>
      </c>
      <c r="G11" s="498">
        <f>SUM(G8:G10)</f>
        <v>0</v>
      </c>
      <c r="H11" s="497" t="str">
        <f>IF(E11=F11+G11," ","ERROR")</f>
        <v xml:space="preserve"> </v>
      </c>
    </row>
    <row r="12" spans="1:8" ht="12">
      <c r="A12" s="489"/>
      <c r="E12" s="498"/>
      <c r="F12" s="498"/>
      <c r="G12" s="498"/>
      <c r="H12" s="497"/>
    </row>
    <row r="13" spans="1:8" ht="12">
      <c r="A13" s="489"/>
      <c r="B13" s="483" t="s">
        <v>64</v>
      </c>
      <c r="E13" s="498"/>
      <c r="F13" s="498"/>
      <c r="G13" s="498"/>
      <c r="H13" s="497"/>
    </row>
    <row r="14" spans="1:8" ht="12">
      <c r="A14" s="489">
        <v>5</v>
      </c>
      <c r="B14" s="483" t="s">
        <v>122</v>
      </c>
      <c r="E14" s="498"/>
      <c r="F14" s="498"/>
      <c r="G14" s="498"/>
      <c r="H14" s="497" t="str">
        <f>IF(E14=F14+G14," ","ERROR")</f>
        <v xml:space="preserve"> </v>
      </c>
    </row>
    <row r="15" spans="1:8" ht="12">
      <c r="A15" s="489"/>
      <c r="B15" s="483" t="s">
        <v>66</v>
      </c>
      <c r="E15" s="498"/>
      <c r="F15" s="498"/>
      <c r="G15" s="498"/>
      <c r="H15" s="497"/>
    </row>
    <row r="16" spans="1:8" ht="12">
      <c r="A16" s="489">
        <v>6</v>
      </c>
      <c r="B16" s="483" t="s">
        <v>123</v>
      </c>
      <c r="E16" s="498"/>
      <c r="F16" s="498"/>
      <c r="G16" s="498"/>
      <c r="H16" s="497" t="str">
        <f>IF(E16=F16+G16," ","ERROR")</f>
        <v xml:space="preserve"> </v>
      </c>
    </row>
    <row r="17" spans="1:8" ht="12">
      <c r="A17" s="489">
        <v>7</v>
      </c>
      <c r="B17" s="483" t="s">
        <v>124</v>
      </c>
      <c r="E17" s="498"/>
      <c r="F17" s="498"/>
      <c r="G17" s="498"/>
      <c r="H17" s="497" t="str">
        <f>IF(E17=F17+G17," ","ERROR")</f>
        <v xml:space="preserve"> </v>
      </c>
    </row>
    <row r="18" spans="1:8" ht="12">
      <c r="A18" s="489">
        <v>8</v>
      </c>
      <c r="B18" s="483" t="s">
        <v>125</v>
      </c>
      <c r="E18" s="499"/>
      <c r="F18" s="499"/>
      <c r="G18" s="499"/>
      <c r="H18" s="497" t="str">
        <f>IF(E18=F18+G18," ","ERROR")</f>
        <v xml:space="preserve"> </v>
      </c>
    </row>
    <row r="19" spans="1:8" ht="12">
      <c r="A19" s="489">
        <v>9</v>
      </c>
      <c r="B19" s="483" t="s">
        <v>126</v>
      </c>
      <c r="E19" s="498">
        <f>SUM(E16:E18)</f>
        <v>0</v>
      </c>
      <c r="F19" s="498">
        <f>SUM(F16:F18)</f>
        <v>0</v>
      </c>
      <c r="G19" s="498">
        <f>SUM(G16:G18)</f>
        <v>0</v>
      </c>
      <c r="H19" s="497" t="str">
        <f>IF(E19=F19+G19," ","ERROR")</f>
        <v xml:space="preserve"> </v>
      </c>
    </row>
    <row r="20" spans="1:8" ht="12">
      <c r="A20" s="489"/>
      <c r="B20" s="483" t="s">
        <v>71</v>
      </c>
      <c r="E20" s="498"/>
      <c r="F20" s="498"/>
      <c r="G20" s="498"/>
      <c r="H20" s="497"/>
    </row>
    <row r="21" spans="1:8" ht="12">
      <c r="A21" s="489">
        <v>10</v>
      </c>
      <c r="B21" s="483" t="s">
        <v>127</v>
      </c>
      <c r="E21" s="498"/>
      <c r="F21" s="498"/>
      <c r="G21" s="498"/>
      <c r="H21" s="497" t="str">
        <f>IF(E21=F21+G21," ","ERROR")</f>
        <v xml:space="preserve"> </v>
      </c>
    </row>
    <row r="22" spans="1:8" ht="12">
      <c r="A22" s="489">
        <v>11</v>
      </c>
      <c r="B22" s="483" t="s">
        <v>128</v>
      </c>
      <c r="E22" s="498"/>
      <c r="F22" s="498"/>
      <c r="G22" s="498"/>
      <c r="H22" s="497" t="str">
        <f>IF(E22=F22+G22," ","ERROR")</f>
        <v xml:space="preserve"> </v>
      </c>
    </row>
    <row r="23" spans="1:8" ht="12">
      <c r="A23" s="489">
        <v>12</v>
      </c>
      <c r="B23" s="483" t="s">
        <v>129</v>
      </c>
      <c r="E23" s="499"/>
      <c r="F23" s="499"/>
      <c r="G23" s="499"/>
      <c r="H23" s="497" t="str">
        <f>IF(E23=F23+G23," ","ERROR")</f>
        <v xml:space="preserve"> </v>
      </c>
    </row>
    <row r="24" spans="1:8" ht="12">
      <c r="A24" s="489">
        <v>13</v>
      </c>
      <c r="B24" s="483" t="s">
        <v>130</v>
      </c>
      <c r="E24" s="498">
        <f>SUM(E21:E23)</f>
        <v>0</v>
      </c>
      <c r="F24" s="498">
        <f>SUM(F21:F23)</f>
        <v>0</v>
      </c>
      <c r="G24" s="498">
        <f>SUM(G21:G23)</f>
        <v>0</v>
      </c>
      <c r="H24" s="497" t="str">
        <f>IF(E24=F24+G24," ","ERROR")</f>
        <v xml:space="preserve"> </v>
      </c>
    </row>
    <row r="25" spans="1:8" ht="12">
      <c r="A25" s="489"/>
      <c r="B25" s="483" t="s">
        <v>75</v>
      </c>
      <c r="E25" s="498"/>
      <c r="F25" s="498"/>
      <c r="G25" s="498"/>
      <c r="H25" s="497"/>
    </row>
    <row r="26" spans="1:8" ht="12">
      <c r="A26" s="489">
        <v>14</v>
      </c>
      <c r="B26" s="483" t="s">
        <v>127</v>
      </c>
      <c r="E26" s="758">
        <f>F26+G26</f>
        <v>0</v>
      </c>
      <c r="F26" s="498">
        <v>0</v>
      </c>
      <c r="G26" s="498"/>
      <c r="H26" s="497" t="str">
        <f>IF(E26=F26+G26," ","ERROR")</f>
        <v xml:space="preserve"> </v>
      </c>
    </row>
    <row r="27" spans="1:8" ht="12">
      <c r="A27" s="489">
        <v>15</v>
      </c>
      <c r="B27" s="483" t="s">
        <v>128</v>
      </c>
      <c r="E27" s="498"/>
      <c r="F27" s="498"/>
      <c r="G27" s="498"/>
      <c r="H27" s="497" t="str">
        <f>IF(E27=F27+G27," ","ERROR")</f>
        <v xml:space="preserve"> </v>
      </c>
    </row>
    <row r="28" spans="1:8" ht="12">
      <c r="A28" s="489">
        <v>16</v>
      </c>
      <c r="B28" s="483" t="s">
        <v>129</v>
      </c>
      <c r="E28" s="499">
        <f>F28+G28</f>
        <v>0</v>
      </c>
      <c r="F28" s="499"/>
      <c r="G28" s="499">
        <f>F112</f>
        <v>0</v>
      </c>
      <c r="H28" s="497" t="str">
        <f>IF(E28=F28+G28," ","ERROR")</f>
        <v xml:space="preserve"> </v>
      </c>
    </row>
    <row r="29" spans="1:8" ht="12">
      <c r="A29" s="489">
        <v>17</v>
      </c>
      <c r="B29" s="483" t="s">
        <v>131</v>
      </c>
      <c r="E29" s="498">
        <f>SUM(E26:E28)</f>
        <v>0</v>
      </c>
      <c r="F29" s="498">
        <f>SUM(F26:F28)</f>
        <v>0</v>
      </c>
      <c r="G29" s="498">
        <f>SUM(G26:G28)</f>
        <v>0</v>
      </c>
      <c r="H29" s="497" t="str">
        <f>IF(E29=F29+G29," ","ERROR")</f>
        <v xml:space="preserve"> </v>
      </c>
    </row>
    <row r="30" spans="1:8" ht="12">
      <c r="A30" s="489"/>
      <c r="E30" s="498"/>
      <c r="F30" s="498"/>
      <c r="G30" s="498"/>
      <c r="H30" s="497"/>
    </row>
    <row r="31" spans="1:8" ht="12">
      <c r="A31" s="489">
        <v>18</v>
      </c>
      <c r="B31" s="483" t="s">
        <v>77</v>
      </c>
      <c r="E31" s="758">
        <f>F31+G31</f>
        <v>4</v>
      </c>
      <c r="F31" s="498">
        <v>4</v>
      </c>
      <c r="G31" s="498"/>
      <c r="H31" s="497" t="str">
        <f>IF(E31=F31+G31," ","ERROR")</f>
        <v xml:space="preserve"> </v>
      </c>
    </row>
    <row r="32" spans="1:8" ht="12">
      <c r="A32" s="489">
        <v>19</v>
      </c>
      <c r="B32" s="483" t="s">
        <v>78</v>
      </c>
      <c r="E32" s="498"/>
      <c r="F32" s="498"/>
      <c r="G32" s="498"/>
      <c r="H32" s="497" t="str">
        <f>IF(E32=F32+G32," ","ERROR")</f>
        <v xml:space="preserve"> </v>
      </c>
    </row>
    <row r="33" spans="1:9" ht="12">
      <c r="A33" s="489">
        <v>20</v>
      </c>
      <c r="B33" s="483" t="s">
        <v>132</v>
      </c>
      <c r="E33" s="498"/>
      <c r="F33" s="498"/>
      <c r="G33" s="498"/>
      <c r="H33" s="497" t="str">
        <f>IF(E33=F33+G33," ","ERROR")</f>
        <v xml:space="preserve"> </v>
      </c>
    </row>
    <row r="34" spans="1:9" ht="12">
      <c r="A34" s="489"/>
      <c r="B34" s="483" t="s">
        <v>133</v>
      </c>
      <c r="E34" s="498"/>
      <c r="F34" s="498"/>
      <c r="G34" s="498"/>
      <c r="H34" s="497"/>
    </row>
    <row r="35" spans="1:9" ht="12">
      <c r="A35" s="489">
        <v>21</v>
      </c>
      <c r="B35" s="483" t="s">
        <v>127</v>
      </c>
      <c r="E35" s="758">
        <f>F35+G35</f>
        <v>0</v>
      </c>
      <c r="F35" s="498">
        <v>0</v>
      </c>
      <c r="G35" s="498"/>
      <c r="H35" s="497" t="str">
        <f>IF(E35=F35+G35," ","ERROR")</f>
        <v xml:space="preserve"> </v>
      </c>
    </row>
    <row r="36" spans="1:9" ht="12">
      <c r="A36" s="489">
        <v>22</v>
      </c>
      <c r="B36" s="483" t="s">
        <v>128</v>
      </c>
      <c r="E36" s="498"/>
      <c r="F36" s="498"/>
      <c r="G36" s="498"/>
      <c r="H36" s="497" t="str">
        <f>IF(E36=F36+G36," ","ERROR")</f>
        <v xml:space="preserve"> </v>
      </c>
    </row>
    <row r="37" spans="1:9" ht="12">
      <c r="A37" s="489">
        <v>23</v>
      </c>
      <c r="B37" s="483" t="s">
        <v>129</v>
      </c>
      <c r="E37" s="499"/>
      <c r="F37" s="499"/>
      <c r="G37" s="499"/>
      <c r="H37" s="497" t="str">
        <f>IF(E37=F37+G37," ","ERROR")</f>
        <v xml:space="preserve"> </v>
      </c>
    </row>
    <row r="38" spans="1:9" ht="12">
      <c r="A38" s="489">
        <v>24</v>
      </c>
      <c r="B38" s="483" t="s">
        <v>134</v>
      </c>
      <c r="E38" s="499">
        <f>SUM(E35:E37)</f>
        <v>0</v>
      </c>
      <c r="F38" s="499">
        <f>SUM(F35:F37)</f>
        <v>0</v>
      </c>
      <c r="G38" s="499">
        <f>SUM(G35:G37)</f>
        <v>0</v>
      </c>
      <c r="H38" s="497" t="str">
        <f>IF(E38=F38+G38," ","ERROR")</f>
        <v xml:space="preserve"> </v>
      </c>
    </row>
    <row r="39" spans="1:9" ht="12">
      <c r="A39" s="489">
        <v>25</v>
      </c>
      <c r="B39" s="483" t="s">
        <v>82</v>
      </c>
      <c r="E39" s="499">
        <f>E19+E24+E29+E31+E32+E33+E38+E14</f>
        <v>4</v>
      </c>
      <c r="F39" s="499">
        <f>F19+F24+F29+F31+F32+F33+F38+F14</f>
        <v>4</v>
      </c>
      <c r="G39" s="499">
        <f>G19+G24+G29+G31+G32+G33+G38+G14</f>
        <v>0</v>
      </c>
      <c r="H39" s="497" t="str">
        <f>IF(E39=F39+G39," ","ERROR")</f>
        <v xml:space="preserve"> </v>
      </c>
    </row>
    <row r="40" spans="1:9" ht="12">
      <c r="A40" s="489"/>
      <c r="E40" s="498"/>
      <c r="F40" s="498"/>
      <c r="G40" s="498"/>
      <c r="H40" s="497"/>
    </row>
    <row r="41" spans="1:9" ht="12">
      <c r="A41" s="489">
        <v>26</v>
      </c>
      <c r="B41" s="483" t="s">
        <v>135</v>
      </c>
      <c r="E41" s="498">
        <f>E11-E39</f>
        <v>-4</v>
      </c>
      <c r="F41" s="498">
        <f>F11-F39</f>
        <v>-4</v>
      </c>
      <c r="G41" s="498">
        <f>G11-G39</f>
        <v>0</v>
      </c>
      <c r="H41" s="497" t="str">
        <f>IF(E41=F41+G41," ","ERROR")</f>
        <v xml:space="preserve"> </v>
      </c>
    </row>
    <row r="42" spans="1:9" ht="12">
      <c r="A42" s="489"/>
      <c r="E42" s="498"/>
      <c r="F42" s="498"/>
      <c r="G42" s="498"/>
      <c r="H42" s="497"/>
    </row>
    <row r="43" spans="1:9" ht="12">
      <c r="A43" s="489"/>
      <c r="B43" s="483" t="s">
        <v>136</v>
      </c>
      <c r="E43" s="498"/>
      <c r="F43" s="498"/>
      <c r="G43" s="498"/>
      <c r="H43" s="497"/>
    </row>
    <row r="44" spans="1:9" ht="12">
      <c r="A44" s="489">
        <v>27</v>
      </c>
      <c r="B44" s="500" t="s">
        <v>150</v>
      </c>
      <c r="D44" s="291">
        <v>0.35</v>
      </c>
      <c r="E44" s="288">
        <f>F44+G44</f>
        <v>-1</v>
      </c>
      <c r="F44" s="288">
        <f>ROUND(F41*D44,0)</f>
        <v>-1</v>
      </c>
      <c r="G44" s="288">
        <f>ROUND(G41*D44,0)</f>
        <v>0</v>
      </c>
      <c r="H44" s="618"/>
      <c r="I44" s="619"/>
    </row>
    <row r="45" spans="1:9" ht="12">
      <c r="A45" s="489">
        <v>28</v>
      </c>
      <c r="B45" s="483" t="s">
        <v>139</v>
      </c>
      <c r="E45" s="498"/>
      <c r="F45" s="498"/>
      <c r="G45" s="498"/>
      <c r="H45" s="497" t="str">
        <f>IF(E45=F45+G45," ","ERROR")</f>
        <v xml:space="preserve"> </v>
      </c>
    </row>
    <row r="46" spans="1:9" ht="12">
      <c r="A46" s="489">
        <v>29</v>
      </c>
      <c r="B46" s="483" t="s">
        <v>138</v>
      </c>
      <c r="E46" s="499"/>
      <c r="F46" s="499"/>
      <c r="G46" s="499"/>
      <c r="H46" s="497" t="str">
        <f>IF(E46=F46+G46," ","ERROR")</f>
        <v xml:space="preserve"> </v>
      </c>
    </row>
    <row r="47" spans="1:9" ht="12">
      <c r="A47" s="489"/>
      <c r="H47" s="497"/>
    </row>
    <row r="48" spans="1:9" ht="12">
      <c r="A48" s="489">
        <v>30</v>
      </c>
      <c r="B48" s="503" t="s">
        <v>88</v>
      </c>
      <c r="E48" s="496">
        <f>E41-(+E44+E45+E46)</f>
        <v>-3</v>
      </c>
      <c r="F48" s="496">
        <f>F41-F44+F45+F46</f>
        <v>-3</v>
      </c>
      <c r="G48" s="496">
        <f>G41-SUM(G44:G46)</f>
        <v>0</v>
      </c>
      <c r="H48" s="497" t="str">
        <f>IF(E48=F48+G48," ","ERROR")</f>
        <v xml:space="preserve"> </v>
      </c>
    </row>
    <row r="49" spans="1:8" ht="12">
      <c r="A49" s="489"/>
      <c r="H49" s="497"/>
    </row>
    <row r="50" spans="1:8" ht="12">
      <c r="A50" s="489"/>
      <c r="B50" s="500" t="s">
        <v>140</v>
      </c>
      <c r="H50" s="497"/>
    </row>
    <row r="51" spans="1:8" ht="12">
      <c r="A51" s="489"/>
      <c r="B51" s="500" t="s">
        <v>141</v>
      </c>
      <c r="H51" s="497"/>
    </row>
    <row r="52" spans="1:8" ht="12">
      <c r="A52" s="489">
        <v>31</v>
      </c>
      <c r="B52" s="483" t="s">
        <v>142</v>
      </c>
      <c r="E52" s="496"/>
      <c r="F52" s="496"/>
      <c r="G52" s="496"/>
      <c r="H52" s="497" t="str">
        <f t="shared" ref="H52:H64" si="0">IF(E52=F52+G52," ","ERROR")</f>
        <v xml:space="preserve"> </v>
      </c>
    </row>
    <row r="53" spans="1:8" ht="12">
      <c r="A53" s="489">
        <v>32</v>
      </c>
      <c r="B53" s="483" t="s">
        <v>143</v>
      </c>
      <c r="E53" s="758">
        <f>F53+G53</f>
        <v>-1359</v>
      </c>
      <c r="F53" s="498">
        <v>-1359</v>
      </c>
      <c r="G53" s="498"/>
      <c r="H53" s="497" t="str">
        <f t="shared" si="0"/>
        <v xml:space="preserve"> </v>
      </c>
    </row>
    <row r="54" spans="1:8" ht="12">
      <c r="A54" s="489">
        <v>33</v>
      </c>
      <c r="B54" s="483" t="s">
        <v>151</v>
      </c>
      <c r="E54" s="499"/>
      <c r="F54" s="499"/>
      <c r="G54" s="499"/>
      <c r="H54" s="497" t="str">
        <f t="shared" si="0"/>
        <v xml:space="preserve"> </v>
      </c>
    </row>
    <row r="55" spans="1:8" ht="12">
      <c r="A55" s="489">
        <v>34</v>
      </c>
      <c r="B55" s="483" t="s">
        <v>145</v>
      </c>
      <c r="E55" s="498">
        <f>SUM(E52:E54)</f>
        <v>-1359</v>
      </c>
      <c r="F55" s="498">
        <f>SUM(F52:F54)</f>
        <v>-1359</v>
      </c>
      <c r="G55" s="498">
        <f>SUM(G52:G54)</f>
        <v>0</v>
      </c>
      <c r="H55" s="497" t="str">
        <f t="shared" si="0"/>
        <v xml:space="preserve"> </v>
      </c>
    </row>
    <row r="56" spans="1:8" ht="12">
      <c r="A56" s="489"/>
      <c r="B56" s="483" t="s">
        <v>93</v>
      </c>
      <c r="E56" s="498"/>
      <c r="F56" s="498"/>
      <c r="G56" s="498"/>
      <c r="H56" s="497" t="str">
        <f t="shared" si="0"/>
        <v xml:space="preserve"> </v>
      </c>
    </row>
    <row r="57" spans="1:8" ht="12">
      <c r="A57" s="489">
        <v>35</v>
      </c>
      <c r="B57" s="483" t="s">
        <v>142</v>
      </c>
      <c r="E57" s="498"/>
      <c r="F57" s="498"/>
      <c r="G57" s="498"/>
      <c r="H57" s="497" t="str">
        <f t="shared" si="0"/>
        <v xml:space="preserve"> </v>
      </c>
    </row>
    <row r="58" spans="1:8" ht="12">
      <c r="A58" s="489">
        <v>36</v>
      </c>
      <c r="B58" s="483" t="s">
        <v>143</v>
      </c>
      <c r="E58" s="758">
        <f>F58+G58</f>
        <v>0</v>
      </c>
      <c r="F58" s="498">
        <v>0</v>
      </c>
      <c r="G58" s="498"/>
      <c r="H58" s="497" t="str">
        <f t="shared" si="0"/>
        <v xml:space="preserve"> </v>
      </c>
    </row>
    <row r="59" spans="1:8" ht="12">
      <c r="A59" s="489">
        <v>37</v>
      </c>
      <c r="B59" s="483" t="s">
        <v>151</v>
      </c>
      <c r="E59" s="499"/>
      <c r="F59" s="499"/>
      <c r="G59" s="499"/>
      <c r="H59" s="497" t="str">
        <f t="shared" si="0"/>
        <v xml:space="preserve"> </v>
      </c>
    </row>
    <row r="60" spans="1:8" ht="12">
      <c r="A60" s="489">
        <v>38</v>
      </c>
      <c r="B60" s="483" t="s">
        <v>146</v>
      </c>
      <c r="E60" s="498">
        <f>SUM(E57:E59)</f>
        <v>0</v>
      </c>
      <c r="F60" s="498">
        <f>SUM(F57:F59)</f>
        <v>0</v>
      </c>
      <c r="G60" s="498">
        <f>SUM(G57:G59)</f>
        <v>0</v>
      </c>
      <c r="H60" s="497" t="str">
        <f t="shared" si="0"/>
        <v xml:space="preserve"> </v>
      </c>
    </row>
    <row r="61" spans="1:8" ht="12">
      <c r="A61" s="489">
        <v>39</v>
      </c>
      <c r="B61" s="500" t="s">
        <v>147</v>
      </c>
      <c r="E61" s="498"/>
      <c r="F61" s="498"/>
      <c r="G61" s="498"/>
      <c r="H61" s="497" t="str">
        <f t="shared" si="0"/>
        <v xml:space="preserve"> </v>
      </c>
    </row>
    <row r="62" spans="1:8" ht="12">
      <c r="A62" s="489">
        <v>40</v>
      </c>
      <c r="B62" s="483" t="s">
        <v>96</v>
      </c>
      <c r="E62" s="498"/>
      <c r="F62" s="498"/>
      <c r="G62" s="498"/>
      <c r="H62" s="497" t="str">
        <f t="shared" si="0"/>
        <v xml:space="preserve"> </v>
      </c>
    </row>
    <row r="63" spans="1:8" ht="12">
      <c r="A63" s="489">
        <v>41</v>
      </c>
      <c r="B63" s="483" t="s">
        <v>302</v>
      </c>
      <c r="E63" s="498"/>
      <c r="F63" s="498"/>
      <c r="G63" s="498"/>
      <c r="H63" s="497"/>
    </row>
    <row r="64" spans="1:8" ht="12">
      <c r="A64" s="489">
        <v>42</v>
      </c>
      <c r="B64" s="500" t="s">
        <v>97</v>
      </c>
      <c r="E64" s="499"/>
      <c r="F64" s="499"/>
      <c r="G64" s="499"/>
      <c r="H64" s="497" t="str">
        <f t="shared" si="0"/>
        <v xml:space="preserve"> </v>
      </c>
    </row>
    <row r="65" spans="1:8" ht="12">
      <c r="A65" s="489"/>
      <c r="B65" s="483" t="s">
        <v>148</v>
      </c>
      <c r="H65" s="497"/>
    </row>
    <row r="66" spans="1:8" ht="12.75" thickBot="1">
      <c r="A66" s="489">
        <v>43</v>
      </c>
      <c r="B66" s="503" t="s">
        <v>98</v>
      </c>
      <c r="E66" s="504">
        <f>E55-E60+E61+E62+E64+E63</f>
        <v>-1359</v>
      </c>
      <c r="F66" s="504">
        <f>F55-F60+F61+F62+F64+F63</f>
        <v>-1359</v>
      </c>
      <c r="G66" s="504">
        <f t="shared" ref="G66" si="1">G55-G60+G61+G62+G64+G63</f>
        <v>0</v>
      </c>
      <c r="H66" s="497" t="str">
        <f>IF(E66=F66+G66," ","ERROR")</f>
        <v xml:space="preserve"> </v>
      </c>
    </row>
    <row r="67" spans="1:8" ht="12.75" thickTop="1">
      <c r="A67" s="482" t="str">
        <f>Inputs!$D$6</f>
        <v>AVISTA UTILITIES</v>
      </c>
      <c r="B67" s="482"/>
      <c r="C67" s="482"/>
      <c r="G67" s="483"/>
    </row>
    <row r="68" spans="1:8" ht="12">
      <c r="A68" s="482" t="s">
        <v>154</v>
      </c>
      <c r="B68" s="482"/>
      <c r="C68" s="482"/>
      <c r="G68" s="483"/>
    </row>
    <row r="69" spans="1:8" ht="12">
      <c r="A69" s="482" t="str">
        <f>A3</f>
        <v>TWELVE MONTHS ENDED DECEMBER 31, 2009</v>
      </c>
      <c r="B69" s="482"/>
      <c r="C69" s="482"/>
      <c r="F69" s="486" t="str">
        <f>F2</f>
        <v>CUSTOMER DEPOSITS</v>
      </c>
      <c r="G69" s="483"/>
    </row>
    <row r="70" spans="1:8" ht="12">
      <c r="A70" s="482" t="s">
        <v>155</v>
      </c>
      <c r="B70" s="482"/>
      <c r="C70" s="482"/>
      <c r="F70" s="486" t="str">
        <f>F3</f>
        <v>RESTATING ADJUSTMENTS</v>
      </c>
      <c r="G70" s="483"/>
    </row>
    <row r="71" spans="1:8" ht="12">
      <c r="E71" s="505"/>
      <c r="F71" s="493" t="str">
        <f>F4</f>
        <v>GAS</v>
      </c>
      <c r="G71" s="506"/>
    </row>
    <row r="72" spans="1:8" ht="12">
      <c r="A72" s="489" t="s">
        <v>9</v>
      </c>
      <c r="F72" s="486"/>
    </row>
    <row r="73" spans="1:8" ht="12">
      <c r="A73" s="507" t="s">
        <v>25</v>
      </c>
      <c r="B73" s="491" t="s">
        <v>103</v>
      </c>
      <c r="C73" s="491"/>
      <c r="F73" s="493" t="s">
        <v>117</v>
      </c>
    </row>
    <row r="74" spans="1:8" ht="12">
      <c r="A74" s="489"/>
      <c r="B74" s="483" t="s">
        <v>59</v>
      </c>
      <c r="E74" s="483"/>
      <c r="G74" s="483"/>
    </row>
    <row r="75" spans="1:8" ht="12">
      <c r="A75" s="489">
        <v>1</v>
      </c>
      <c r="B75" s="483" t="s">
        <v>119</v>
      </c>
      <c r="E75" s="483"/>
      <c r="F75" s="496">
        <f>G8</f>
        <v>0</v>
      </c>
      <c r="G75" s="483"/>
    </row>
    <row r="76" spans="1:8" ht="12">
      <c r="A76" s="489">
        <v>2</v>
      </c>
      <c r="B76" s="483" t="s">
        <v>120</v>
      </c>
      <c r="E76" s="483"/>
      <c r="F76" s="498">
        <f>G9</f>
        <v>0</v>
      </c>
      <c r="G76" s="483"/>
    </row>
    <row r="77" spans="1:8" ht="12">
      <c r="A77" s="489">
        <v>3</v>
      </c>
      <c r="B77" s="483" t="s">
        <v>62</v>
      </c>
      <c r="E77" s="483"/>
      <c r="F77" s="499">
        <f>G10</f>
        <v>0</v>
      </c>
      <c r="G77" s="483"/>
    </row>
    <row r="78" spans="1:8" ht="12">
      <c r="A78" s="489"/>
      <c r="E78" s="483"/>
      <c r="F78" s="498"/>
      <c r="G78" s="483"/>
    </row>
    <row r="79" spans="1:8" ht="12">
      <c r="A79" s="489">
        <v>4</v>
      </c>
      <c r="B79" s="483" t="s">
        <v>121</v>
      </c>
      <c r="E79" s="483"/>
      <c r="F79" s="498">
        <f>F75+F76+F77</f>
        <v>0</v>
      </c>
      <c r="G79" s="483"/>
    </row>
    <row r="80" spans="1:8" ht="12">
      <c r="A80" s="489"/>
      <c r="E80" s="483"/>
      <c r="F80" s="498"/>
      <c r="G80" s="483"/>
    </row>
    <row r="81" spans="1:7" ht="12">
      <c r="A81" s="489"/>
      <c r="B81" s="483" t="s">
        <v>64</v>
      </c>
      <c r="E81" s="483"/>
      <c r="F81" s="498"/>
      <c r="G81" s="483"/>
    </row>
    <row r="82" spans="1:7" ht="12">
      <c r="A82" s="489">
        <v>5</v>
      </c>
      <c r="B82" s="483" t="s">
        <v>122</v>
      </c>
      <c r="E82" s="483"/>
      <c r="F82" s="498">
        <f>G14</f>
        <v>0</v>
      </c>
      <c r="G82" s="483"/>
    </row>
    <row r="83" spans="1:7" ht="12">
      <c r="A83" s="489"/>
      <c r="B83" s="483" t="s">
        <v>66</v>
      </c>
      <c r="E83" s="483"/>
      <c r="F83" s="498"/>
      <c r="G83" s="483"/>
    </row>
    <row r="84" spans="1:7" ht="12">
      <c r="A84" s="489">
        <v>6</v>
      </c>
      <c r="B84" s="483" t="s">
        <v>123</v>
      </c>
      <c r="E84" s="483"/>
      <c r="F84" s="498">
        <f>G16</f>
        <v>0</v>
      </c>
      <c r="G84" s="483"/>
    </row>
    <row r="85" spans="1:7" ht="12">
      <c r="A85" s="489">
        <v>7</v>
      </c>
      <c r="B85" s="483" t="s">
        <v>124</v>
      </c>
      <c r="E85" s="483"/>
      <c r="F85" s="498">
        <f>G17</f>
        <v>0</v>
      </c>
      <c r="G85" s="483"/>
    </row>
    <row r="86" spans="1:7" ht="12">
      <c r="A86" s="489">
        <v>8</v>
      </c>
      <c r="B86" s="483" t="s">
        <v>125</v>
      </c>
      <c r="E86" s="483"/>
      <c r="F86" s="499">
        <f>G18</f>
        <v>0</v>
      </c>
      <c r="G86" s="483"/>
    </row>
    <row r="87" spans="1:7" ht="12">
      <c r="A87" s="489">
        <v>9</v>
      </c>
      <c r="B87" s="483" t="s">
        <v>126</v>
      </c>
      <c r="E87" s="483"/>
      <c r="F87" s="498">
        <f>F84+F85+F86</f>
        <v>0</v>
      </c>
      <c r="G87" s="483"/>
    </row>
    <row r="88" spans="1:7" ht="12">
      <c r="A88" s="489"/>
      <c r="B88" s="483" t="s">
        <v>71</v>
      </c>
      <c r="E88" s="483"/>
      <c r="F88" s="498"/>
      <c r="G88" s="483"/>
    </row>
    <row r="89" spans="1:7" ht="12">
      <c r="A89" s="489">
        <v>10</v>
      </c>
      <c r="B89" s="483" t="s">
        <v>127</v>
      </c>
      <c r="E89" s="483"/>
      <c r="F89" s="498">
        <f>G21</f>
        <v>0</v>
      </c>
      <c r="G89" s="483"/>
    </row>
    <row r="90" spans="1:7" ht="12">
      <c r="A90" s="489">
        <v>11</v>
      </c>
      <c r="B90" s="483" t="s">
        <v>128</v>
      </c>
      <c r="E90" s="483"/>
      <c r="F90" s="498">
        <f>G22</f>
        <v>0</v>
      </c>
      <c r="G90" s="483"/>
    </row>
    <row r="91" spans="1:7" ht="12">
      <c r="A91" s="489">
        <v>12</v>
      </c>
      <c r="B91" s="483" t="s">
        <v>129</v>
      </c>
      <c r="E91" s="483"/>
      <c r="F91" s="499">
        <f>G23</f>
        <v>0</v>
      </c>
      <c r="G91" s="483"/>
    </row>
    <row r="92" spans="1:7" ht="12">
      <c r="A92" s="489">
        <v>13</v>
      </c>
      <c r="B92" s="483" t="s">
        <v>130</v>
      </c>
      <c r="E92" s="483"/>
      <c r="F92" s="498">
        <f>F89+F90+F91</f>
        <v>0</v>
      </c>
      <c r="G92" s="483"/>
    </row>
    <row r="93" spans="1:7" ht="12">
      <c r="A93" s="489"/>
      <c r="B93" s="483" t="s">
        <v>75</v>
      </c>
      <c r="E93" s="483"/>
      <c r="F93" s="498"/>
      <c r="G93" s="483"/>
    </row>
    <row r="94" spans="1:7" ht="12">
      <c r="A94" s="489">
        <v>14</v>
      </c>
      <c r="B94" s="483" t="s">
        <v>127</v>
      </c>
      <c r="E94" s="483"/>
      <c r="F94" s="498">
        <f>G26</f>
        <v>0</v>
      </c>
      <c r="G94" s="483"/>
    </row>
    <row r="95" spans="1:7" ht="12">
      <c r="A95" s="489">
        <v>15</v>
      </c>
      <c r="B95" s="483" t="s">
        <v>128</v>
      </c>
      <c r="E95" s="483"/>
      <c r="F95" s="498">
        <f>G27</f>
        <v>0</v>
      </c>
      <c r="G95" s="483"/>
    </row>
    <row r="96" spans="1:7" ht="12">
      <c r="A96" s="489">
        <v>16</v>
      </c>
      <c r="B96" s="483" t="s">
        <v>129</v>
      </c>
      <c r="E96" s="483"/>
      <c r="F96" s="499"/>
      <c r="G96" s="483"/>
    </row>
    <row r="97" spans="1:7" ht="12">
      <c r="A97" s="489">
        <v>17</v>
      </c>
      <c r="B97" s="483" t="s">
        <v>131</v>
      </c>
      <c r="E97" s="483"/>
      <c r="F97" s="498">
        <f>F94+F95+F96</f>
        <v>0</v>
      </c>
      <c r="G97" s="483"/>
    </row>
    <row r="98" spans="1:7" ht="12">
      <c r="A98" s="489">
        <v>18</v>
      </c>
      <c r="B98" s="483" t="s">
        <v>77</v>
      </c>
      <c r="E98" s="483"/>
      <c r="F98" s="498">
        <f>G31</f>
        <v>0</v>
      </c>
      <c r="G98" s="483"/>
    </row>
    <row r="99" spans="1:7" ht="12">
      <c r="A99" s="489">
        <v>19</v>
      </c>
      <c r="B99" s="483" t="s">
        <v>78</v>
      </c>
      <c r="E99" s="483"/>
      <c r="F99" s="498">
        <f>G32</f>
        <v>0</v>
      </c>
      <c r="G99" s="483"/>
    </row>
    <row r="100" spans="1:7" ht="12">
      <c r="A100" s="489">
        <v>20</v>
      </c>
      <c r="B100" s="483" t="s">
        <v>132</v>
      </c>
      <c r="E100" s="483"/>
      <c r="F100" s="498">
        <f>G33</f>
        <v>0</v>
      </c>
      <c r="G100" s="483"/>
    </row>
    <row r="101" spans="1:7" ht="12">
      <c r="A101" s="489"/>
      <c r="B101" s="483" t="s">
        <v>133</v>
      </c>
      <c r="E101" s="483"/>
      <c r="F101" s="498"/>
      <c r="G101" s="483"/>
    </row>
    <row r="102" spans="1:7" ht="12">
      <c r="A102" s="489">
        <v>21</v>
      </c>
      <c r="B102" s="483" t="s">
        <v>127</v>
      </c>
      <c r="E102" s="483"/>
      <c r="F102" s="498">
        <f>G35</f>
        <v>0</v>
      </c>
      <c r="G102" s="483"/>
    </row>
    <row r="103" spans="1:7" ht="12">
      <c r="A103" s="489">
        <v>22</v>
      </c>
      <c r="B103" s="483" t="s">
        <v>128</v>
      </c>
      <c r="E103" s="483"/>
      <c r="F103" s="498">
        <f>G36</f>
        <v>0</v>
      </c>
      <c r="G103" s="483"/>
    </row>
    <row r="104" spans="1:7" ht="12">
      <c r="A104" s="489">
        <v>23</v>
      </c>
      <c r="B104" s="483" t="s">
        <v>129</v>
      </c>
      <c r="E104" s="483"/>
      <c r="F104" s="499">
        <f>G37</f>
        <v>0</v>
      </c>
      <c r="G104" s="483"/>
    </row>
    <row r="105" spans="1:7" ht="12">
      <c r="A105" s="489">
        <v>24</v>
      </c>
      <c r="B105" s="483" t="s">
        <v>134</v>
      </c>
      <c r="E105" s="483"/>
      <c r="F105" s="499">
        <f>F102+F103+F104</f>
        <v>0</v>
      </c>
      <c r="G105" s="483"/>
    </row>
    <row r="106" spans="1:7" ht="12">
      <c r="A106" s="489"/>
      <c r="E106" s="483"/>
      <c r="F106" s="498"/>
      <c r="G106" s="483"/>
    </row>
    <row r="107" spans="1:7" ht="12">
      <c r="A107" s="489">
        <v>25</v>
      </c>
      <c r="B107" s="483" t="s">
        <v>82</v>
      </c>
      <c r="E107" s="483"/>
      <c r="F107" s="499">
        <f>F105+F100+F99+F98+F97+F92+F87+F82</f>
        <v>0</v>
      </c>
      <c r="G107" s="483"/>
    </row>
    <row r="108" spans="1:7" ht="12">
      <c r="A108" s="489"/>
      <c r="E108" s="483"/>
      <c r="F108" s="498"/>
      <c r="G108" s="483"/>
    </row>
    <row r="109" spans="1:7" ht="12">
      <c r="A109" s="489">
        <v>26</v>
      </c>
      <c r="B109" s="483" t="s">
        <v>156</v>
      </c>
      <c r="E109" s="483"/>
      <c r="F109" s="499">
        <f>F79-F107</f>
        <v>0</v>
      </c>
      <c r="G109" s="483"/>
    </row>
    <row r="110" spans="1:7" ht="12">
      <c r="A110" s="489"/>
      <c r="E110" s="483"/>
      <c r="G110" s="483"/>
    </row>
    <row r="111" spans="1:7" ht="12">
      <c r="A111" s="489">
        <v>27</v>
      </c>
      <c r="B111" s="483" t="s">
        <v>157</v>
      </c>
      <c r="G111" s="483"/>
    </row>
    <row r="112" spans="1:7" ht="12.75" thickBot="1">
      <c r="A112" s="489"/>
      <c r="B112" s="508" t="s">
        <v>158</v>
      </c>
      <c r="C112" s="509">
        <f>Inputs!$D$4</f>
        <v>1.4203E-2</v>
      </c>
      <c r="F112" s="504">
        <f>ROUND(F109*C112,0)</f>
        <v>0</v>
      </c>
      <c r="G112" s="483"/>
    </row>
    <row r="113" spans="1:7" ht="12.75" thickTop="1">
      <c r="A113" s="489"/>
      <c r="G113" s="483"/>
    </row>
  </sheetData>
  <phoneticPr fontId="42" type="noConversion"/>
  <pageMargins left="1" right="0.5" top="0.5" bottom="0.5" header="0.5" footer="0.5"/>
  <pageSetup scale="9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13"/>
  <sheetViews>
    <sheetView topLeftCell="A22" zoomScaleNormal="100" workbookViewId="0">
      <selection activeCell="I62" sqref="I62"/>
    </sheetView>
  </sheetViews>
  <sheetFormatPr defaultColWidth="12.42578125" defaultRowHeight="11.1" customHeight="1"/>
  <cols>
    <col min="1" max="1" width="5.5703125" style="244" customWidth="1"/>
    <col min="2" max="2" width="26.140625" style="244" customWidth="1"/>
    <col min="3" max="3" width="12.42578125" style="244" customWidth="1"/>
    <col min="4" max="4" width="6.7109375" style="244" customWidth="1"/>
    <col min="5" max="5" width="12.42578125" style="263" customWidth="1"/>
    <col min="6" max="6" width="12.42578125" style="264" customWidth="1"/>
    <col min="7" max="7" width="12.42578125" style="263" customWidth="1"/>
    <col min="8" max="16384" width="12.42578125" style="244"/>
  </cols>
  <sheetData>
    <row r="1" spans="1:8" ht="12">
      <c r="A1" s="920" t="str">
        <f>Inputs!$D$6</f>
        <v>AVISTA UTILITIES</v>
      </c>
      <c r="B1" s="920"/>
      <c r="C1" s="920"/>
      <c r="E1" s="245"/>
      <c r="F1" s="246"/>
      <c r="G1" s="245"/>
    </row>
    <row r="2" spans="1:8" ht="12">
      <c r="A2" s="247" t="s">
        <v>110</v>
      </c>
      <c r="B2" s="247"/>
      <c r="C2" s="247"/>
      <c r="E2" s="245"/>
      <c r="F2" s="248" t="s">
        <v>270</v>
      </c>
      <c r="G2" s="245"/>
    </row>
    <row r="3" spans="1:8" ht="12">
      <c r="A3" s="247" t="str">
        <f>Inputs!$D$2</f>
        <v>TWELVE MONTHS ENDED DECEMBER 31, 2009</v>
      </c>
      <c r="B3" s="247"/>
      <c r="C3" s="247"/>
      <c r="E3" s="245"/>
      <c r="F3" s="248" t="s">
        <v>186</v>
      </c>
      <c r="G3" s="244"/>
    </row>
    <row r="4" spans="1:8" ht="12">
      <c r="A4" s="247" t="s">
        <v>113</v>
      </c>
      <c r="B4" s="247"/>
      <c r="C4" s="247"/>
      <c r="E4" s="249"/>
      <c r="F4" s="250" t="s">
        <v>114</v>
      </c>
      <c r="G4" s="249"/>
    </row>
    <row r="5" spans="1:8" ht="12">
      <c r="A5" s="251" t="s">
        <v>9</v>
      </c>
      <c r="E5" s="245"/>
      <c r="F5" s="248"/>
      <c r="G5" s="245"/>
    </row>
    <row r="6" spans="1:8" ht="12">
      <c r="A6" s="252" t="s">
        <v>25</v>
      </c>
      <c r="B6" s="253" t="s">
        <v>103</v>
      </c>
      <c r="C6" s="253"/>
      <c r="E6" s="254" t="s">
        <v>115</v>
      </c>
      <c r="F6" s="255" t="s">
        <v>116</v>
      </c>
      <c r="G6" s="254" t="s">
        <v>117</v>
      </c>
      <c r="H6" s="256" t="s">
        <v>118</v>
      </c>
    </row>
    <row r="7" spans="1:8" ht="12">
      <c r="A7" s="251"/>
      <c r="B7" s="244" t="s">
        <v>59</v>
      </c>
      <c r="E7" s="257"/>
      <c r="F7" s="248"/>
      <c r="G7" s="257"/>
    </row>
    <row r="8" spans="1:8" ht="12">
      <c r="A8" s="251">
        <v>1</v>
      </c>
      <c r="B8" s="244" t="s">
        <v>119</v>
      </c>
      <c r="E8" s="258">
        <f>F8+G8</f>
        <v>-10069</v>
      </c>
      <c r="F8" s="711">
        <v>-10069</v>
      </c>
      <c r="G8" s="711"/>
      <c r="H8" s="259" t="str">
        <f>IF(E8=F8+G8," ","ERROR")</f>
        <v xml:space="preserve"> </v>
      </c>
    </row>
    <row r="9" spans="1:8" ht="12">
      <c r="A9" s="251">
        <v>2</v>
      </c>
      <c r="B9" s="244" t="s">
        <v>120</v>
      </c>
      <c r="E9" s="258">
        <f>F9+G9</f>
        <v>0</v>
      </c>
      <c r="F9" s="712">
        <v>0</v>
      </c>
      <c r="G9" s="712"/>
      <c r="H9" s="259" t="str">
        <f>IF(E9=F9+G9," ","ERROR")</f>
        <v xml:space="preserve"> </v>
      </c>
    </row>
    <row r="10" spans="1:8" ht="12">
      <c r="A10" s="251">
        <v>3</v>
      </c>
      <c r="B10" s="244" t="s">
        <v>62</v>
      </c>
      <c r="E10" s="709">
        <f>F10+G10</f>
        <v>0</v>
      </c>
      <c r="F10" s="713">
        <v>0</v>
      </c>
      <c r="G10" s="713"/>
      <c r="H10" s="259" t="str">
        <f>IF(E10=F10+G10," ","ERROR")</f>
        <v xml:space="preserve"> </v>
      </c>
    </row>
    <row r="11" spans="1:8" ht="12">
      <c r="A11" s="251">
        <v>4</v>
      </c>
      <c r="B11" s="244" t="s">
        <v>121</v>
      </c>
      <c r="E11" s="710">
        <f>SUM(E8:E10)</f>
        <v>-10069</v>
      </c>
      <c r="F11" s="710">
        <f>SUM(F8:F10)</f>
        <v>-10069</v>
      </c>
      <c r="G11" s="710">
        <f>SUM(G8:G10)</f>
        <v>0</v>
      </c>
      <c r="H11" s="259" t="str">
        <f>IF(E11=F11+G11," ","ERROR")</f>
        <v xml:space="preserve"> </v>
      </c>
    </row>
    <row r="12" spans="1:8" ht="12">
      <c r="A12" s="251"/>
      <c r="E12" s="260"/>
      <c r="F12" s="260"/>
      <c r="G12" s="260"/>
      <c r="H12" s="259"/>
    </row>
    <row r="13" spans="1:8" ht="12">
      <c r="A13" s="251"/>
      <c r="B13" s="244" t="s">
        <v>64</v>
      </c>
      <c r="E13" s="260"/>
      <c r="F13" s="260"/>
      <c r="G13" s="260"/>
      <c r="H13" s="259"/>
    </row>
    <row r="14" spans="1:8" ht="12">
      <c r="A14" s="251">
        <v>5</v>
      </c>
      <c r="B14" s="244" t="s">
        <v>122</v>
      </c>
      <c r="E14" s="260"/>
      <c r="F14" s="260"/>
      <c r="G14" s="260"/>
      <c r="H14" s="259" t="str">
        <f>IF(E14=F14+G14," ","ERROR")</f>
        <v xml:space="preserve"> </v>
      </c>
    </row>
    <row r="15" spans="1:8" ht="12">
      <c r="A15" s="251"/>
      <c r="B15" s="244" t="s">
        <v>66</v>
      </c>
      <c r="E15" s="260"/>
      <c r="F15" s="260"/>
      <c r="G15" s="260"/>
      <c r="H15" s="259"/>
    </row>
    <row r="16" spans="1:8" ht="12">
      <c r="A16" s="251">
        <v>6</v>
      </c>
      <c r="B16" s="244" t="s">
        <v>123</v>
      </c>
      <c r="E16" s="260">
        <f>F16+G16</f>
        <v>-7682</v>
      </c>
      <c r="F16" s="712">
        <v>-7682</v>
      </c>
      <c r="G16" s="712"/>
      <c r="H16" s="259" t="str">
        <f>IF(E16=F16+G16," ","ERROR")</f>
        <v xml:space="preserve"> </v>
      </c>
    </row>
    <row r="17" spans="1:8" ht="12">
      <c r="A17" s="251">
        <v>7</v>
      </c>
      <c r="B17" s="244" t="s">
        <v>124</v>
      </c>
      <c r="E17" s="260"/>
      <c r="F17" s="260"/>
      <c r="G17" s="712"/>
      <c r="H17" s="259" t="str">
        <f>IF(E17=F17+G17," ","ERROR")</f>
        <v xml:space="preserve"> </v>
      </c>
    </row>
    <row r="18" spans="1:8" ht="12">
      <c r="A18" s="251">
        <v>8</v>
      </c>
      <c r="B18" s="244" t="s">
        <v>125</v>
      </c>
      <c r="E18" s="261">
        <f>F18+G18</f>
        <v>0</v>
      </c>
      <c r="F18" s="714">
        <v>0</v>
      </c>
      <c r="G18" s="714"/>
      <c r="H18" s="259" t="str">
        <f>IF(E18=F18+G18," ","ERROR")</f>
        <v xml:space="preserve"> </v>
      </c>
    </row>
    <row r="19" spans="1:8" ht="12">
      <c r="A19" s="251">
        <v>9</v>
      </c>
      <c r="B19" s="244" t="s">
        <v>126</v>
      </c>
      <c r="E19" s="260">
        <f>SUM(E16:E18)</f>
        <v>-7682</v>
      </c>
      <c r="F19" s="260">
        <f>SUM(F16:F18)</f>
        <v>-7682</v>
      </c>
      <c r="G19" s="260">
        <f>SUM(G16:G18)</f>
        <v>0</v>
      </c>
      <c r="H19" s="259" t="str">
        <f>IF(E19=F19+G19," ","ERROR")</f>
        <v xml:space="preserve"> </v>
      </c>
    </row>
    <row r="20" spans="1:8" ht="12">
      <c r="A20" s="251"/>
      <c r="B20" s="244" t="s">
        <v>71</v>
      </c>
      <c r="E20" s="260"/>
      <c r="F20" s="260"/>
      <c r="G20" s="260"/>
      <c r="H20" s="259"/>
    </row>
    <row r="21" spans="1:8" ht="12">
      <c r="A21" s="251">
        <v>10</v>
      </c>
      <c r="B21" s="244" t="s">
        <v>127</v>
      </c>
      <c r="E21" s="260"/>
      <c r="F21" s="260"/>
      <c r="G21" s="260"/>
      <c r="H21" s="259" t="str">
        <f>IF(E21=F21+G21," ","ERROR")</f>
        <v xml:space="preserve"> </v>
      </c>
    </row>
    <row r="22" spans="1:8" ht="12">
      <c r="A22" s="251">
        <v>11</v>
      </c>
      <c r="B22" s="244" t="s">
        <v>128</v>
      </c>
      <c r="E22" s="260"/>
      <c r="F22" s="260"/>
      <c r="G22" s="260"/>
      <c r="H22" s="259" t="str">
        <f>IF(E22=F22+G22," ","ERROR")</f>
        <v xml:space="preserve"> </v>
      </c>
    </row>
    <row r="23" spans="1:8" ht="12">
      <c r="A23" s="251">
        <v>12</v>
      </c>
      <c r="B23" s="244" t="s">
        <v>129</v>
      </c>
      <c r="E23" s="261"/>
      <c r="F23" s="261"/>
      <c r="G23" s="261"/>
      <c r="H23" s="259" t="str">
        <f>IF(E23=F23+G23," ","ERROR")</f>
        <v xml:space="preserve"> </v>
      </c>
    </row>
    <row r="24" spans="1:8" ht="12">
      <c r="A24" s="251">
        <v>13</v>
      </c>
      <c r="B24" s="244" t="s">
        <v>130</v>
      </c>
      <c r="E24" s="260">
        <f>SUM(E21:E23)</f>
        <v>0</v>
      </c>
      <c r="F24" s="260">
        <f>SUM(F21:F23)</f>
        <v>0</v>
      </c>
      <c r="G24" s="260">
        <f>SUM(G21:G23)</f>
        <v>0</v>
      </c>
      <c r="H24" s="259" t="str">
        <f>IF(E24=F24+G24," ","ERROR")</f>
        <v xml:space="preserve"> </v>
      </c>
    </row>
    <row r="25" spans="1:8" ht="12">
      <c r="A25" s="251"/>
      <c r="B25" s="244" t="s">
        <v>75</v>
      </c>
      <c r="E25" s="260"/>
      <c r="F25" s="260"/>
      <c r="G25" s="260"/>
      <c r="H25" s="259"/>
    </row>
    <row r="26" spans="1:8" ht="12">
      <c r="A26" s="251">
        <v>14</v>
      </c>
      <c r="B26" s="244" t="s">
        <v>127</v>
      </c>
      <c r="E26" s="260"/>
      <c r="F26" s="260"/>
      <c r="G26" s="260"/>
      <c r="H26" s="259" t="str">
        <f>IF(E26=F26+G26," ","ERROR")</f>
        <v xml:space="preserve"> </v>
      </c>
    </row>
    <row r="27" spans="1:8" ht="12">
      <c r="A27" s="251">
        <v>15</v>
      </c>
      <c r="B27" s="244" t="s">
        <v>128</v>
      </c>
      <c r="E27" s="260"/>
      <c r="F27" s="260"/>
      <c r="G27" s="260"/>
      <c r="H27" s="259" t="str">
        <f>IF(E27=F27+G27," ","ERROR")</f>
        <v xml:space="preserve"> </v>
      </c>
    </row>
    <row r="28" spans="1:8" ht="12">
      <c r="A28" s="251">
        <v>16</v>
      </c>
      <c r="B28" s="244" t="s">
        <v>129</v>
      </c>
      <c r="E28" s="261">
        <f>F28+G28</f>
        <v>-387</v>
      </c>
      <c r="F28" s="714">
        <v>-387</v>
      </c>
      <c r="G28" s="600">
        <f>F112</f>
        <v>0</v>
      </c>
      <c r="H28" s="259" t="str">
        <f>IF(E28=F28+G28," ","ERROR")</f>
        <v xml:space="preserve"> </v>
      </c>
    </row>
    <row r="29" spans="1:8" ht="12">
      <c r="A29" s="251">
        <v>17</v>
      </c>
      <c r="B29" s="244" t="s">
        <v>131</v>
      </c>
      <c r="E29" s="260">
        <f>SUM(E26:E28)</f>
        <v>-387</v>
      </c>
      <c r="F29" s="260">
        <f>SUM(F26:F28)</f>
        <v>-387</v>
      </c>
      <c r="G29" s="260">
        <f>SUM(G26:G28)</f>
        <v>0</v>
      </c>
      <c r="H29" s="259" t="str">
        <f>IF(E29=F29+G29," ","ERROR")</f>
        <v xml:space="preserve"> </v>
      </c>
    </row>
    <row r="30" spans="1:8" ht="12">
      <c r="A30" s="251"/>
      <c r="E30" s="260"/>
      <c r="F30" s="260"/>
      <c r="G30" s="260"/>
      <c r="H30" s="259"/>
    </row>
    <row r="31" spans="1:8" ht="12">
      <c r="A31" s="251">
        <v>18</v>
      </c>
      <c r="B31" s="244" t="s">
        <v>77</v>
      </c>
      <c r="E31" s="260">
        <f>F31+G31</f>
        <v>-38</v>
      </c>
      <c r="F31" s="712">
        <v>-38</v>
      </c>
      <c r="G31" s="712"/>
      <c r="H31" s="259" t="str">
        <f>IF(E31=F31+G31," ","ERROR")</f>
        <v xml:space="preserve"> </v>
      </c>
    </row>
    <row r="32" spans="1:8" ht="12">
      <c r="A32" s="251">
        <v>19</v>
      </c>
      <c r="B32" s="244" t="s">
        <v>78</v>
      </c>
      <c r="E32" s="260">
        <f>F32+G32</f>
        <v>0</v>
      </c>
      <c r="F32" s="712">
        <v>0</v>
      </c>
      <c r="G32" s="712"/>
      <c r="H32" s="259" t="str">
        <f>IF(E32=F32+G32," ","ERROR")</f>
        <v xml:space="preserve"> </v>
      </c>
    </row>
    <row r="33" spans="1:8" ht="12">
      <c r="A33" s="251">
        <v>20</v>
      </c>
      <c r="B33" s="244" t="s">
        <v>132</v>
      </c>
      <c r="E33" s="260"/>
      <c r="F33" s="260"/>
      <c r="G33" s="260"/>
      <c r="H33" s="259" t="str">
        <f>IF(E33=F33+G33," ","ERROR")</f>
        <v xml:space="preserve"> </v>
      </c>
    </row>
    <row r="34" spans="1:8" ht="12">
      <c r="A34" s="251"/>
      <c r="B34" s="244" t="s">
        <v>133</v>
      </c>
      <c r="E34" s="260"/>
      <c r="F34" s="260"/>
      <c r="G34" s="260"/>
      <c r="H34" s="259"/>
    </row>
    <row r="35" spans="1:8" ht="12">
      <c r="A35" s="251">
        <v>21</v>
      </c>
      <c r="B35" s="244" t="s">
        <v>127</v>
      </c>
      <c r="E35" s="260">
        <f>F35+G35</f>
        <v>-20</v>
      </c>
      <c r="F35" s="712">
        <v>-20</v>
      </c>
      <c r="G35" s="712"/>
      <c r="H35" s="259" t="str">
        <f>IF(E35=F35+G35," ","ERROR")</f>
        <v xml:space="preserve"> </v>
      </c>
    </row>
    <row r="36" spans="1:8" ht="12">
      <c r="A36" s="251">
        <v>22</v>
      </c>
      <c r="B36" s="244" t="s">
        <v>128</v>
      </c>
      <c r="E36" s="260">
        <f>F36+G36</f>
        <v>0</v>
      </c>
      <c r="F36" s="712">
        <v>0</v>
      </c>
      <c r="G36" s="260"/>
      <c r="H36" s="259" t="str">
        <f>IF(E36=F36+G36," ","ERROR")</f>
        <v xml:space="preserve"> </v>
      </c>
    </row>
    <row r="37" spans="1:8" ht="12">
      <c r="A37" s="251">
        <v>23</v>
      </c>
      <c r="B37" s="244" t="s">
        <v>129</v>
      </c>
      <c r="E37" s="261"/>
      <c r="F37" s="261"/>
      <c r="G37" s="261"/>
      <c r="H37" s="259" t="str">
        <f>IF(E37=F37+G37," ","ERROR")</f>
        <v xml:space="preserve"> </v>
      </c>
    </row>
    <row r="38" spans="1:8" ht="12">
      <c r="A38" s="251">
        <v>24</v>
      </c>
      <c r="B38" s="244" t="s">
        <v>134</v>
      </c>
      <c r="E38" s="261">
        <f>SUM(E35:E37)</f>
        <v>-20</v>
      </c>
      <c r="F38" s="261">
        <f>SUM(F35:F37)</f>
        <v>-20</v>
      </c>
      <c r="G38" s="261">
        <f>SUM(G35:G37)</f>
        <v>0</v>
      </c>
      <c r="H38" s="259" t="str">
        <f>IF(E38=F38+G38," ","ERROR")</f>
        <v xml:space="preserve"> </v>
      </c>
    </row>
    <row r="39" spans="1:8" ht="12">
      <c r="A39" s="251">
        <v>25</v>
      </c>
      <c r="B39" s="244" t="s">
        <v>82</v>
      </c>
      <c r="E39" s="261">
        <f>E19+E24+E29+E31+E32+E33+E38+E14</f>
        <v>-8127</v>
      </c>
      <c r="F39" s="261">
        <f>F19+F24+F29+F31+F32+F33+F38+F14</f>
        <v>-8127</v>
      </c>
      <c r="G39" s="261">
        <f>G19+G24+G29+G31+G32+G33+G38+G14</f>
        <v>0</v>
      </c>
      <c r="H39" s="259" t="str">
        <f>IF(E39=F39+G39," ","ERROR")</f>
        <v xml:space="preserve"> </v>
      </c>
    </row>
    <row r="40" spans="1:8" ht="12">
      <c r="A40" s="251"/>
      <c r="E40" s="260"/>
      <c r="F40" s="260"/>
      <c r="G40" s="260"/>
      <c r="H40" s="259"/>
    </row>
    <row r="41" spans="1:8" ht="12">
      <c r="A41" s="251">
        <v>26</v>
      </c>
      <c r="B41" s="244" t="s">
        <v>135</v>
      </c>
      <c r="E41" s="260">
        <f>E11-E39</f>
        <v>-1942</v>
      </c>
      <c r="F41" s="260">
        <f>F11-F39</f>
        <v>-1942</v>
      </c>
      <c r="G41" s="260">
        <f>G11-G39</f>
        <v>0</v>
      </c>
      <c r="H41" s="259" t="str">
        <f>IF(E41=F41+G41," ","ERROR")</f>
        <v xml:space="preserve"> </v>
      </c>
    </row>
    <row r="42" spans="1:8" ht="12">
      <c r="A42" s="251"/>
      <c r="E42" s="260"/>
      <c r="F42" s="260"/>
      <c r="G42" s="260"/>
      <c r="H42" s="259"/>
    </row>
    <row r="43" spans="1:8" ht="12">
      <c r="A43" s="251"/>
      <c r="B43" s="244" t="s">
        <v>136</v>
      </c>
      <c r="E43" s="260"/>
      <c r="F43" s="260"/>
      <c r="G43" s="260"/>
      <c r="H43" s="259"/>
    </row>
    <row r="44" spans="1:8" ht="12">
      <c r="A44" s="251">
        <v>27</v>
      </c>
      <c r="B44" s="262" t="s">
        <v>150</v>
      </c>
      <c r="E44" s="260">
        <f>F44+G44</f>
        <v>-680</v>
      </c>
      <c r="F44" s="260">
        <f>ROUND(F41*0.35,0)</f>
        <v>-680</v>
      </c>
      <c r="G44" s="260">
        <f>ROUND(G41*0.35,0)</f>
        <v>0</v>
      </c>
      <c r="H44" s="259" t="str">
        <f>IF(E44=F44+G44," ","ERROR")</f>
        <v xml:space="preserve"> </v>
      </c>
    </row>
    <row r="45" spans="1:8" ht="12">
      <c r="A45" s="251">
        <v>28</v>
      </c>
      <c r="B45" s="244" t="s">
        <v>139</v>
      </c>
      <c r="E45" s="260"/>
      <c r="F45" s="260"/>
      <c r="G45" s="260"/>
      <c r="H45" s="259" t="str">
        <f>IF(E45=F45+G45," ","ERROR")</f>
        <v xml:space="preserve"> </v>
      </c>
    </row>
    <row r="46" spans="1:8" ht="12">
      <c r="A46" s="251">
        <v>29</v>
      </c>
      <c r="B46" s="244" t="s">
        <v>138</v>
      </c>
      <c r="E46" s="261"/>
      <c r="F46" s="261"/>
      <c r="G46" s="261"/>
      <c r="H46" s="259" t="str">
        <f>IF(E46=F46+G46," ","ERROR")</f>
        <v xml:space="preserve"> </v>
      </c>
    </row>
    <row r="47" spans="1:8" ht="12">
      <c r="A47" s="251"/>
      <c r="H47" s="259"/>
    </row>
    <row r="48" spans="1:8" ht="12">
      <c r="A48" s="251">
        <v>30</v>
      </c>
      <c r="B48" s="265" t="s">
        <v>88</v>
      </c>
      <c r="E48" s="258">
        <f>E41-(+E44+E45+E46)</f>
        <v>-1262</v>
      </c>
      <c r="F48" s="258">
        <f>F41-F44+F45+F46</f>
        <v>-1262</v>
      </c>
      <c r="G48" s="258">
        <f>G41-SUM(G44:G46)</f>
        <v>0</v>
      </c>
      <c r="H48" s="259" t="str">
        <f>IF(E48=F48+G48," ","ERROR")</f>
        <v xml:space="preserve"> </v>
      </c>
    </row>
    <row r="49" spans="1:8" ht="12">
      <c r="A49" s="251"/>
      <c r="H49" s="259"/>
    </row>
    <row r="50" spans="1:8" ht="12">
      <c r="A50" s="251"/>
      <c r="B50" s="262" t="s">
        <v>140</v>
      </c>
      <c r="H50" s="259"/>
    </row>
    <row r="51" spans="1:8" ht="12">
      <c r="A51" s="251"/>
      <c r="B51" s="262" t="s">
        <v>141</v>
      </c>
      <c r="H51" s="259"/>
    </row>
    <row r="52" spans="1:8" ht="12">
      <c r="A52" s="251">
        <v>31</v>
      </c>
      <c r="B52" s="244" t="s">
        <v>142</v>
      </c>
      <c r="E52" s="258"/>
      <c r="F52" s="258"/>
      <c r="G52" s="258"/>
      <c r="H52" s="259" t="str">
        <f t="shared" ref="H52:H64" si="0">IF(E52=F52+G52," ","ERROR")</f>
        <v xml:space="preserve"> </v>
      </c>
    </row>
    <row r="53" spans="1:8" ht="12">
      <c r="A53" s="251">
        <v>32</v>
      </c>
      <c r="B53" s="244" t="s">
        <v>143</v>
      </c>
      <c r="E53" s="260"/>
      <c r="F53" s="260"/>
      <c r="G53" s="260"/>
      <c r="H53" s="259" t="str">
        <f t="shared" si="0"/>
        <v xml:space="preserve"> </v>
      </c>
    </row>
    <row r="54" spans="1:8" ht="12">
      <c r="A54" s="251">
        <v>33</v>
      </c>
      <c r="B54" s="244" t="s">
        <v>151</v>
      </c>
      <c r="E54" s="261"/>
      <c r="F54" s="261"/>
      <c r="G54" s="261"/>
      <c r="H54" s="259" t="str">
        <f t="shared" si="0"/>
        <v xml:space="preserve"> </v>
      </c>
    </row>
    <row r="55" spans="1:8" ht="12">
      <c r="A55" s="251">
        <v>34</v>
      </c>
      <c r="B55" s="244" t="s">
        <v>145</v>
      </c>
      <c r="E55" s="260">
        <f>SUM(E52:E54)</f>
        <v>0</v>
      </c>
      <c r="F55" s="260">
        <f>SUM(F52:F54)</f>
        <v>0</v>
      </c>
      <c r="G55" s="260">
        <f>SUM(G52:G54)</f>
        <v>0</v>
      </c>
      <c r="H55" s="259" t="str">
        <f t="shared" si="0"/>
        <v xml:space="preserve"> </v>
      </c>
    </row>
    <row r="56" spans="1:8" ht="12">
      <c r="A56" s="251"/>
      <c r="B56" s="244" t="s">
        <v>93</v>
      </c>
      <c r="E56" s="260"/>
      <c r="F56" s="260"/>
      <c r="G56" s="260"/>
      <c r="H56" s="259" t="str">
        <f t="shared" si="0"/>
        <v xml:space="preserve"> </v>
      </c>
    </row>
    <row r="57" spans="1:8" ht="12">
      <c r="A57" s="251">
        <v>35</v>
      </c>
      <c r="B57" s="244" t="s">
        <v>142</v>
      </c>
      <c r="E57" s="260"/>
      <c r="F57" s="260"/>
      <c r="G57" s="260"/>
      <c r="H57" s="259" t="str">
        <f t="shared" si="0"/>
        <v xml:space="preserve"> </v>
      </c>
    </row>
    <row r="58" spans="1:8" ht="12">
      <c r="A58" s="251">
        <v>36</v>
      </c>
      <c r="B58" s="244" t="s">
        <v>143</v>
      </c>
      <c r="E58" s="260"/>
      <c r="F58" s="260"/>
      <c r="G58" s="260"/>
      <c r="H58" s="259" t="str">
        <f t="shared" si="0"/>
        <v xml:space="preserve"> </v>
      </c>
    </row>
    <row r="59" spans="1:8" ht="12">
      <c r="A59" s="251">
        <v>37</v>
      </c>
      <c r="B59" s="244" t="s">
        <v>151</v>
      </c>
      <c r="E59" s="261"/>
      <c r="F59" s="261"/>
      <c r="G59" s="261"/>
      <c r="H59" s="259" t="str">
        <f t="shared" si="0"/>
        <v xml:space="preserve"> </v>
      </c>
    </row>
    <row r="60" spans="1:8" ht="12">
      <c r="A60" s="251">
        <v>38</v>
      </c>
      <c r="B60" s="244" t="s">
        <v>146</v>
      </c>
      <c r="E60" s="260">
        <f>SUM(E57:E59)</f>
        <v>0</v>
      </c>
      <c r="F60" s="260">
        <f>SUM(F57:F59)</f>
        <v>0</v>
      </c>
      <c r="G60" s="260">
        <f>SUM(G57:G59)</f>
        <v>0</v>
      </c>
      <c r="H60" s="259" t="str">
        <f t="shared" si="0"/>
        <v xml:space="preserve"> </v>
      </c>
    </row>
    <row r="61" spans="1:8" ht="12">
      <c r="A61" s="251">
        <v>39</v>
      </c>
      <c r="B61" s="262" t="s">
        <v>147</v>
      </c>
      <c r="E61" s="260"/>
      <c r="F61" s="260"/>
      <c r="G61" s="260"/>
      <c r="H61" s="259" t="str">
        <f t="shared" si="0"/>
        <v xml:space="preserve"> </v>
      </c>
    </row>
    <row r="62" spans="1:8" ht="12">
      <c r="A62" s="251">
        <v>40</v>
      </c>
      <c r="B62" s="244" t="s">
        <v>96</v>
      </c>
      <c r="E62" s="260"/>
      <c r="F62" s="260"/>
      <c r="G62" s="260"/>
      <c r="H62" s="259" t="str">
        <f t="shared" si="0"/>
        <v xml:space="preserve"> </v>
      </c>
    </row>
    <row r="63" spans="1:8" ht="12">
      <c r="A63" s="251">
        <v>41</v>
      </c>
      <c r="B63" s="244" t="s">
        <v>302</v>
      </c>
      <c r="E63" s="260"/>
      <c r="F63" s="260"/>
      <c r="G63" s="260"/>
      <c r="H63" s="259"/>
    </row>
    <row r="64" spans="1:8" ht="12">
      <c r="A64" s="251">
        <v>42</v>
      </c>
      <c r="B64" s="262" t="s">
        <v>97</v>
      </c>
      <c r="E64" s="261"/>
      <c r="F64" s="261"/>
      <c r="G64" s="261"/>
      <c r="H64" s="259" t="str">
        <f t="shared" si="0"/>
        <v xml:space="preserve"> </v>
      </c>
    </row>
    <row r="65" spans="1:8" ht="12">
      <c r="A65" s="251"/>
      <c r="B65" s="244" t="s">
        <v>148</v>
      </c>
      <c r="H65" s="259"/>
    </row>
    <row r="66" spans="1:8" ht="12.75" thickBot="1">
      <c r="A66" s="251">
        <v>43</v>
      </c>
      <c r="B66" s="265" t="s">
        <v>98</v>
      </c>
      <c r="E66" s="266">
        <f>E55-E60+E61+E62+E64+E63</f>
        <v>0</v>
      </c>
      <c r="F66" s="266">
        <f t="shared" ref="F66:G66" si="1">F55-F60+F61+F62+F64+F63</f>
        <v>0</v>
      </c>
      <c r="G66" s="266">
        <f t="shared" si="1"/>
        <v>0</v>
      </c>
      <c r="H66" s="259" t="str">
        <f>IF(E66=F66+G66," ","ERROR")</f>
        <v xml:space="preserve"> </v>
      </c>
    </row>
    <row r="67" spans="1:8" ht="12.75" thickTop="1">
      <c r="A67" s="247" t="str">
        <f>Inputs!$D$6</f>
        <v>AVISTA UTILITIES</v>
      </c>
      <c r="B67" s="247"/>
      <c r="C67" s="247"/>
      <c r="G67" s="244"/>
    </row>
    <row r="68" spans="1:8" ht="12">
      <c r="A68" s="247" t="s">
        <v>154</v>
      </c>
      <c r="B68" s="247"/>
      <c r="C68" s="247"/>
      <c r="G68" s="244"/>
    </row>
    <row r="69" spans="1:8" ht="12">
      <c r="A69" s="247" t="str">
        <f>A3</f>
        <v>TWELVE MONTHS ENDED DECEMBER 31, 2009</v>
      </c>
      <c r="B69" s="247"/>
      <c r="C69" s="247"/>
      <c r="F69" s="248" t="str">
        <f>F2</f>
        <v>REVENUE  NORMALIZATION</v>
      </c>
      <c r="G69" s="244"/>
    </row>
    <row r="70" spans="1:8" ht="12">
      <c r="A70" s="247" t="s">
        <v>155</v>
      </c>
      <c r="B70" s="247"/>
      <c r="C70" s="247"/>
      <c r="F70" s="248" t="str">
        <f>F3</f>
        <v>AND GAS COST ADJUSTMENT</v>
      </c>
      <c r="G70" s="244"/>
    </row>
    <row r="71" spans="1:8" ht="12">
      <c r="E71" s="267"/>
      <c r="F71" s="255" t="str">
        <f>F4</f>
        <v>GAS</v>
      </c>
      <c r="G71" s="268"/>
    </row>
    <row r="72" spans="1:8" ht="12">
      <c r="A72" s="251" t="s">
        <v>9</v>
      </c>
      <c r="F72" s="248"/>
    </row>
    <row r="73" spans="1:8" ht="12">
      <c r="A73" s="269" t="s">
        <v>25</v>
      </c>
      <c r="B73" s="253" t="s">
        <v>103</v>
      </c>
      <c r="C73" s="253"/>
      <c r="F73" s="255" t="s">
        <v>117</v>
      </c>
    </row>
    <row r="74" spans="1:8" ht="12">
      <c r="A74" s="251"/>
      <c r="B74" s="244" t="s">
        <v>59</v>
      </c>
      <c r="E74" s="244"/>
      <c r="G74" s="244"/>
    </row>
    <row r="75" spans="1:8" ht="12">
      <c r="A75" s="251">
        <v>1</v>
      </c>
      <c r="B75" s="244" t="s">
        <v>119</v>
      </c>
      <c r="E75" s="244"/>
      <c r="F75" s="258">
        <f>G8</f>
        <v>0</v>
      </c>
      <c r="G75" s="244"/>
    </row>
    <row r="76" spans="1:8" ht="12">
      <c r="A76" s="251">
        <v>2</v>
      </c>
      <c r="B76" s="244" t="s">
        <v>120</v>
      </c>
      <c r="E76" s="244"/>
      <c r="F76" s="260">
        <f>G9</f>
        <v>0</v>
      </c>
      <c r="G76" s="244"/>
    </row>
    <row r="77" spans="1:8" ht="12">
      <c r="A77" s="251">
        <v>3</v>
      </c>
      <c r="B77" s="244" t="s">
        <v>62</v>
      </c>
      <c r="E77" s="244"/>
      <c r="F77" s="261">
        <f>G10</f>
        <v>0</v>
      </c>
      <c r="G77" s="244"/>
    </row>
    <row r="78" spans="1:8" ht="12">
      <c r="A78" s="251"/>
      <c r="E78" s="244"/>
      <c r="F78" s="260"/>
      <c r="G78" s="244"/>
    </row>
    <row r="79" spans="1:8" ht="12">
      <c r="A79" s="251">
        <v>4</v>
      </c>
      <c r="B79" s="244" t="s">
        <v>121</v>
      </c>
      <c r="E79" s="244"/>
      <c r="F79" s="260">
        <f>F75+F76+F77</f>
        <v>0</v>
      </c>
      <c r="G79" s="244"/>
    </row>
    <row r="80" spans="1:8" ht="12">
      <c r="A80" s="251"/>
      <c r="E80" s="244"/>
      <c r="F80" s="260"/>
      <c r="G80" s="244"/>
    </row>
    <row r="81" spans="1:7" ht="12">
      <c r="A81" s="251"/>
      <c r="B81" s="244" t="s">
        <v>64</v>
      </c>
      <c r="E81" s="244"/>
      <c r="F81" s="260"/>
      <c r="G81" s="244"/>
    </row>
    <row r="82" spans="1:7" ht="12">
      <c r="A82" s="251">
        <v>5</v>
      </c>
      <c r="B82" s="244" t="s">
        <v>122</v>
      </c>
      <c r="E82" s="244"/>
      <c r="F82" s="260">
        <f>G14</f>
        <v>0</v>
      </c>
      <c r="G82" s="244"/>
    </row>
    <row r="83" spans="1:7" ht="12">
      <c r="A83" s="251"/>
      <c r="B83" s="244" t="s">
        <v>66</v>
      </c>
      <c r="E83" s="244"/>
      <c r="F83" s="260"/>
      <c r="G83" s="244"/>
    </row>
    <row r="84" spans="1:7" ht="12">
      <c r="A84" s="251">
        <v>6</v>
      </c>
      <c r="B84" s="244" t="s">
        <v>123</v>
      </c>
      <c r="E84" s="244"/>
      <c r="F84" s="260">
        <f>G16</f>
        <v>0</v>
      </c>
      <c r="G84" s="244"/>
    </row>
    <row r="85" spans="1:7" ht="12">
      <c r="A85" s="251">
        <v>7</v>
      </c>
      <c r="B85" s="244" t="s">
        <v>124</v>
      </c>
      <c r="E85" s="244"/>
      <c r="F85" s="260">
        <f>G17</f>
        <v>0</v>
      </c>
      <c r="G85" s="244"/>
    </row>
    <row r="86" spans="1:7" ht="12">
      <c r="A86" s="251">
        <v>8</v>
      </c>
      <c r="B86" s="244" t="s">
        <v>125</v>
      </c>
      <c r="E86" s="244"/>
      <c r="F86" s="261">
        <f>G18</f>
        <v>0</v>
      </c>
      <c r="G86" s="244"/>
    </row>
    <row r="87" spans="1:7" ht="12">
      <c r="A87" s="251">
        <v>9</v>
      </c>
      <c r="B87" s="244" t="s">
        <v>126</v>
      </c>
      <c r="E87" s="244"/>
      <c r="F87" s="260">
        <f>F84+F85+F86</f>
        <v>0</v>
      </c>
      <c r="G87" s="244"/>
    </row>
    <row r="88" spans="1:7" ht="12">
      <c r="A88" s="251"/>
      <c r="B88" s="244" t="s">
        <v>71</v>
      </c>
      <c r="E88" s="244"/>
      <c r="F88" s="260"/>
      <c r="G88" s="244"/>
    </row>
    <row r="89" spans="1:7" ht="12">
      <c r="A89" s="251">
        <v>10</v>
      </c>
      <c r="B89" s="244" t="s">
        <v>127</v>
      </c>
      <c r="E89" s="244"/>
      <c r="F89" s="260">
        <f>G21</f>
        <v>0</v>
      </c>
      <c r="G89" s="244"/>
    </row>
    <row r="90" spans="1:7" ht="12">
      <c r="A90" s="251">
        <v>11</v>
      </c>
      <c r="B90" s="244" t="s">
        <v>128</v>
      </c>
      <c r="E90" s="244"/>
      <c r="F90" s="260">
        <f>G22</f>
        <v>0</v>
      </c>
      <c r="G90" s="244"/>
    </row>
    <row r="91" spans="1:7" ht="12">
      <c r="A91" s="251">
        <v>12</v>
      </c>
      <c r="B91" s="244" t="s">
        <v>129</v>
      </c>
      <c r="E91" s="244"/>
      <c r="F91" s="261">
        <f>G23</f>
        <v>0</v>
      </c>
      <c r="G91" s="244"/>
    </row>
    <row r="92" spans="1:7" ht="12">
      <c r="A92" s="251">
        <v>13</v>
      </c>
      <c r="B92" s="244" t="s">
        <v>130</v>
      </c>
      <c r="E92" s="244"/>
      <c r="F92" s="260">
        <f>F89+F90+F91</f>
        <v>0</v>
      </c>
      <c r="G92" s="244"/>
    </row>
    <row r="93" spans="1:7" ht="12">
      <c r="A93" s="251"/>
      <c r="B93" s="244" t="s">
        <v>75</v>
      </c>
      <c r="E93" s="244"/>
      <c r="F93" s="260"/>
      <c r="G93" s="244"/>
    </row>
    <row r="94" spans="1:7" ht="12">
      <c r="A94" s="251">
        <v>14</v>
      </c>
      <c r="B94" s="244" t="s">
        <v>127</v>
      </c>
      <c r="E94" s="244"/>
      <c r="F94" s="260">
        <f>G26</f>
        <v>0</v>
      </c>
      <c r="G94" s="244"/>
    </row>
    <row r="95" spans="1:7" ht="12">
      <c r="A95" s="251">
        <v>15</v>
      </c>
      <c r="B95" s="244" t="s">
        <v>128</v>
      </c>
      <c r="E95" s="244"/>
      <c r="F95" s="260">
        <f>G27</f>
        <v>0</v>
      </c>
      <c r="G95" s="244"/>
    </row>
    <row r="96" spans="1:7" ht="12">
      <c r="A96" s="251">
        <v>16</v>
      </c>
      <c r="B96" s="244" t="s">
        <v>129</v>
      </c>
      <c r="E96" s="244"/>
      <c r="F96" s="261"/>
      <c r="G96" s="244"/>
    </row>
    <row r="97" spans="1:7" ht="12">
      <c r="A97" s="251">
        <v>17</v>
      </c>
      <c r="B97" s="244" t="s">
        <v>131</v>
      </c>
      <c r="E97" s="244"/>
      <c r="F97" s="260">
        <f>F94+F95+F96</f>
        <v>0</v>
      </c>
      <c r="G97" s="244"/>
    </row>
    <row r="98" spans="1:7" ht="12">
      <c r="A98" s="251">
        <v>18</v>
      </c>
      <c r="B98" s="244" t="s">
        <v>77</v>
      </c>
      <c r="E98" s="244"/>
      <c r="F98" s="260">
        <f>G31</f>
        <v>0</v>
      </c>
      <c r="G98" s="244"/>
    </row>
    <row r="99" spans="1:7" ht="12">
      <c r="A99" s="251">
        <v>19</v>
      </c>
      <c r="B99" s="244" t="s">
        <v>78</v>
      </c>
      <c r="E99" s="244"/>
      <c r="F99" s="260">
        <f>G32</f>
        <v>0</v>
      </c>
      <c r="G99" s="244"/>
    </row>
    <row r="100" spans="1:7" ht="12">
      <c r="A100" s="251">
        <v>20</v>
      </c>
      <c r="B100" s="244" t="s">
        <v>132</v>
      </c>
      <c r="E100" s="244"/>
      <c r="F100" s="260">
        <f>G33</f>
        <v>0</v>
      </c>
      <c r="G100" s="244"/>
    </row>
    <row r="101" spans="1:7" ht="12">
      <c r="A101" s="251"/>
      <c r="B101" s="244" t="s">
        <v>133</v>
      </c>
      <c r="E101" s="244"/>
      <c r="F101" s="260"/>
      <c r="G101" s="244"/>
    </row>
    <row r="102" spans="1:7" ht="12">
      <c r="A102" s="251">
        <v>21</v>
      </c>
      <c r="B102" s="244" t="s">
        <v>127</v>
      </c>
      <c r="E102" s="244"/>
      <c r="F102" s="260">
        <f>G35</f>
        <v>0</v>
      </c>
      <c r="G102" s="244"/>
    </row>
    <row r="103" spans="1:7" ht="12">
      <c r="A103" s="251">
        <v>22</v>
      </c>
      <c r="B103" s="244" t="s">
        <v>128</v>
      </c>
      <c r="E103" s="244"/>
      <c r="F103" s="260">
        <f>G36</f>
        <v>0</v>
      </c>
      <c r="G103" s="244"/>
    </row>
    <row r="104" spans="1:7" ht="12">
      <c r="A104" s="251">
        <v>23</v>
      </c>
      <c r="B104" s="244" t="s">
        <v>129</v>
      </c>
      <c r="E104" s="244"/>
      <c r="F104" s="261">
        <f>G37</f>
        <v>0</v>
      </c>
      <c r="G104" s="244"/>
    </row>
    <row r="105" spans="1:7" ht="12">
      <c r="A105" s="251">
        <v>24</v>
      </c>
      <c r="B105" s="244" t="s">
        <v>134</v>
      </c>
      <c r="E105" s="244"/>
      <c r="F105" s="261">
        <f>F102+F103+F104</f>
        <v>0</v>
      </c>
      <c r="G105" s="244"/>
    </row>
    <row r="106" spans="1:7" ht="12">
      <c r="A106" s="251"/>
      <c r="E106" s="244"/>
      <c r="F106" s="260"/>
      <c r="G106" s="244"/>
    </row>
    <row r="107" spans="1:7" ht="12">
      <c r="A107" s="251">
        <v>25</v>
      </c>
      <c r="B107" s="244" t="s">
        <v>82</v>
      </c>
      <c r="E107" s="244"/>
      <c r="F107" s="261">
        <f>F105+F100+F99+F98+F97+F92+F87+F82</f>
        <v>0</v>
      </c>
      <c r="G107" s="244"/>
    </row>
    <row r="108" spans="1:7" ht="12">
      <c r="A108" s="251"/>
      <c r="E108" s="244"/>
      <c r="F108" s="260"/>
      <c r="G108" s="244"/>
    </row>
    <row r="109" spans="1:7" ht="12">
      <c r="A109" s="251">
        <v>26</v>
      </c>
      <c r="B109" s="244" t="s">
        <v>156</v>
      </c>
      <c r="E109" s="244"/>
      <c r="F109" s="261">
        <f>F79-F107</f>
        <v>0</v>
      </c>
      <c r="G109" s="244"/>
    </row>
    <row r="110" spans="1:7" ht="12">
      <c r="A110" s="251"/>
      <c r="E110" s="244"/>
      <c r="G110" s="244"/>
    </row>
    <row r="111" spans="1:7" ht="12">
      <c r="A111" s="251">
        <v>27</v>
      </c>
      <c r="B111" s="244" t="s">
        <v>157</v>
      </c>
      <c r="G111" s="244"/>
    </row>
    <row r="112" spans="1:7" ht="12.75" thickBot="1">
      <c r="A112" s="251"/>
      <c r="B112" s="270" t="s">
        <v>158</v>
      </c>
      <c r="C112" s="271">
        <f>Inputs!$D$4</f>
        <v>1.4203E-2</v>
      </c>
      <c r="F112" s="266">
        <f>ROUND(F109*C112,0)</f>
        <v>0</v>
      </c>
      <c r="G112" s="244"/>
    </row>
    <row r="113" spans="1:7" ht="12.75" thickTop="1">
      <c r="A113" s="251"/>
      <c r="G113" s="244"/>
    </row>
  </sheetData>
  <customSheetViews>
    <customSheetView guid="{5BE913A1-B14F-11D2-B0DC-0000832CDFF0}" showRuler="0" topLeftCell="A52">
      <selection activeCell="A66" sqref="A66:C66"/>
      <rowBreaks count="1" manualBreakCount="1">
        <brk id="65" max="65535" man="1"/>
      </rowBreaks>
      <pageMargins left="0.5" right="0.5" top="0.75" bottom="0.5" header="0.5" footer="0.5"/>
      <printOptions horizontalCentered="1"/>
      <pageSetup scale="85" orientation="portrait" horizontalDpi="300" verticalDpi="300" r:id="rId1"/>
      <headerFooter alignWithMargins="0"/>
    </customSheetView>
    <customSheetView guid="{A15D1964-B049-11D2-8670-0000832CEEE8}" showRuler="0" topLeftCell="A52">
      <selection activeCell="A66" sqref="A66:C66"/>
      <rowBreaks count="1" manualBreakCount="1">
        <brk id="65" max="65535" man="1"/>
      </rowBreaks>
      <pageMargins left="0.5" right="0.5" top="0.75" bottom="0.5" header="0.5" footer="0.5"/>
      <printOptions horizontalCentered="1"/>
      <pageSetup scale="85" orientation="portrait" horizontalDpi="300" verticalDpi="300" r:id="rId2"/>
      <headerFooter alignWithMargins="0"/>
    </customSheetView>
  </customSheetViews>
  <mergeCells count="1">
    <mergeCell ref="A1:C1"/>
  </mergeCells>
  <phoneticPr fontId="0" type="noConversion"/>
  <printOptions horizontalCentered="1"/>
  <pageMargins left="0.5" right="0.5" top="0.5" bottom="0.5" header="0.5" footer="0.5"/>
  <pageSetup scale="90" orientation="portrait" horizontalDpi="300" verticalDpi="300" r:id="rId3"/>
  <headerFooter alignWithMargins="0"/>
  <rowBreaks count="1" manualBreakCount="1">
    <brk id="66"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13"/>
  <sheetViews>
    <sheetView view="pageBreakPreview" zoomScale="60" zoomScaleNormal="75" workbookViewId="0">
      <selection activeCell="J40" sqref="J40"/>
    </sheetView>
  </sheetViews>
  <sheetFormatPr defaultColWidth="12.42578125" defaultRowHeight="11.1" customHeight="1"/>
  <cols>
    <col min="1" max="1" width="5.5703125" style="303" customWidth="1"/>
    <col min="2" max="2" width="26.140625" style="303" customWidth="1"/>
    <col min="3" max="3" width="12.42578125" style="303" customWidth="1"/>
    <col min="4" max="4" width="6.7109375" style="303" customWidth="1"/>
    <col min="5" max="5" width="12.42578125" style="323" customWidth="1"/>
    <col min="6" max="6" width="12.42578125" style="324" customWidth="1"/>
    <col min="7" max="7" width="12.42578125" style="323" customWidth="1"/>
    <col min="8" max="16384" width="12.42578125" style="303"/>
  </cols>
  <sheetData>
    <row r="1" spans="1:8" ht="12.75">
      <c r="A1" s="302" t="str">
        <f>Inputs!$D$6</f>
        <v>AVISTA UTILITIES</v>
      </c>
      <c r="B1" s="302"/>
      <c r="C1" s="302"/>
      <c r="E1" s="304"/>
      <c r="F1" s="305"/>
      <c r="G1" s="304"/>
      <c r="H1" s="813" t="s">
        <v>298</v>
      </c>
    </row>
    <row r="2" spans="1:8" ht="12">
      <c r="A2" s="302" t="s">
        <v>110</v>
      </c>
      <c r="B2" s="302"/>
      <c r="C2" s="302"/>
      <c r="E2" s="304"/>
      <c r="F2" s="306" t="s">
        <v>162</v>
      </c>
      <c r="G2" s="304"/>
    </row>
    <row r="3" spans="1:8" ht="12">
      <c r="A3" s="302" t="str">
        <f>Inputs!$D$2</f>
        <v>TWELVE MONTHS ENDED DECEMBER 31, 2009</v>
      </c>
      <c r="B3" s="302"/>
      <c r="C3" s="302"/>
      <c r="E3" s="304"/>
      <c r="F3" s="306" t="s">
        <v>163</v>
      </c>
      <c r="G3" s="303"/>
    </row>
    <row r="4" spans="1:8" ht="12">
      <c r="A4" s="302" t="s">
        <v>113</v>
      </c>
      <c r="B4" s="302"/>
      <c r="C4" s="302"/>
      <c r="E4" s="307"/>
      <c r="F4" s="308" t="s">
        <v>114</v>
      </c>
      <c r="G4" s="307"/>
    </row>
    <row r="5" spans="1:8" ht="12">
      <c r="A5" s="309" t="s">
        <v>9</v>
      </c>
      <c r="E5" s="304"/>
      <c r="F5" s="306"/>
      <c r="G5" s="304"/>
    </row>
    <row r="6" spans="1:8" ht="12">
      <c r="A6" s="310" t="s">
        <v>25</v>
      </c>
      <c r="B6" s="311" t="s">
        <v>103</v>
      </c>
      <c r="C6" s="311"/>
      <c r="E6" s="312" t="s">
        <v>115</v>
      </c>
      <c r="F6" s="313" t="s">
        <v>116</v>
      </c>
      <c r="G6" s="312" t="s">
        <v>117</v>
      </c>
      <c r="H6" s="314" t="s">
        <v>118</v>
      </c>
    </row>
    <row r="7" spans="1:8" ht="12">
      <c r="A7" s="309"/>
      <c r="B7" s="303" t="s">
        <v>59</v>
      </c>
      <c r="E7" s="315"/>
      <c r="F7" s="306"/>
      <c r="G7" s="315"/>
    </row>
    <row r="8" spans="1:8" ht="12">
      <c r="A8" s="309">
        <v>1</v>
      </c>
      <c r="B8" s="303" t="s">
        <v>119</v>
      </c>
      <c r="E8" s="316">
        <f>SUM(F8:G8)</f>
        <v>-7403</v>
      </c>
      <c r="F8" s="831">
        <v>-7403</v>
      </c>
      <c r="G8" s="316"/>
      <c r="H8" s="317" t="str">
        <f>IF(E8=F8+G8," ","ERROR")</f>
        <v xml:space="preserve"> </v>
      </c>
    </row>
    <row r="9" spans="1:8" ht="12">
      <c r="A9" s="309">
        <v>2</v>
      </c>
      <c r="B9" s="303" t="s">
        <v>120</v>
      </c>
      <c r="E9" s="318">
        <f>SUM(F9:G9)</f>
        <v>-75</v>
      </c>
      <c r="F9" s="832">
        <v>-75</v>
      </c>
      <c r="G9" s="318"/>
      <c r="H9" s="317" t="str">
        <f>IF(E9=F9+G9," ","ERROR")</f>
        <v xml:space="preserve"> </v>
      </c>
    </row>
    <row r="10" spans="1:8" ht="12">
      <c r="A10" s="309">
        <v>3</v>
      </c>
      <c r="B10" s="303" t="s">
        <v>62</v>
      </c>
      <c r="E10" s="319"/>
      <c r="F10" s="319"/>
      <c r="G10" s="319"/>
      <c r="H10" s="317" t="str">
        <f>IF(E10=F10+G10," ","ERROR")</f>
        <v xml:space="preserve"> </v>
      </c>
    </row>
    <row r="11" spans="1:8" ht="12">
      <c r="A11" s="309">
        <v>4</v>
      </c>
      <c r="B11" s="303" t="s">
        <v>121</v>
      </c>
      <c r="E11" s="318">
        <f>SUM(E8:E10)</f>
        <v>-7478</v>
      </c>
      <c r="F11" s="318">
        <f>SUM(F8:F10)</f>
        <v>-7478</v>
      </c>
      <c r="G11" s="318">
        <f>SUM(G8:G10)</f>
        <v>0</v>
      </c>
      <c r="H11" s="317" t="str">
        <f>IF(E11=F11+G11," ","ERROR")</f>
        <v xml:space="preserve"> </v>
      </c>
    </row>
    <row r="12" spans="1:8" ht="12">
      <c r="A12" s="309"/>
      <c r="E12" s="318"/>
      <c r="F12" s="318"/>
      <c r="G12" s="318"/>
      <c r="H12" s="317"/>
    </row>
    <row r="13" spans="1:8" ht="12">
      <c r="A13" s="309"/>
      <c r="B13" s="303" t="s">
        <v>64</v>
      </c>
      <c r="E13" s="318"/>
      <c r="F13" s="318"/>
      <c r="G13" s="318"/>
      <c r="H13" s="317"/>
    </row>
    <row r="14" spans="1:8" ht="12">
      <c r="A14" s="309">
        <v>5</v>
      </c>
      <c r="B14" s="303" t="s">
        <v>122</v>
      </c>
      <c r="E14" s="318"/>
      <c r="F14" s="318"/>
      <c r="G14" s="318"/>
      <c r="H14" s="317" t="str">
        <f>IF(E14=F14+G14," ","ERROR")</f>
        <v xml:space="preserve"> </v>
      </c>
    </row>
    <row r="15" spans="1:8" ht="12">
      <c r="A15" s="309"/>
      <c r="B15" s="303" t="s">
        <v>66</v>
      </c>
      <c r="E15" s="318"/>
      <c r="F15" s="318"/>
      <c r="G15" s="318"/>
      <c r="H15" s="317"/>
    </row>
    <row r="16" spans="1:8" ht="12">
      <c r="A16" s="309">
        <v>6</v>
      </c>
      <c r="B16" s="303" t="s">
        <v>123</v>
      </c>
      <c r="E16" s="318"/>
      <c r="F16" s="318"/>
      <c r="G16" s="318"/>
      <c r="H16" s="317" t="str">
        <f>IF(E16=F16+G16," ","ERROR")</f>
        <v xml:space="preserve"> </v>
      </c>
    </row>
    <row r="17" spans="1:8" ht="12">
      <c r="A17" s="309">
        <v>7</v>
      </c>
      <c r="B17" s="303" t="s">
        <v>124</v>
      </c>
      <c r="E17" s="318"/>
      <c r="F17" s="318"/>
      <c r="G17" s="318"/>
      <c r="H17" s="317" t="str">
        <f>IF(E17=F17+G17," ","ERROR")</f>
        <v xml:space="preserve"> </v>
      </c>
    </row>
    <row r="18" spans="1:8" ht="12">
      <c r="A18" s="309">
        <v>8</v>
      </c>
      <c r="B18" s="303" t="s">
        <v>125</v>
      </c>
      <c r="E18" s="319"/>
      <c r="F18" s="319"/>
      <c r="G18" s="319"/>
      <c r="H18" s="317" t="str">
        <f>IF(E18=F18+G18," ","ERROR")</f>
        <v xml:space="preserve"> </v>
      </c>
    </row>
    <row r="19" spans="1:8" ht="12">
      <c r="A19" s="309">
        <v>9</v>
      </c>
      <c r="B19" s="303" t="s">
        <v>126</v>
      </c>
      <c r="E19" s="318">
        <f>SUM(E16:E18)</f>
        <v>0</v>
      </c>
      <c r="F19" s="318">
        <f>SUM(F16:F18)</f>
        <v>0</v>
      </c>
      <c r="G19" s="318">
        <f>SUM(G16:G18)</f>
        <v>0</v>
      </c>
      <c r="H19" s="317" t="str">
        <f>IF(E19=F19+G19," ","ERROR")</f>
        <v xml:space="preserve"> </v>
      </c>
    </row>
    <row r="20" spans="1:8" ht="12">
      <c r="A20" s="309"/>
      <c r="B20" s="303" t="s">
        <v>71</v>
      </c>
      <c r="E20" s="318"/>
      <c r="F20" s="318"/>
      <c r="G20" s="318"/>
      <c r="H20" s="317"/>
    </row>
    <row r="21" spans="1:8" ht="12">
      <c r="A21" s="309">
        <v>10</v>
      </c>
      <c r="B21" s="303" t="s">
        <v>127</v>
      </c>
      <c r="E21" s="318"/>
      <c r="F21" s="318"/>
      <c r="G21" s="318"/>
      <c r="H21" s="317" t="str">
        <f>IF(E21=F21+G21," ","ERROR")</f>
        <v xml:space="preserve"> </v>
      </c>
    </row>
    <row r="22" spans="1:8" ht="12">
      <c r="A22" s="309">
        <v>11</v>
      </c>
      <c r="B22" s="303" t="s">
        <v>128</v>
      </c>
      <c r="E22" s="318"/>
      <c r="F22" s="318"/>
      <c r="G22" s="318"/>
      <c r="H22" s="317" t="str">
        <f>IF(E22=F22+G22," ","ERROR")</f>
        <v xml:space="preserve"> </v>
      </c>
    </row>
    <row r="23" spans="1:8" ht="12">
      <c r="A23" s="309">
        <v>12</v>
      </c>
      <c r="B23" s="303" t="s">
        <v>129</v>
      </c>
      <c r="E23" s="319"/>
      <c r="F23" s="319"/>
      <c r="G23" s="319"/>
      <c r="H23" s="317" t="str">
        <f>IF(E23=F23+G23," ","ERROR")</f>
        <v xml:space="preserve"> </v>
      </c>
    </row>
    <row r="24" spans="1:8" ht="12">
      <c r="A24" s="309">
        <v>13</v>
      </c>
      <c r="B24" s="303" t="s">
        <v>130</v>
      </c>
      <c r="E24" s="318">
        <f>SUM(E21:E23)</f>
        <v>0</v>
      </c>
      <c r="F24" s="318">
        <f>SUM(F21:F23)</f>
        <v>0</v>
      </c>
      <c r="G24" s="318">
        <f>SUM(G21:G23)</f>
        <v>0</v>
      </c>
      <c r="H24" s="317" t="str">
        <f>IF(E24=F24+G24," ","ERROR")</f>
        <v xml:space="preserve"> </v>
      </c>
    </row>
    <row r="25" spans="1:8" ht="12">
      <c r="A25" s="309"/>
      <c r="B25" s="303" t="s">
        <v>75</v>
      </c>
      <c r="E25" s="318"/>
      <c r="F25" s="318"/>
      <c r="G25" s="318"/>
      <c r="H25" s="317"/>
    </row>
    <row r="26" spans="1:8" ht="12">
      <c r="A26" s="309">
        <v>14</v>
      </c>
      <c r="B26" s="303" t="s">
        <v>127</v>
      </c>
      <c r="E26" s="318"/>
      <c r="F26" s="318"/>
      <c r="G26" s="318"/>
      <c r="H26" s="317" t="str">
        <f>IF(E26=F26+G26," ","ERROR")</f>
        <v xml:space="preserve"> </v>
      </c>
    </row>
    <row r="27" spans="1:8" ht="12">
      <c r="A27" s="309">
        <v>15</v>
      </c>
      <c r="B27" s="303" t="s">
        <v>128</v>
      </c>
      <c r="E27" s="318"/>
      <c r="F27" s="318"/>
      <c r="G27" s="318"/>
      <c r="H27" s="317" t="str">
        <f>IF(E27=F27+G27," ","ERROR")</f>
        <v xml:space="preserve"> </v>
      </c>
    </row>
    <row r="28" spans="1:8" ht="12">
      <c r="A28" s="309">
        <v>16</v>
      </c>
      <c r="B28" s="303" t="s">
        <v>129</v>
      </c>
      <c r="E28" s="319">
        <f>F28+G28</f>
        <v>-7469</v>
      </c>
      <c r="F28" s="833">
        <f>-7470+1</f>
        <v>-7469</v>
      </c>
      <c r="G28" s="320">
        <f>0+F112</f>
        <v>0</v>
      </c>
      <c r="H28" s="317" t="str">
        <f>IF(E28=F28+G28," ","ERROR")</f>
        <v xml:space="preserve"> </v>
      </c>
    </row>
    <row r="29" spans="1:8" ht="12">
      <c r="A29" s="309">
        <v>17</v>
      </c>
      <c r="B29" s="303" t="s">
        <v>131</v>
      </c>
      <c r="E29" s="318">
        <f>SUM(E26:E28)</f>
        <v>-7469</v>
      </c>
      <c r="F29" s="318">
        <f>SUM(F26:F28)</f>
        <v>-7469</v>
      </c>
      <c r="G29" s="318">
        <f>SUM(G26:G28)</f>
        <v>0</v>
      </c>
      <c r="H29" s="317" t="str">
        <f>IF(E29=F29+G29," ","ERROR")</f>
        <v xml:space="preserve"> </v>
      </c>
    </row>
    <row r="30" spans="1:8" ht="12">
      <c r="A30" s="309"/>
      <c r="E30" s="318"/>
      <c r="F30" s="318"/>
      <c r="G30" s="318"/>
      <c r="H30" s="317"/>
    </row>
    <row r="31" spans="1:8" ht="12">
      <c r="A31" s="309">
        <v>18</v>
      </c>
      <c r="B31" s="303" t="s">
        <v>77</v>
      </c>
      <c r="E31" s="318"/>
      <c r="F31" s="318"/>
      <c r="G31" s="318"/>
      <c r="H31" s="317" t="str">
        <f>IF(E31=F31+G31," ","ERROR")</f>
        <v xml:space="preserve"> </v>
      </c>
    </row>
    <row r="32" spans="1:8" ht="12">
      <c r="A32" s="309">
        <v>19</v>
      </c>
      <c r="B32" s="303" t="s">
        <v>78</v>
      </c>
      <c r="E32" s="318"/>
      <c r="F32" s="318"/>
      <c r="G32" s="318"/>
      <c r="H32" s="317" t="str">
        <f>IF(E32=F32+G32," ","ERROR")</f>
        <v xml:space="preserve"> </v>
      </c>
    </row>
    <row r="33" spans="1:8" ht="12">
      <c r="A33" s="309">
        <v>20</v>
      </c>
      <c r="B33" s="303" t="s">
        <v>132</v>
      </c>
      <c r="E33" s="318"/>
      <c r="F33" s="318"/>
      <c r="G33" s="318"/>
      <c r="H33" s="317" t="str">
        <f>IF(E33=F33+G33," ","ERROR")</f>
        <v xml:space="preserve"> </v>
      </c>
    </row>
    <row r="34" spans="1:8" ht="12">
      <c r="A34" s="309"/>
      <c r="B34" s="303" t="s">
        <v>133</v>
      </c>
      <c r="E34" s="318"/>
      <c r="F34" s="318"/>
      <c r="G34" s="318"/>
      <c r="H34" s="317"/>
    </row>
    <row r="35" spans="1:8" ht="12">
      <c r="A35" s="309">
        <v>21</v>
      </c>
      <c r="B35" s="303" t="s">
        <v>127</v>
      </c>
      <c r="E35" s="596">
        <f>F35+G35</f>
        <v>0</v>
      </c>
      <c r="F35" s="318"/>
      <c r="G35" s="318"/>
      <c r="H35" s="317" t="str">
        <f>IF(E35=F35+G35," ","ERROR")</f>
        <v xml:space="preserve"> </v>
      </c>
    </row>
    <row r="36" spans="1:8" ht="12">
      <c r="A36" s="309">
        <v>22</v>
      </c>
      <c r="B36" s="303" t="s">
        <v>128</v>
      </c>
      <c r="E36" s="318"/>
      <c r="F36" s="318"/>
      <c r="G36" s="318"/>
      <c r="H36" s="317" t="str">
        <f>IF(E36=F36+G36," ","ERROR")</f>
        <v xml:space="preserve"> </v>
      </c>
    </row>
    <row r="37" spans="1:8" ht="12">
      <c r="A37" s="309">
        <v>23</v>
      </c>
      <c r="B37" s="303" t="s">
        <v>129</v>
      </c>
      <c r="E37" s="319"/>
      <c r="F37" s="319"/>
      <c r="G37" s="319"/>
      <c r="H37" s="317" t="str">
        <f>IF(E37=F37+G37," ","ERROR")</f>
        <v xml:space="preserve"> </v>
      </c>
    </row>
    <row r="38" spans="1:8" ht="12">
      <c r="A38" s="309">
        <v>24</v>
      </c>
      <c r="B38" s="303" t="s">
        <v>134</v>
      </c>
      <c r="E38" s="319">
        <f>SUM(E35:E37)</f>
        <v>0</v>
      </c>
      <c r="F38" s="319">
        <f>SUM(F35:F37)</f>
        <v>0</v>
      </c>
      <c r="G38" s="319">
        <f>SUM(G35:G37)</f>
        <v>0</v>
      </c>
      <c r="H38" s="317" t="str">
        <f>IF(E38=F38+G38," ","ERROR")</f>
        <v xml:space="preserve"> </v>
      </c>
    </row>
    <row r="39" spans="1:8" ht="12">
      <c r="A39" s="309">
        <v>25</v>
      </c>
      <c r="B39" s="303" t="s">
        <v>82</v>
      </c>
      <c r="E39" s="319">
        <f>E19+E24+E29+E31+E32+E33+E38+E14</f>
        <v>-7469</v>
      </c>
      <c r="F39" s="319">
        <f>F19+F24+F29+F31+F32+F33+F38+F14</f>
        <v>-7469</v>
      </c>
      <c r="G39" s="319">
        <f>G19+G24+G29+G31+G32+G33+G38+G14</f>
        <v>0</v>
      </c>
      <c r="H39" s="317" t="str">
        <f>IF(E39=F39+G39," ","ERROR")</f>
        <v xml:space="preserve"> </v>
      </c>
    </row>
    <row r="40" spans="1:8" ht="12">
      <c r="A40" s="309"/>
      <c r="E40" s="318"/>
      <c r="F40" s="318"/>
      <c r="G40" s="318"/>
      <c r="H40" s="317"/>
    </row>
    <row r="41" spans="1:8" ht="12">
      <c r="A41" s="309">
        <v>26</v>
      </c>
      <c r="B41" s="303" t="s">
        <v>135</v>
      </c>
      <c r="E41" s="318">
        <f>E11-E39</f>
        <v>-9</v>
      </c>
      <c r="F41" s="318">
        <f>F11-F39</f>
        <v>-9</v>
      </c>
      <c r="G41" s="318">
        <f>G11-G39</f>
        <v>0</v>
      </c>
      <c r="H41" s="317" t="str">
        <f>IF(E41=F41+G41," ","ERROR")</f>
        <v xml:space="preserve"> </v>
      </c>
    </row>
    <row r="42" spans="1:8" ht="12">
      <c r="A42" s="309"/>
      <c r="E42" s="318"/>
      <c r="F42" s="318"/>
      <c r="G42" s="318"/>
      <c r="H42" s="317"/>
    </row>
    <row r="43" spans="1:8" ht="12">
      <c r="A43" s="309"/>
      <c r="B43" s="303" t="s">
        <v>136</v>
      </c>
      <c r="E43" s="318"/>
      <c r="F43" s="318"/>
      <c r="G43" s="318"/>
      <c r="H43" s="317"/>
    </row>
    <row r="44" spans="1:8" ht="12">
      <c r="A44" s="309">
        <v>27</v>
      </c>
      <c r="B44" s="321" t="s">
        <v>137</v>
      </c>
      <c r="D44" s="322">
        <v>0.35</v>
      </c>
      <c r="E44" s="318">
        <f>F44+G44</f>
        <v>-3</v>
      </c>
      <c r="F44" s="318">
        <f>ROUND(F41*D44,0)</f>
        <v>-3</v>
      </c>
      <c r="G44" s="318">
        <f>ROUND(G41*D44,0)</f>
        <v>0</v>
      </c>
      <c r="H44" s="317" t="str">
        <f>IF(E44=F44+G44," ","ERROR")</f>
        <v xml:space="preserve"> </v>
      </c>
    </row>
    <row r="45" spans="1:8" ht="12">
      <c r="A45" s="309">
        <v>28</v>
      </c>
      <c r="B45" s="303" t="s">
        <v>139</v>
      </c>
      <c r="E45" s="318"/>
      <c r="F45" s="318"/>
      <c r="G45" s="318"/>
      <c r="H45" s="317" t="str">
        <f>IF(E45=F45+G45," ","ERROR")</f>
        <v xml:space="preserve"> </v>
      </c>
    </row>
    <row r="46" spans="1:8" ht="12">
      <c r="A46" s="309">
        <v>29</v>
      </c>
      <c r="B46" s="303" t="s">
        <v>138</v>
      </c>
      <c r="E46" s="319"/>
      <c r="F46" s="319"/>
      <c r="G46" s="319"/>
      <c r="H46" s="317" t="str">
        <f>IF(E46=F46+G46," ","ERROR")</f>
        <v xml:space="preserve"> </v>
      </c>
    </row>
    <row r="47" spans="1:8" ht="12">
      <c r="A47" s="309"/>
      <c r="H47" s="317"/>
    </row>
    <row r="48" spans="1:8" ht="12">
      <c r="A48" s="309">
        <v>30</v>
      </c>
      <c r="B48" s="325" t="s">
        <v>88</v>
      </c>
      <c r="E48" s="316">
        <f>E41-(+E44+E45+E46)</f>
        <v>-6</v>
      </c>
      <c r="F48" s="316">
        <f>F41-F44+F45+F46</f>
        <v>-6</v>
      </c>
      <c r="G48" s="316">
        <f>G41-SUM(G44:G46)</f>
        <v>0</v>
      </c>
      <c r="H48" s="317" t="str">
        <f>IF(E48=F48+G48," ","ERROR")</f>
        <v xml:space="preserve"> </v>
      </c>
    </row>
    <row r="49" spans="1:8" ht="12">
      <c r="A49" s="309"/>
      <c r="H49" s="317"/>
    </row>
    <row r="50" spans="1:8" ht="12">
      <c r="A50" s="309"/>
      <c r="B50" s="321" t="s">
        <v>140</v>
      </c>
      <c r="H50" s="317"/>
    </row>
    <row r="51" spans="1:8" ht="12">
      <c r="A51" s="309"/>
      <c r="B51" s="321" t="s">
        <v>141</v>
      </c>
      <c r="H51" s="317"/>
    </row>
    <row r="52" spans="1:8" ht="12">
      <c r="A52" s="309">
        <v>31</v>
      </c>
      <c r="B52" s="303" t="s">
        <v>142</v>
      </c>
      <c r="E52" s="316"/>
      <c r="F52" s="316"/>
      <c r="G52" s="316"/>
      <c r="H52" s="317" t="str">
        <f t="shared" ref="H52:H64" si="0">IF(E52=F52+G52," ","ERROR")</f>
        <v xml:space="preserve"> </v>
      </c>
    </row>
    <row r="53" spans="1:8" ht="12">
      <c r="A53" s="309">
        <v>32</v>
      </c>
      <c r="B53" s="303" t="s">
        <v>143</v>
      </c>
      <c r="E53" s="318"/>
      <c r="F53" s="318"/>
      <c r="G53" s="318"/>
      <c r="H53" s="317" t="str">
        <f t="shared" si="0"/>
        <v xml:space="preserve"> </v>
      </c>
    </row>
    <row r="54" spans="1:8" ht="12">
      <c r="A54" s="309">
        <v>33</v>
      </c>
      <c r="B54" s="303" t="s">
        <v>151</v>
      </c>
      <c r="E54" s="319"/>
      <c r="F54" s="319"/>
      <c r="G54" s="319"/>
      <c r="H54" s="317" t="str">
        <f t="shared" si="0"/>
        <v xml:space="preserve"> </v>
      </c>
    </row>
    <row r="55" spans="1:8" ht="12">
      <c r="A55" s="309">
        <v>34</v>
      </c>
      <c r="B55" s="303" t="s">
        <v>145</v>
      </c>
      <c r="E55" s="318">
        <f>SUM(E52:E54)</f>
        <v>0</v>
      </c>
      <c r="F55" s="318">
        <f>SUM(F52:F54)</f>
        <v>0</v>
      </c>
      <c r="G55" s="318">
        <f>SUM(G52:G54)</f>
        <v>0</v>
      </c>
      <c r="H55" s="317" t="str">
        <f t="shared" si="0"/>
        <v xml:space="preserve"> </v>
      </c>
    </row>
    <row r="56" spans="1:8" ht="12">
      <c r="A56" s="309"/>
      <c r="B56" s="303" t="s">
        <v>93</v>
      </c>
      <c r="E56" s="318"/>
      <c r="F56" s="318"/>
      <c r="G56" s="318"/>
      <c r="H56" s="317" t="str">
        <f t="shared" si="0"/>
        <v xml:space="preserve"> </v>
      </c>
    </row>
    <row r="57" spans="1:8" ht="12">
      <c r="A57" s="309">
        <v>35</v>
      </c>
      <c r="B57" s="303" t="s">
        <v>142</v>
      </c>
      <c r="E57" s="318"/>
      <c r="F57" s="318"/>
      <c r="G57" s="318"/>
      <c r="H57" s="317" t="str">
        <f t="shared" si="0"/>
        <v xml:space="preserve"> </v>
      </c>
    </row>
    <row r="58" spans="1:8" ht="12">
      <c r="A58" s="309">
        <v>36</v>
      </c>
      <c r="B58" s="303" t="s">
        <v>143</v>
      </c>
      <c r="E58" s="318"/>
      <c r="F58" s="318"/>
      <c r="G58" s="318"/>
      <c r="H58" s="317" t="str">
        <f t="shared" si="0"/>
        <v xml:space="preserve"> </v>
      </c>
    </row>
    <row r="59" spans="1:8" ht="12">
      <c r="A59" s="309">
        <v>37</v>
      </c>
      <c r="B59" s="303" t="s">
        <v>151</v>
      </c>
      <c r="E59" s="319"/>
      <c r="F59" s="319"/>
      <c r="G59" s="319"/>
      <c r="H59" s="317" t="str">
        <f t="shared" si="0"/>
        <v xml:space="preserve"> </v>
      </c>
    </row>
    <row r="60" spans="1:8" ht="12">
      <c r="A60" s="309">
        <v>38</v>
      </c>
      <c r="B60" s="303" t="s">
        <v>146</v>
      </c>
      <c r="E60" s="318">
        <f>SUM(E57:E59)</f>
        <v>0</v>
      </c>
      <c r="F60" s="318">
        <f>SUM(F57:F59)</f>
        <v>0</v>
      </c>
      <c r="G60" s="318">
        <f>SUM(G57:G59)</f>
        <v>0</v>
      </c>
      <c r="H60" s="317" t="str">
        <f t="shared" si="0"/>
        <v xml:space="preserve"> </v>
      </c>
    </row>
    <row r="61" spans="1:8" ht="12">
      <c r="A61" s="309">
        <v>39</v>
      </c>
      <c r="B61" s="321" t="s">
        <v>147</v>
      </c>
      <c r="E61" s="318"/>
      <c r="F61" s="318"/>
      <c r="G61" s="318"/>
      <c r="H61" s="317" t="str">
        <f t="shared" si="0"/>
        <v xml:space="preserve"> </v>
      </c>
    </row>
    <row r="62" spans="1:8" ht="12">
      <c r="A62" s="309">
        <v>40</v>
      </c>
      <c r="B62" s="303" t="s">
        <v>96</v>
      </c>
      <c r="E62" s="318"/>
      <c r="F62" s="318"/>
      <c r="G62" s="318"/>
      <c r="H62" s="317" t="str">
        <f t="shared" si="0"/>
        <v xml:space="preserve"> </v>
      </c>
    </row>
    <row r="63" spans="1:8" ht="12">
      <c r="A63" s="309">
        <v>41</v>
      </c>
      <c r="B63" s="303" t="s">
        <v>302</v>
      </c>
      <c r="E63" s="318"/>
      <c r="F63" s="318"/>
      <c r="G63" s="318"/>
      <c r="H63" s="317"/>
    </row>
    <row r="64" spans="1:8" ht="12">
      <c r="A64" s="309">
        <v>42</v>
      </c>
      <c r="B64" s="321" t="s">
        <v>97</v>
      </c>
      <c r="E64" s="319"/>
      <c r="F64" s="319"/>
      <c r="G64" s="319"/>
      <c r="H64" s="317" t="str">
        <f t="shared" si="0"/>
        <v xml:space="preserve"> </v>
      </c>
    </row>
    <row r="65" spans="1:8" ht="12">
      <c r="A65" s="309"/>
      <c r="B65" s="303" t="s">
        <v>148</v>
      </c>
      <c r="H65" s="317"/>
    </row>
    <row r="66" spans="1:8" ht="12.75" thickBot="1">
      <c r="A66" s="309">
        <v>43</v>
      </c>
      <c r="B66" s="325" t="s">
        <v>98</v>
      </c>
      <c r="E66" s="326">
        <f>E55-E60+E61+E62+E64+E63</f>
        <v>0</v>
      </c>
      <c r="F66" s="326">
        <f t="shared" ref="F66:G66" si="1">F55-F60+F61+F62+F64+F63</f>
        <v>0</v>
      </c>
      <c r="G66" s="326">
        <f t="shared" si="1"/>
        <v>0</v>
      </c>
      <c r="H66" s="317" t="str">
        <f>IF(E66=F66+G66," ","ERROR")</f>
        <v xml:space="preserve"> </v>
      </c>
    </row>
    <row r="67" spans="1:8" ht="12.75" thickTop="1">
      <c r="A67" s="302" t="str">
        <f>Inputs!$D$6</f>
        <v>AVISTA UTILITIES</v>
      </c>
      <c r="B67" s="302"/>
      <c r="C67" s="302"/>
      <c r="G67" s="303"/>
    </row>
    <row r="68" spans="1:8" ht="12">
      <c r="A68" s="302" t="s">
        <v>154</v>
      </c>
      <c r="B68" s="302"/>
      <c r="C68" s="302"/>
      <c r="G68" s="303"/>
    </row>
    <row r="69" spans="1:8" ht="12">
      <c r="A69" s="302" t="str">
        <f>A3</f>
        <v>TWELVE MONTHS ENDED DECEMBER 31, 2009</v>
      </c>
      <c r="B69" s="302"/>
      <c r="C69" s="302"/>
      <c r="F69" s="306" t="str">
        <f>F2</f>
        <v>ELIMINATE</v>
      </c>
      <c r="G69" s="303"/>
    </row>
    <row r="70" spans="1:8" ht="12">
      <c r="A70" s="302" t="s">
        <v>155</v>
      </c>
      <c r="B70" s="302"/>
      <c r="C70" s="302"/>
      <c r="F70" s="306" t="str">
        <f>F3</f>
        <v>B &amp; O TAXES</v>
      </c>
      <c r="G70" s="303"/>
    </row>
    <row r="71" spans="1:8" ht="12">
      <c r="E71" s="327"/>
      <c r="F71" s="313" t="str">
        <f>F4</f>
        <v>GAS</v>
      </c>
      <c r="G71" s="328"/>
    </row>
    <row r="72" spans="1:8" ht="12">
      <c r="A72" s="309" t="s">
        <v>9</v>
      </c>
      <c r="F72" s="306"/>
    </row>
    <row r="73" spans="1:8" ht="12">
      <c r="A73" s="329" t="s">
        <v>25</v>
      </c>
      <c r="B73" s="311" t="s">
        <v>103</v>
      </c>
      <c r="C73" s="311"/>
      <c r="F73" s="313" t="s">
        <v>117</v>
      </c>
    </row>
    <row r="74" spans="1:8" ht="12">
      <c r="A74" s="309"/>
      <c r="B74" s="303" t="s">
        <v>59</v>
      </c>
      <c r="E74" s="303"/>
      <c r="G74" s="303"/>
    </row>
    <row r="75" spans="1:8" ht="12">
      <c r="A75" s="309">
        <v>1</v>
      </c>
      <c r="B75" s="303" t="s">
        <v>119</v>
      </c>
      <c r="E75" s="303"/>
      <c r="F75" s="316">
        <f>G8</f>
        <v>0</v>
      </c>
      <c r="G75" s="303"/>
    </row>
    <row r="76" spans="1:8" ht="12">
      <c r="A76" s="309">
        <v>2</v>
      </c>
      <c r="B76" s="303" t="s">
        <v>120</v>
      </c>
      <c r="E76" s="303"/>
      <c r="F76" s="318">
        <f>G9</f>
        <v>0</v>
      </c>
      <c r="G76" s="303"/>
    </row>
    <row r="77" spans="1:8" ht="12">
      <c r="A77" s="309">
        <v>3</v>
      </c>
      <c r="B77" s="303" t="s">
        <v>62</v>
      </c>
      <c r="E77" s="303"/>
      <c r="F77" s="319">
        <f>G10</f>
        <v>0</v>
      </c>
      <c r="G77" s="303"/>
    </row>
    <row r="78" spans="1:8" ht="12">
      <c r="A78" s="309"/>
      <c r="E78" s="303"/>
      <c r="F78" s="318"/>
      <c r="G78" s="303"/>
    </row>
    <row r="79" spans="1:8" ht="12">
      <c r="A79" s="309">
        <v>4</v>
      </c>
      <c r="B79" s="303" t="s">
        <v>121</v>
      </c>
      <c r="E79" s="303"/>
      <c r="F79" s="318">
        <f>F75+F76+F77</f>
        <v>0</v>
      </c>
      <c r="G79" s="303"/>
    </row>
    <row r="80" spans="1:8" ht="12">
      <c r="A80" s="309"/>
      <c r="E80" s="303"/>
      <c r="F80" s="318"/>
      <c r="G80" s="303"/>
    </row>
    <row r="81" spans="1:7" ht="12">
      <c r="A81" s="309"/>
      <c r="B81" s="303" t="s">
        <v>64</v>
      </c>
      <c r="E81" s="303"/>
      <c r="F81" s="318"/>
      <c r="G81" s="303"/>
    </row>
    <row r="82" spans="1:7" ht="12">
      <c r="A82" s="309">
        <v>5</v>
      </c>
      <c r="B82" s="303" t="s">
        <v>122</v>
      </c>
      <c r="E82" s="303"/>
      <c r="F82" s="318">
        <f>G14</f>
        <v>0</v>
      </c>
      <c r="G82" s="303"/>
    </row>
    <row r="83" spans="1:7" ht="12">
      <c r="A83" s="309"/>
      <c r="B83" s="303" t="s">
        <v>66</v>
      </c>
      <c r="E83" s="303"/>
      <c r="F83" s="318"/>
      <c r="G83" s="303"/>
    </row>
    <row r="84" spans="1:7" ht="12">
      <c r="A84" s="309">
        <v>6</v>
      </c>
      <c r="B84" s="303" t="s">
        <v>123</v>
      </c>
      <c r="E84" s="303"/>
      <c r="F84" s="318">
        <f>G16</f>
        <v>0</v>
      </c>
      <c r="G84" s="303"/>
    </row>
    <row r="85" spans="1:7" ht="12">
      <c r="A85" s="309">
        <v>7</v>
      </c>
      <c r="B85" s="303" t="s">
        <v>124</v>
      </c>
      <c r="E85" s="303"/>
      <c r="F85" s="318">
        <f>G17</f>
        <v>0</v>
      </c>
      <c r="G85" s="303"/>
    </row>
    <row r="86" spans="1:7" ht="12">
      <c r="A86" s="309">
        <v>8</v>
      </c>
      <c r="B86" s="303" t="s">
        <v>125</v>
      </c>
      <c r="E86" s="303"/>
      <c r="F86" s="319">
        <f>G18</f>
        <v>0</v>
      </c>
      <c r="G86" s="303"/>
    </row>
    <row r="87" spans="1:7" ht="12">
      <c r="A87" s="309">
        <v>9</v>
      </c>
      <c r="B87" s="303" t="s">
        <v>126</v>
      </c>
      <c r="E87" s="303"/>
      <c r="F87" s="318">
        <f>F84+F85+F86</f>
        <v>0</v>
      </c>
      <c r="G87" s="303"/>
    </row>
    <row r="88" spans="1:7" ht="12">
      <c r="A88" s="309"/>
      <c r="B88" s="303" t="s">
        <v>71</v>
      </c>
      <c r="E88" s="303"/>
      <c r="F88" s="318"/>
      <c r="G88" s="303"/>
    </row>
    <row r="89" spans="1:7" ht="12">
      <c r="A89" s="309">
        <v>10</v>
      </c>
      <c r="B89" s="303" t="s">
        <v>127</v>
      </c>
      <c r="E89" s="303"/>
      <c r="F89" s="318">
        <f>G21</f>
        <v>0</v>
      </c>
      <c r="G89" s="303"/>
    </row>
    <row r="90" spans="1:7" ht="12">
      <c r="A90" s="309">
        <v>11</v>
      </c>
      <c r="B90" s="303" t="s">
        <v>128</v>
      </c>
      <c r="E90" s="303"/>
      <c r="F90" s="318">
        <f>G22</f>
        <v>0</v>
      </c>
      <c r="G90" s="303"/>
    </row>
    <row r="91" spans="1:7" ht="12">
      <c r="A91" s="309">
        <v>12</v>
      </c>
      <c r="B91" s="303" t="s">
        <v>129</v>
      </c>
      <c r="E91" s="303"/>
      <c r="F91" s="319">
        <f>G23</f>
        <v>0</v>
      </c>
      <c r="G91" s="303"/>
    </row>
    <row r="92" spans="1:7" ht="12">
      <c r="A92" s="309">
        <v>13</v>
      </c>
      <c r="B92" s="303" t="s">
        <v>130</v>
      </c>
      <c r="E92" s="303"/>
      <c r="F92" s="318">
        <f>F89+F90+F91</f>
        <v>0</v>
      </c>
      <c r="G92" s="303"/>
    </row>
    <row r="93" spans="1:7" ht="12">
      <c r="A93" s="309"/>
      <c r="B93" s="303" t="s">
        <v>75</v>
      </c>
      <c r="E93" s="303"/>
      <c r="F93" s="318"/>
      <c r="G93" s="303"/>
    </row>
    <row r="94" spans="1:7" ht="12">
      <c r="A94" s="309">
        <v>14</v>
      </c>
      <c r="B94" s="303" t="s">
        <v>127</v>
      </c>
      <c r="E94" s="303"/>
      <c r="F94" s="318">
        <f>G26</f>
        <v>0</v>
      </c>
      <c r="G94" s="303"/>
    </row>
    <row r="95" spans="1:7" ht="12">
      <c r="A95" s="309">
        <v>15</v>
      </c>
      <c r="B95" s="303" t="s">
        <v>128</v>
      </c>
      <c r="E95" s="303"/>
      <c r="F95" s="318">
        <f>G27</f>
        <v>0</v>
      </c>
      <c r="G95" s="303"/>
    </row>
    <row r="96" spans="1:7" ht="12">
      <c r="A96" s="309">
        <v>16</v>
      </c>
      <c r="B96" s="303" t="s">
        <v>129</v>
      </c>
      <c r="E96" s="303"/>
      <c r="F96" s="320">
        <v>0</v>
      </c>
      <c r="G96" s="303"/>
    </row>
    <row r="97" spans="1:7" ht="12">
      <c r="A97" s="309">
        <v>17</v>
      </c>
      <c r="B97" s="303" t="s">
        <v>131</v>
      </c>
      <c r="E97" s="303"/>
      <c r="F97" s="318">
        <f>F94+F95+F96</f>
        <v>0</v>
      </c>
      <c r="G97" s="303"/>
    </row>
    <row r="98" spans="1:7" ht="12">
      <c r="A98" s="309">
        <v>18</v>
      </c>
      <c r="B98" s="303" t="s">
        <v>77</v>
      </c>
      <c r="E98" s="303"/>
      <c r="F98" s="318">
        <f>G31</f>
        <v>0</v>
      </c>
      <c r="G98" s="303"/>
    </row>
    <row r="99" spans="1:7" ht="12">
      <c r="A99" s="309">
        <v>19</v>
      </c>
      <c r="B99" s="303" t="s">
        <v>78</v>
      </c>
      <c r="E99" s="303"/>
      <c r="F99" s="318">
        <f>G32</f>
        <v>0</v>
      </c>
      <c r="G99" s="303"/>
    </row>
    <row r="100" spans="1:7" ht="12">
      <c r="A100" s="309">
        <v>20</v>
      </c>
      <c r="B100" s="303" t="s">
        <v>132</v>
      </c>
      <c r="E100" s="303"/>
      <c r="F100" s="318">
        <f>G33</f>
        <v>0</v>
      </c>
      <c r="G100" s="303"/>
    </row>
    <row r="101" spans="1:7" ht="12">
      <c r="A101" s="309"/>
      <c r="B101" s="303" t="s">
        <v>133</v>
      </c>
      <c r="E101" s="303"/>
      <c r="F101" s="318"/>
      <c r="G101" s="303"/>
    </row>
    <row r="102" spans="1:7" ht="12">
      <c r="A102" s="309">
        <v>21</v>
      </c>
      <c r="B102" s="303" t="s">
        <v>127</v>
      </c>
      <c r="E102" s="303"/>
      <c r="F102" s="318">
        <f>G35</f>
        <v>0</v>
      </c>
      <c r="G102" s="303"/>
    </row>
    <row r="103" spans="1:7" ht="12">
      <c r="A103" s="309">
        <v>22</v>
      </c>
      <c r="B103" s="303" t="s">
        <v>128</v>
      </c>
      <c r="E103" s="303"/>
      <c r="F103" s="318">
        <f>G36</f>
        <v>0</v>
      </c>
      <c r="G103" s="303"/>
    </row>
    <row r="104" spans="1:7" ht="12">
      <c r="A104" s="309">
        <v>23</v>
      </c>
      <c r="B104" s="303" t="s">
        <v>129</v>
      </c>
      <c r="E104" s="303"/>
      <c r="F104" s="319">
        <f>G37</f>
        <v>0</v>
      </c>
      <c r="G104" s="303"/>
    </row>
    <row r="105" spans="1:7" ht="12">
      <c r="A105" s="309">
        <v>24</v>
      </c>
      <c r="B105" s="303" t="s">
        <v>134</v>
      </c>
      <c r="E105" s="303"/>
      <c r="F105" s="319">
        <f>F102+F103+F104</f>
        <v>0</v>
      </c>
      <c r="G105" s="303"/>
    </row>
    <row r="106" spans="1:7" ht="12">
      <c r="A106" s="309"/>
      <c r="E106" s="303"/>
      <c r="F106" s="318"/>
      <c r="G106" s="303"/>
    </row>
    <row r="107" spans="1:7" ht="12">
      <c r="A107" s="309">
        <v>25</v>
      </c>
      <c r="B107" s="303" t="s">
        <v>82</v>
      </c>
      <c r="E107" s="303"/>
      <c r="F107" s="319">
        <f>F105+F100+F99+F98+F97+F92+F87+F82</f>
        <v>0</v>
      </c>
      <c r="G107" s="303"/>
    </row>
    <row r="108" spans="1:7" ht="12">
      <c r="A108" s="309"/>
      <c r="E108" s="303"/>
      <c r="F108" s="318"/>
      <c r="G108" s="303"/>
    </row>
    <row r="109" spans="1:7" ht="12">
      <c r="A109" s="309">
        <v>26</v>
      </c>
      <c r="B109" s="303" t="s">
        <v>156</v>
      </c>
      <c r="E109" s="303"/>
      <c r="F109" s="319">
        <f>F79-F107</f>
        <v>0</v>
      </c>
      <c r="G109" s="303"/>
    </row>
    <row r="110" spans="1:7" ht="12">
      <c r="A110" s="309"/>
      <c r="E110" s="303"/>
      <c r="G110" s="303"/>
    </row>
    <row r="111" spans="1:7" ht="12">
      <c r="A111" s="309">
        <v>27</v>
      </c>
      <c r="B111" s="303" t="s">
        <v>157</v>
      </c>
      <c r="G111" s="303"/>
    </row>
    <row r="112" spans="1:7" ht="12.75" thickBot="1">
      <c r="A112" s="309"/>
      <c r="B112" s="330" t="s">
        <v>158</v>
      </c>
      <c r="C112" s="331">
        <f>Inputs!$D$4</f>
        <v>1.4203E-2</v>
      </c>
      <c r="F112" s="326">
        <f>ROUND(F109*C112,0)</f>
        <v>0</v>
      </c>
      <c r="G112" s="303"/>
    </row>
    <row r="113" spans="1:7" ht="12.75" thickTop="1">
      <c r="A113" s="309"/>
      <c r="G113" s="303"/>
    </row>
  </sheetData>
  <customSheetViews>
    <customSheetView guid="{5BE913A1-B14F-11D2-B0DC-0000832CDFF0}" scale="75" showPageBreaks="1" printArea="1" showRuler="0" topLeftCell="A42">
      <selection activeCell="A66" sqref="A66:C66"/>
      <rowBreaks count="1" manualBreakCount="1">
        <brk id="65" max="65535" man="1"/>
      </rowBreaks>
      <pageMargins left="1" right="1" top="0.5" bottom="0.5" header="0.5" footer="0.5"/>
      <printOptions horizontalCentered="1"/>
      <pageSetup scale="83" orientation="portrait" horizontalDpi="300" verticalDpi="300" r:id="rId1"/>
      <headerFooter alignWithMargins="0"/>
    </customSheetView>
    <customSheetView guid="{A15D1964-B049-11D2-8670-0000832CEEE8}" scale="75" showPageBreaks="1" printArea="1" showRuler="0" topLeftCell="A42">
      <selection activeCell="A66" sqref="A66:C66"/>
      <rowBreaks count="1" manualBreakCount="1">
        <brk id="65" max="65535" man="1"/>
      </rowBreaks>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Gas_09!N10" display="REsults Summary"/>
  </hyperlinks>
  <printOptions horizontalCentered="1"/>
  <pageMargins left="1" right="1" top="0.75" bottom="0.5" header="0.5" footer="0.5"/>
  <pageSetup scale="90" orientation="portrait" horizontalDpi="300" verticalDpi="300" r:id="rId3"/>
  <headerFooter alignWithMargins="0"/>
  <rowBreaks count="1" manualBreakCount="1">
    <brk id="66"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13"/>
  <sheetViews>
    <sheetView zoomScaleNormal="100" workbookViewId="0">
      <selection activeCell="B48" sqref="B48"/>
    </sheetView>
  </sheetViews>
  <sheetFormatPr defaultColWidth="12.42578125" defaultRowHeight="11.1" customHeight="1"/>
  <cols>
    <col min="1" max="1" width="5.5703125" style="333" customWidth="1"/>
    <col min="2" max="2" width="26.140625" style="333" customWidth="1"/>
    <col min="3" max="3" width="12.42578125" style="333" customWidth="1"/>
    <col min="4" max="4" width="6.7109375" style="333" customWidth="1"/>
    <col min="5" max="5" width="12.42578125" style="352" customWidth="1"/>
    <col min="6" max="6" width="12.42578125" style="353" customWidth="1"/>
    <col min="7" max="7" width="12.42578125" style="352" customWidth="1"/>
    <col min="8" max="16384" width="12.42578125" style="333"/>
  </cols>
  <sheetData>
    <row r="1" spans="1:8" ht="12">
      <c r="A1" s="332" t="str">
        <f>Inputs!$D$6</f>
        <v>AVISTA UTILITIES</v>
      </c>
      <c r="B1" s="332"/>
      <c r="C1" s="332"/>
      <c r="E1" s="334"/>
      <c r="F1" s="335"/>
      <c r="G1" s="334"/>
    </row>
    <row r="2" spans="1:8" ht="12">
      <c r="A2" s="332" t="s">
        <v>110</v>
      </c>
      <c r="B2" s="332"/>
      <c r="C2" s="332"/>
      <c r="E2" s="334"/>
      <c r="F2" s="336" t="s">
        <v>164</v>
      </c>
      <c r="G2" s="334"/>
    </row>
    <row r="3" spans="1:8" ht="12">
      <c r="A3" s="332" t="str">
        <f>Inputs!$D$2</f>
        <v>TWELVE MONTHS ENDED DECEMBER 31, 2009</v>
      </c>
      <c r="B3" s="332"/>
      <c r="C3" s="332"/>
      <c r="E3" s="334"/>
      <c r="F3" s="336" t="s">
        <v>159</v>
      </c>
      <c r="G3" s="333"/>
    </row>
    <row r="4" spans="1:8" ht="12">
      <c r="A4" s="332" t="s">
        <v>113</v>
      </c>
      <c r="B4" s="332"/>
      <c r="C4" s="332"/>
      <c r="E4" s="337"/>
      <c r="F4" s="338" t="s">
        <v>114</v>
      </c>
      <c r="G4" s="337"/>
    </row>
    <row r="5" spans="1:8" ht="12">
      <c r="A5" s="339" t="s">
        <v>9</v>
      </c>
      <c r="E5" s="334"/>
      <c r="F5" s="336"/>
      <c r="G5" s="334"/>
    </row>
    <row r="6" spans="1:8" ht="12">
      <c r="A6" s="340" t="s">
        <v>25</v>
      </c>
      <c r="B6" s="341" t="s">
        <v>103</v>
      </c>
      <c r="C6" s="341"/>
      <c r="E6" s="342" t="s">
        <v>115</v>
      </c>
      <c r="F6" s="343" t="s">
        <v>116</v>
      </c>
      <c r="G6" s="342" t="s">
        <v>117</v>
      </c>
      <c r="H6" s="344" t="s">
        <v>118</v>
      </c>
    </row>
    <row r="7" spans="1:8" ht="12">
      <c r="A7" s="339"/>
      <c r="B7" s="333" t="s">
        <v>59</v>
      </c>
      <c r="E7" s="345"/>
      <c r="F7" s="336"/>
      <c r="G7" s="345"/>
    </row>
    <row r="8" spans="1:8" ht="12">
      <c r="A8" s="339">
        <v>1</v>
      </c>
      <c r="B8" s="333" t="s">
        <v>119</v>
      </c>
      <c r="E8" s="346"/>
      <c r="F8" s="346"/>
      <c r="G8" s="346"/>
      <c r="H8" s="347" t="str">
        <f>IF(E8=F8+G8," ","ERROR")</f>
        <v xml:space="preserve"> </v>
      </c>
    </row>
    <row r="9" spans="1:8" ht="12">
      <c r="A9" s="339">
        <v>2</v>
      </c>
      <c r="B9" s="333" t="s">
        <v>120</v>
      </c>
      <c r="E9" s="348"/>
      <c r="F9" s="348"/>
      <c r="G9" s="348"/>
      <c r="H9" s="347" t="str">
        <f>IF(E9=F9+G9," ","ERROR")</f>
        <v xml:space="preserve"> </v>
      </c>
    </row>
    <row r="10" spans="1:8" ht="12">
      <c r="A10" s="339">
        <v>3</v>
      </c>
      <c r="B10" s="333" t="s">
        <v>62</v>
      </c>
      <c r="E10" s="349"/>
      <c r="F10" s="349"/>
      <c r="G10" s="349"/>
      <c r="H10" s="347" t="str">
        <f>IF(E10=F10+G10," ","ERROR")</f>
        <v xml:space="preserve"> </v>
      </c>
    </row>
    <row r="11" spans="1:8" ht="12">
      <c r="A11" s="339">
        <v>4</v>
      </c>
      <c r="B11" s="333" t="s">
        <v>121</v>
      </c>
      <c r="E11" s="348">
        <f>SUM(E8:E10)</f>
        <v>0</v>
      </c>
      <c r="F11" s="348">
        <f>SUM(F8:F10)</f>
        <v>0</v>
      </c>
      <c r="G11" s="348">
        <f>SUM(G8:G10)</f>
        <v>0</v>
      </c>
      <c r="H11" s="347" t="str">
        <f>IF(E11=F11+G11," ","ERROR")</f>
        <v xml:space="preserve"> </v>
      </c>
    </row>
    <row r="12" spans="1:8" ht="12">
      <c r="A12" s="339"/>
      <c r="E12" s="348"/>
      <c r="F12" s="348"/>
      <c r="G12" s="348"/>
      <c r="H12" s="347"/>
    </row>
    <row r="13" spans="1:8" ht="12">
      <c r="A13" s="339"/>
      <c r="B13" s="333" t="s">
        <v>64</v>
      </c>
      <c r="E13" s="348"/>
      <c r="F13" s="348"/>
      <c r="G13" s="348"/>
      <c r="H13" s="347"/>
    </row>
    <row r="14" spans="1:8" ht="12">
      <c r="A14" s="339">
        <v>5</v>
      </c>
      <c r="B14" s="333" t="s">
        <v>122</v>
      </c>
      <c r="E14" s="348"/>
      <c r="F14" s="348"/>
      <c r="G14" s="348"/>
      <c r="H14" s="347" t="str">
        <f>IF(E14=F14+G14," ","ERROR")</f>
        <v xml:space="preserve"> </v>
      </c>
    </row>
    <row r="15" spans="1:8" ht="12">
      <c r="A15" s="339"/>
      <c r="B15" s="333" t="s">
        <v>66</v>
      </c>
      <c r="E15" s="348"/>
      <c r="F15" s="348"/>
      <c r="G15" s="348"/>
      <c r="H15" s="347"/>
    </row>
    <row r="16" spans="1:8" ht="12">
      <c r="A16" s="339">
        <v>6</v>
      </c>
      <c r="B16" s="333" t="s">
        <v>123</v>
      </c>
      <c r="E16" s="348"/>
      <c r="F16" s="348"/>
      <c r="G16" s="348"/>
      <c r="H16" s="347" t="str">
        <f>IF(E16=F16+G16," ","ERROR")</f>
        <v xml:space="preserve"> </v>
      </c>
    </row>
    <row r="17" spans="1:8" ht="12">
      <c r="A17" s="339">
        <v>7</v>
      </c>
      <c r="B17" s="333" t="s">
        <v>124</v>
      </c>
      <c r="E17" s="348"/>
      <c r="F17" s="348"/>
      <c r="G17" s="348"/>
      <c r="H17" s="347" t="str">
        <f>IF(E17=F17+G17," ","ERROR")</f>
        <v xml:space="preserve"> </v>
      </c>
    </row>
    <row r="18" spans="1:8" ht="12">
      <c r="A18" s="339">
        <v>8</v>
      </c>
      <c r="B18" s="333" t="s">
        <v>125</v>
      </c>
      <c r="E18" s="349"/>
      <c r="F18" s="349"/>
      <c r="G18" s="349"/>
      <c r="H18" s="347" t="str">
        <f>IF(E18=F18+G18," ","ERROR")</f>
        <v xml:space="preserve"> </v>
      </c>
    </row>
    <row r="19" spans="1:8" ht="12">
      <c r="A19" s="339">
        <v>9</v>
      </c>
      <c r="B19" s="333" t="s">
        <v>126</v>
      </c>
      <c r="E19" s="348">
        <f>SUM(E16:E18)</f>
        <v>0</v>
      </c>
      <c r="F19" s="348">
        <f>SUM(F16:F18)</f>
        <v>0</v>
      </c>
      <c r="G19" s="348">
        <f>SUM(G16:G18)</f>
        <v>0</v>
      </c>
      <c r="H19" s="347" t="str">
        <f>IF(E19=F19+G19," ","ERROR")</f>
        <v xml:space="preserve"> </v>
      </c>
    </row>
    <row r="20" spans="1:8" ht="12">
      <c r="A20" s="339"/>
      <c r="B20" s="333" t="s">
        <v>71</v>
      </c>
      <c r="E20" s="348"/>
      <c r="F20" s="348"/>
      <c r="G20" s="348"/>
      <c r="H20" s="347"/>
    </row>
    <row r="21" spans="1:8" ht="12">
      <c r="A21" s="339">
        <v>10</v>
      </c>
      <c r="B21" s="333" t="s">
        <v>127</v>
      </c>
      <c r="E21" s="348"/>
      <c r="F21" s="348"/>
      <c r="G21" s="348"/>
      <c r="H21" s="347" t="str">
        <f>IF(E21=F21+G21," ","ERROR")</f>
        <v xml:space="preserve"> </v>
      </c>
    </row>
    <row r="22" spans="1:8" ht="12">
      <c r="A22" s="339">
        <v>11</v>
      </c>
      <c r="B22" s="333" t="s">
        <v>128</v>
      </c>
      <c r="E22" s="348"/>
      <c r="F22" s="348"/>
      <c r="G22" s="348"/>
      <c r="H22" s="347" t="str">
        <f>IF(E22=F22+G22," ","ERROR")</f>
        <v xml:space="preserve"> </v>
      </c>
    </row>
    <row r="23" spans="1:8" ht="12">
      <c r="A23" s="339">
        <v>12</v>
      </c>
      <c r="B23" s="333" t="s">
        <v>129</v>
      </c>
      <c r="E23" s="349">
        <f>F23+G23</f>
        <v>-17</v>
      </c>
      <c r="F23" s="349">
        <v>-17</v>
      </c>
      <c r="G23" s="349">
        <v>0</v>
      </c>
      <c r="H23" s="347" t="str">
        <f>IF(E23=F23+G23," ","ERROR")</f>
        <v xml:space="preserve"> </v>
      </c>
    </row>
    <row r="24" spans="1:8" ht="12">
      <c r="A24" s="339">
        <v>13</v>
      </c>
      <c r="B24" s="333" t="s">
        <v>130</v>
      </c>
      <c r="E24" s="348">
        <f>SUM(E21:E23)</f>
        <v>-17</v>
      </c>
      <c r="F24" s="348">
        <f>SUM(F21:F23)</f>
        <v>-17</v>
      </c>
      <c r="G24" s="348">
        <f>SUM(G21:G23)</f>
        <v>0</v>
      </c>
      <c r="H24" s="347" t="str">
        <f>IF(E24=F24+G24," ","ERROR")</f>
        <v xml:space="preserve"> </v>
      </c>
    </row>
    <row r="25" spans="1:8" ht="12">
      <c r="A25" s="339"/>
      <c r="B25" s="333" t="s">
        <v>75</v>
      </c>
      <c r="E25" s="348"/>
      <c r="F25" s="348"/>
      <c r="G25" s="348"/>
      <c r="H25" s="347"/>
    </row>
    <row r="26" spans="1:8" ht="12">
      <c r="A26" s="339">
        <v>14</v>
      </c>
      <c r="B26" s="333" t="s">
        <v>127</v>
      </c>
      <c r="E26" s="348"/>
      <c r="F26" s="348"/>
      <c r="G26" s="348"/>
      <c r="H26" s="347" t="str">
        <f>IF(E26=F26+G26," ","ERROR")</f>
        <v xml:space="preserve"> </v>
      </c>
    </row>
    <row r="27" spans="1:8" ht="12">
      <c r="A27" s="339">
        <v>15</v>
      </c>
      <c r="B27" s="333" t="s">
        <v>128</v>
      </c>
      <c r="E27" s="348"/>
      <c r="F27" s="348"/>
      <c r="G27" s="348"/>
      <c r="H27" s="347" t="str">
        <f>IF(E27=F27+G27," ","ERROR")</f>
        <v xml:space="preserve"> </v>
      </c>
    </row>
    <row r="28" spans="1:8" ht="12">
      <c r="A28" s="339">
        <v>16</v>
      </c>
      <c r="B28" s="333" t="s">
        <v>129</v>
      </c>
      <c r="E28" s="349">
        <f>F28+G28</f>
        <v>-184</v>
      </c>
      <c r="F28" s="349">
        <v>-184</v>
      </c>
      <c r="G28" s="349">
        <v>0</v>
      </c>
      <c r="H28" s="347" t="str">
        <f>IF(E28=F28+G28," ","ERROR")</f>
        <v xml:space="preserve"> </v>
      </c>
    </row>
    <row r="29" spans="1:8" ht="12">
      <c r="A29" s="339">
        <v>17</v>
      </c>
      <c r="B29" s="333" t="s">
        <v>131</v>
      </c>
      <c r="E29" s="348">
        <f>SUM(E26:E28)</f>
        <v>-184</v>
      </c>
      <c r="F29" s="348">
        <f>SUM(F26:F28)</f>
        <v>-184</v>
      </c>
      <c r="G29" s="348">
        <f>SUM(G26:G28)</f>
        <v>0</v>
      </c>
      <c r="H29" s="347" t="str">
        <f>IF(E29=F29+G29," ","ERROR")</f>
        <v xml:space="preserve"> </v>
      </c>
    </row>
    <row r="30" spans="1:8" ht="12">
      <c r="A30" s="339"/>
      <c r="E30" s="348"/>
      <c r="F30" s="348"/>
      <c r="G30" s="348"/>
      <c r="H30" s="347"/>
    </row>
    <row r="31" spans="1:8" ht="12">
      <c r="A31" s="339">
        <v>18</v>
      </c>
      <c r="B31" s="333" t="s">
        <v>77</v>
      </c>
      <c r="E31" s="348"/>
      <c r="F31" s="348"/>
      <c r="G31" s="348"/>
      <c r="H31" s="347" t="str">
        <f>IF(E31=F31+G31," ","ERROR")</f>
        <v xml:space="preserve"> </v>
      </c>
    </row>
    <row r="32" spans="1:8" ht="12">
      <c r="A32" s="339">
        <v>19</v>
      </c>
      <c r="B32" s="333" t="s">
        <v>78</v>
      </c>
      <c r="E32" s="348"/>
      <c r="F32" s="348"/>
      <c r="G32" s="348"/>
      <c r="H32" s="347" t="str">
        <f>IF(E32=F32+G32," ","ERROR")</f>
        <v xml:space="preserve"> </v>
      </c>
    </row>
    <row r="33" spans="1:8" ht="12">
      <c r="A33" s="339">
        <v>20</v>
      </c>
      <c r="B33" s="333" t="s">
        <v>132</v>
      </c>
      <c r="E33" s="348"/>
      <c r="F33" s="348"/>
      <c r="G33" s="348"/>
      <c r="H33" s="347" t="str">
        <f>IF(E33=F33+G33," ","ERROR")</f>
        <v xml:space="preserve"> </v>
      </c>
    </row>
    <row r="34" spans="1:8" ht="12">
      <c r="A34" s="339"/>
      <c r="B34" s="333" t="s">
        <v>133</v>
      </c>
      <c r="E34" s="348"/>
      <c r="F34" s="348"/>
      <c r="G34" s="348"/>
      <c r="H34" s="347"/>
    </row>
    <row r="35" spans="1:8" ht="12">
      <c r="A35" s="339">
        <v>21</v>
      </c>
      <c r="B35" s="333" t="s">
        <v>127</v>
      </c>
      <c r="E35" s="348"/>
      <c r="F35" s="348"/>
      <c r="G35" s="348"/>
      <c r="H35" s="347" t="str">
        <f>IF(E35=F35+G35," ","ERROR")</f>
        <v xml:space="preserve"> </v>
      </c>
    </row>
    <row r="36" spans="1:8" ht="12">
      <c r="A36" s="339">
        <v>22</v>
      </c>
      <c r="B36" s="333" t="s">
        <v>128</v>
      </c>
      <c r="E36" s="348"/>
      <c r="F36" s="348"/>
      <c r="G36" s="348"/>
      <c r="H36" s="347" t="str">
        <f>IF(E36=F36+G36," ","ERROR")</f>
        <v xml:space="preserve"> </v>
      </c>
    </row>
    <row r="37" spans="1:8" ht="12">
      <c r="A37" s="339">
        <v>23</v>
      </c>
      <c r="B37" s="333" t="s">
        <v>129</v>
      </c>
      <c r="E37" s="349">
        <f>F37+G37</f>
        <v>-1</v>
      </c>
      <c r="F37" s="349">
        <v>-1</v>
      </c>
      <c r="G37" s="349">
        <v>0</v>
      </c>
      <c r="H37" s="347" t="str">
        <f>IF(E37=F37+G37," ","ERROR")</f>
        <v xml:space="preserve"> </v>
      </c>
    </row>
    <row r="38" spans="1:8" ht="12">
      <c r="A38" s="339">
        <v>24</v>
      </c>
      <c r="B38" s="333" t="s">
        <v>134</v>
      </c>
      <c r="E38" s="349">
        <f>SUM(E35:E37)</f>
        <v>-1</v>
      </c>
      <c r="F38" s="349">
        <f>SUM(F35:F37)</f>
        <v>-1</v>
      </c>
      <c r="G38" s="349">
        <f>SUM(G35:G37)</f>
        <v>0</v>
      </c>
      <c r="H38" s="347" t="str">
        <f>IF(E38=F38+G38," ","ERROR")</f>
        <v xml:space="preserve"> </v>
      </c>
    </row>
    <row r="39" spans="1:8" ht="12">
      <c r="A39" s="339">
        <v>25</v>
      </c>
      <c r="B39" s="333" t="s">
        <v>82</v>
      </c>
      <c r="E39" s="349">
        <f>E19+E24+E29+E31+E32+E33+E38+E14</f>
        <v>-202</v>
      </c>
      <c r="F39" s="349">
        <f>F19+F24+F29+F31+F32+F33+F38+F14</f>
        <v>-202</v>
      </c>
      <c r="G39" s="349">
        <f>G19+G24+G29+G31+G32+G33+G38+G14</f>
        <v>0</v>
      </c>
      <c r="H39" s="347" t="str">
        <f>IF(E39=F39+G39," ","ERROR")</f>
        <v xml:space="preserve"> </v>
      </c>
    </row>
    <row r="40" spans="1:8" ht="12">
      <c r="A40" s="339"/>
      <c r="E40" s="348"/>
      <c r="F40" s="348"/>
      <c r="G40" s="348"/>
      <c r="H40" s="347"/>
    </row>
    <row r="41" spans="1:8" ht="12">
      <c r="A41" s="339">
        <v>26</v>
      </c>
      <c r="B41" s="333" t="s">
        <v>135</v>
      </c>
      <c r="E41" s="348">
        <f>E11-E39</f>
        <v>202</v>
      </c>
      <c r="F41" s="348">
        <f>F11-F39</f>
        <v>202</v>
      </c>
      <c r="G41" s="348">
        <f>G11-G39</f>
        <v>0</v>
      </c>
      <c r="H41" s="347" t="str">
        <f>IF(E41=F41+G41," ","ERROR")</f>
        <v xml:space="preserve"> </v>
      </c>
    </row>
    <row r="42" spans="1:8" ht="12">
      <c r="A42" s="339"/>
      <c r="E42" s="348"/>
      <c r="F42" s="348"/>
      <c r="G42" s="348"/>
      <c r="H42" s="347"/>
    </row>
    <row r="43" spans="1:8" ht="12">
      <c r="A43" s="339"/>
      <c r="B43" s="333" t="s">
        <v>136</v>
      </c>
      <c r="E43" s="348"/>
      <c r="F43" s="348"/>
      <c r="G43" s="348"/>
      <c r="H43" s="347"/>
    </row>
    <row r="44" spans="1:8" ht="12">
      <c r="A44" s="339">
        <v>27</v>
      </c>
      <c r="B44" s="350" t="s">
        <v>150</v>
      </c>
      <c r="E44" s="348">
        <f>F44+G44</f>
        <v>71</v>
      </c>
      <c r="F44" s="351">
        <f>ROUND(F41*0.35,0)</f>
        <v>71</v>
      </c>
      <c r="G44" s="348">
        <f>ROUND(G41*0.35,0)</f>
        <v>0</v>
      </c>
      <c r="H44" s="347" t="str">
        <f>IF(E44=F44+G44," ","ERROR")</f>
        <v xml:space="preserve"> </v>
      </c>
    </row>
    <row r="45" spans="1:8" ht="12">
      <c r="A45" s="339">
        <v>28</v>
      </c>
      <c r="B45" s="333" t="s">
        <v>139</v>
      </c>
      <c r="E45" s="348"/>
      <c r="F45" s="348"/>
      <c r="G45" s="348"/>
      <c r="H45" s="347" t="str">
        <f>IF(E45=F45+G45," ","ERROR")</f>
        <v xml:space="preserve"> </v>
      </c>
    </row>
    <row r="46" spans="1:8" ht="12">
      <c r="A46" s="339">
        <v>29</v>
      </c>
      <c r="B46" s="333" t="s">
        <v>138</v>
      </c>
      <c r="E46" s="349"/>
      <c r="F46" s="349"/>
      <c r="G46" s="349"/>
      <c r="H46" s="347" t="str">
        <f>IF(E46=F46+G46," ","ERROR")</f>
        <v xml:space="preserve"> </v>
      </c>
    </row>
    <row r="47" spans="1:8" ht="12">
      <c r="A47" s="339"/>
      <c r="H47" s="347"/>
    </row>
    <row r="48" spans="1:8" ht="12">
      <c r="A48" s="339">
        <v>30</v>
      </c>
      <c r="B48" s="354" t="s">
        <v>88</v>
      </c>
      <c r="E48" s="346">
        <f>E41-(+E44+E45+E46)</f>
        <v>131</v>
      </c>
      <c r="F48" s="346">
        <f>F41-F44+F45+F46</f>
        <v>131</v>
      </c>
      <c r="G48" s="346">
        <f>G41-SUM(G44:G46)</f>
        <v>0</v>
      </c>
      <c r="H48" s="347" t="str">
        <f>IF(E48=F48+G48," ","ERROR")</f>
        <v xml:space="preserve"> </v>
      </c>
    </row>
    <row r="49" spans="1:8" ht="12">
      <c r="A49" s="339"/>
      <c r="H49" s="347"/>
    </row>
    <row r="50" spans="1:8" ht="12">
      <c r="A50" s="339"/>
      <c r="B50" s="350" t="s">
        <v>140</v>
      </c>
      <c r="H50" s="347"/>
    </row>
    <row r="51" spans="1:8" ht="12">
      <c r="A51" s="339"/>
      <c r="B51" s="350" t="s">
        <v>141</v>
      </c>
      <c r="H51" s="347"/>
    </row>
    <row r="52" spans="1:8" ht="12">
      <c r="A52" s="339">
        <v>31</v>
      </c>
      <c r="B52" s="333" t="s">
        <v>142</v>
      </c>
      <c r="E52" s="346"/>
      <c r="F52" s="346"/>
      <c r="G52" s="346"/>
      <c r="H52" s="347" t="str">
        <f t="shared" ref="H52:H64" si="0">IF(E52=F52+G52," ","ERROR")</f>
        <v xml:space="preserve"> </v>
      </c>
    </row>
    <row r="53" spans="1:8" ht="12">
      <c r="A53" s="339">
        <v>32</v>
      </c>
      <c r="B53" s="333" t="s">
        <v>143</v>
      </c>
      <c r="E53" s="348"/>
      <c r="F53" s="348"/>
      <c r="G53" s="348"/>
      <c r="H53" s="347" t="str">
        <f t="shared" si="0"/>
        <v xml:space="preserve"> </v>
      </c>
    </row>
    <row r="54" spans="1:8" ht="12">
      <c r="A54" s="339">
        <v>33</v>
      </c>
      <c r="B54" s="333" t="s">
        <v>151</v>
      </c>
      <c r="E54" s="349"/>
      <c r="F54" s="349"/>
      <c r="G54" s="349"/>
      <c r="H54" s="347" t="str">
        <f t="shared" si="0"/>
        <v xml:space="preserve"> </v>
      </c>
    </row>
    <row r="55" spans="1:8" ht="12">
      <c r="A55" s="339">
        <v>34</v>
      </c>
      <c r="B55" s="333" t="s">
        <v>145</v>
      </c>
      <c r="E55" s="348">
        <f>SUM(E52:E54)</f>
        <v>0</v>
      </c>
      <c r="F55" s="348">
        <f>SUM(F52:F54)</f>
        <v>0</v>
      </c>
      <c r="G55" s="348">
        <f>SUM(G52:G54)</f>
        <v>0</v>
      </c>
      <c r="H55" s="347" t="str">
        <f t="shared" si="0"/>
        <v xml:space="preserve"> </v>
      </c>
    </row>
    <row r="56" spans="1:8" ht="12">
      <c r="A56" s="339"/>
      <c r="B56" s="333" t="s">
        <v>93</v>
      </c>
      <c r="E56" s="348"/>
      <c r="F56" s="348"/>
      <c r="G56" s="348"/>
      <c r="H56" s="347" t="str">
        <f t="shared" si="0"/>
        <v xml:space="preserve"> </v>
      </c>
    </row>
    <row r="57" spans="1:8" ht="12">
      <c r="A57" s="339">
        <v>35</v>
      </c>
      <c r="B57" s="333" t="s">
        <v>142</v>
      </c>
      <c r="E57" s="348"/>
      <c r="F57" s="348"/>
      <c r="G57" s="348"/>
      <c r="H57" s="347" t="str">
        <f t="shared" si="0"/>
        <v xml:space="preserve"> </v>
      </c>
    </row>
    <row r="58" spans="1:8" ht="12">
      <c r="A58" s="339">
        <v>36</v>
      </c>
      <c r="B58" s="333" t="s">
        <v>143</v>
      </c>
      <c r="E58" s="348"/>
      <c r="F58" s="348"/>
      <c r="G58" s="348"/>
      <c r="H58" s="347" t="str">
        <f t="shared" si="0"/>
        <v xml:space="preserve"> </v>
      </c>
    </row>
    <row r="59" spans="1:8" ht="12">
      <c r="A59" s="339">
        <v>37</v>
      </c>
      <c r="B59" s="333" t="s">
        <v>151</v>
      </c>
      <c r="E59" s="349"/>
      <c r="F59" s="349"/>
      <c r="G59" s="349"/>
      <c r="H59" s="347" t="str">
        <f t="shared" si="0"/>
        <v xml:space="preserve"> </v>
      </c>
    </row>
    <row r="60" spans="1:8" ht="12">
      <c r="A60" s="339">
        <v>38</v>
      </c>
      <c r="B60" s="333" t="s">
        <v>146</v>
      </c>
      <c r="E60" s="348">
        <f>SUM(E57:E59)</f>
        <v>0</v>
      </c>
      <c r="F60" s="348">
        <f>SUM(F57:F59)</f>
        <v>0</v>
      </c>
      <c r="G60" s="348">
        <f>SUM(G57:G59)</f>
        <v>0</v>
      </c>
      <c r="H60" s="347" t="str">
        <f t="shared" si="0"/>
        <v xml:space="preserve"> </v>
      </c>
    </row>
    <row r="61" spans="1:8" ht="12">
      <c r="A61" s="339">
        <v>39</v>
      </c>
      <c r="B61" s="350" t="s">
        <v>147</v>
      </c>
      <c r="E61" s="348"/>
      <c r="F61" s="348"/>
      <c r="G61" s="348"/>
      <c r="H61" s="347" t="str">
        <f t="shared" si="0"/>
        <v xml:space="preserve"> </v>
      </c>
    </row>
    <row r="62" spans="1:8" ht="12">
      <c r="A62" s="339">
        <v>40</v>
      </c>
      <c r="B62" s="333" t="s">
        <v>96</v>
      </c>
      <c r="E62" s="348"/>
      <c r="F62" s="348"/>
      <c r="G62" s="348"/>
      <c r="H62" s="347" t="str">
        <f t="shared" si="0"/>
        <v xml:space="preserve"> </v>
      </c>
    </row>
    <row r="63" spans="1:8" ht="12">
      <c r="A63" s="339">
        <v>41</v>
      </c>
      <c r="B63" s="333" t="s">
        <v>302</v>
      </c>
      <c r="E63" s="348"/>
      <c r="F63" s="348"/>
      <c r="G63" s="348"/>
      <c r="H63" s="347"/>
    </row>
    <row r="64" spans="1:8" ht="12">
      <c r="A64" s="339">
        <v>42</v>
      </c>
      <c r="B64" s="350" t="s">
        <v>97</v>
      </c>
      <c r="E64" s="349"/>
      <c r="F64" s="349"/>
      <c r="G64" s="349"/>
      <c r="H64" s="347" t="str">
        <f t="shared" si="0"/>
        <v xml:space="preserve"> </v>
      </c>
    </row>
    <row r="65" spans="1:8" ht="12">
      <c r="A65" s="339"/>
      <c r="B65" s="333" t="s">
        <v>148</v>
      </c>
      <c r="H65" s="347"/>
    </row>
    <row r="66" spans="1:8" ht="12.75" thickBot="1">
      <c r="A66" s="339">
        <v>43</v>
      </c>
      <c r="B66" s="354" t="s">
        <v>98</v>
      </c>
      <c r="E66" s="355">
        <f>E55-E60+E61+E62+E64+E63</f>
        <v>0</v>
      </c>
      <c r="F66" s="355">
        <f t="shared" ref="F66:G66" si="1">F55-F60+F61+F62+F64+F63</f>
        <v>0</v>
      </c>
      <c r="G66" s="355">
        <f t="shared" si="1"/>
        <v>0</v>
      </c>
      <c r="H66" s="347" t="str">
        <f>IF(E66=F66+G66," ","ERROR")</f>
        <v xml:space="preserve"> </v>
      </c>
    </row>
    <row r="67" spans="1:8" ht="12.75" thickTop="1">
      <c r="A67" s="332" t="str">
        <f>Inputs!$D$6</f>
        <v>AVISTA UTILITIES</v>
      </c>
      <c r="B67" s="332"/>
      <c r="C67" s="332"/>
      <c r="G67" s="333"/>
    </row>
    <row r="68" spans="1:8" ht="12">
      <c r="A68" s="332" t="s">
        <v>154</v>
      </c>
      <c r="B68" s="332"/>
      <c r="C68" s="332"/>
      <c r="G68" s="333"/>
    </row>
    <row r="69" spans="1:8" ht="12">
      <c r="A69" s="332" t="str">
        <f>A3</f>
        <v>TWELVE MONTHS ENDED DECEMBER 31, 2009</v>
      </c>
      <c r="B69" s="332"/>
      <c r="C69" s="332"/>
      <c r="F69" s="336" t="str">
        <f>F2</f>
        <v>PROPERTY TAX</v>
      </c>
      <c r="G69" s="333"/>
    </row>
    <row r="70" spans="1:8" ht="12">
      <c r="A70" s="332" t="s">
        <v>155</v>
      </c>
      <c r="B70" s="332"/>
      <c r="C70" s="332"/>
      <c r="F70" s="336" t="str">
        <f>F3</f>
        <v>ADJUSTMENT</v>
      </c>
      <c r="G70" s="333"/>
    </row>
    <row r="71" spans="1:8" ht="12">
      <c r="E71" s="704"/>
      <c r="F71" s="343" t="str">
        <f>F4</f>
        <v>GAS</v>
      </c>
      <c r="G71" s="705"/>
    </row>
    <row r="72" spans="1:8" ht="12">
      <c r="A72" s="339" t="s">
        <v>9</v>
      </c>
      <c r="F72" s="336"/>
    </row>
    <row r="73" spans="1:8" ht="12">
      <c r="A73" s="356" t="s">
        <v>25</v>
      </c>
      <c r="B73" s="341" t="s">
        <v>103</v>
      </c>
      <c r="C73" s="341"/>
      <c r="F73" s="343" t="s">
        <v>117</v>
      </c>
    </row>
    <row r="74" spans="1:8" ht="12">
      <c r="A74" s="339"/>
      <c r="B74" s="333" t="s">
        <v>59</v>
      </c>
      <c r="E74" s="333"/>
      <c r="G74" s="333"/>
    </row>
    <row r="75" spans="1:8" ht="12">
      <c r="A75" s="339">
        <v>1</v>
      </c>
      <c r="B75" s="333" t="s">
        <v>119</v>
      </c>
      <c r="E75" s="333"/>
      <c r="F75" s="346">
        <f>G8</f>
        <v>0</v>
      </c>
      <c r="G75" s="333"/>
    </row>
    <row r="76" spans="1:8" ht="12">
      <c r="A76" s="339">
        <v>2</v>
      </c>
      <c r="B76" s="333" t="s">
        <v>120</v>
      </c>
      <c r="E76" s="333"/>
      <c r="F76" s="348">
        <f>G9</f>
        <v>0</v>
      </c>
      <c r="G76" s="333"/>
    </row>
    <row r="77" spans="1:8" ht="12">
      <c r="A77" s="339">
        <v>3</v>
      </c>
      <c r="B77" s="333" t="s">
        <v>62</v>
      </c>
      <c r="E77" s="333"/>
      <c r="F77" s="349">
        <f>G10</f>
        <v>0</v>
      </c>
      <c r="G77" s="333"/>
    </row>
    <row r="78" spans="1:8" ht="12">
      <c r="A78" s="339"/>
      <c r="E78" s="333"/>
      <c r="F78" s="348"/>
      <c r="G78" s="333"/>
    </row>
    <row r="79" spans="1:8" ht="12">
      <c r="A79" s="339">
        <v>4</v>
      </c>
      <c r="B79" s="333" t="s">
        <v>121</v>
      </c>
      <c r="E79" s="333"/>
      <c r="F79" s="348">
        <f>F75+F76+F77</f>
        <v>0</v>
      </c>
      <c r="G79" s="333"/>
    </row>
    <row r="80" spans="1:8" ht="12">
      <c r="A80" s="339"/>
      <c r="E80" s="333"/>
      <c r="F80" s="348"/>
      <c r="G80" s="333"/>
    </row>
    <row r="81" spans="1:7" ht="12">
      <c r="A81" s="339"/>
      <c r="B81" s="333" t="s">
        <v>64</v>
      </c>
      <c r="E81" s="333"/>
      <c r="F81" s="348"/>
      <c r="G81" s="333"/>
    </row>
    <row r="82" spans="1:7" ht="12">
      <c r="A82" s="339">
        <v>5</v>
      </c>
      <c r="B82" s="333" t="s">
        <v>122</v>
      </c>
      <c r="E82" s="333"/>
      <c r="F82" s="348">
        <f>G14</f>
        <v>0</v>
      </c>
      <c r="G82" s="333"/>
    </row>
    <row r="83" spans="1:7" ht="12">
      <c r="A83" s="339"/>
      <c r="B83" s="333" t="s">
        <v>66</v>
      </c>
      <c r="E83" s="333"/>
      <c r="F83" s="348"/>
      <c r="G83" s="333"/>
    </row>
    <row r="84" spans="1:7" ht="12">
      <c r="A84" s="339">
        <v>6</v>
      </c>
      <c r="B84" s="333" t="s">
        <v>123</v>
      </c>
      <c r="E84" s="333"/>
      <c r="F84" s="348">
        <f>G16</f>
        <v>0</v>
      </c>
      <c r="G84" s="333"/>
    </row>
    <row r="85" spans="1:7" ht="12">
      <c r="A85" s="339">
        <v>7</v>
      </c>
      <c r="B85" s="333" t="s">
        <v>124</v>
      </c>
      <c r="E85" s="333"/>
      <c r="F85" s="348">
        <f>G17</f>
        <v>0</v>
      </c>
      <c r="G85" s="333"/>
    </row>
    <row r="86" spans="1:7" ht="12">
      <c r="A86" s="339">
        <v>8</v>
      </c>
      <c r="B86" s="333" t="s">
        <v>125</v>
      </c>
      <c r="E86" s="333"/>
      <c r="F86" s="349">
        <f>G18</f>
        <v>0</v>
      </c>
      <c r="G86" s="333"/>
    </row>
    <row r="87" spans="1:7" ht="12">
      <c r="A87" s="339">
        <v>9</v>
      </c>
      <c r="B87" s="333" t="s">
        <v>126</v>
      </c>
      <c r="E87" s="333"/>
      <c r="F87" s="348">
        <f>F84+F85+F86</f>
        <v>0</v>
      </c>
      <c r="G87" s="333"/>
    </row>
    <row r="88" spans="1:7" ht="12">
      <c r="A88" s="339"/>
      <c r="B88" s="333" t="s">
        <v>71</v>
      </c>
      <c r="E88" s="333"/>
      <c r="F88" s="348"/>
      <c r="G88" s="333"/>
    </row>
    <row r="89" spans="1:7" ht="12">
      <c r="A89" s="339">
        <v>10</v>
      </c>
      <c r="B89" s="333" t="s">
        <v>127</v>
      </c>
      <c r="E89" s="333"/>
      <c r="F89" s="348">
        <f>G21</f>
        <v>0</v>
      </c>
      <c r="G89" s="333"/>
    </row>
    <row r="90" spans="1:7" ht="12">
      <c r="A90" s="339">
        <v>11</v>
      </c>
      <c r="B90" s="333" t="s">
        <v>128</v>
      </c>
      <c r="E90" s="333"/>
      <c r="F90" s="348">
        <f>G22</f>
        <v>0</v>
      </c>
      <c r="G90" s="333"/>
    </row>
    <row r="91" spans="1:7" ht="12">
      <c r="A91" s="339">
        <v>12</v>
      </c>
      <c r="B91" s="333" t="s">
        <v>129</v>
      </c>
      <c r="E91" s="333"/>
      <c r="F91" s="349">
        <f>G23</f>
        <v>0</v>
      </c>
      <c r="G91" s="333"/>
    </row>
    <row r="92" spans="1:7" ht="12">
      <c r="A92" s="339">
        <v>13</v>
      </c>
      <c r="B92" s="333" t="s">
        <v>130</v>
      </c>
      <c r="E92" s="333"/>
      <c r="F92" s="348">
        <f>F89+F90+F91</f>
        <v>0</v>
      </c>
      <c r="G92" s="333"/>
    </row>
    <row r="93" spans="1:7" ht="12">
      <c r="A93" s="339"/>
      <c r="B93" s="333" t="s">
        <v>75</v>
      </c>
      <c r="E93" s="333"/>
      <c r="F93" s="348"/>
      <c r="G93" s="333"/>
    </row>
    <row r="94" spans="1:7" ht="12">
      <c r="A94" s="339">
        <v>14</v>
      </c>
      <c r="B94" s="333" t="s">
        <v>127</v>
      </c>
      <c r="E94" s="333"/>
      <c r="F94" s="348">
        <f>G26</f>
        <v>0</v>
      </c>
      <c r="G94" s="333"/>
    </row>
    <row r="95" spans="1:7" ht="12">
      <c r="A95" s="339">
        <v>15</v>
      </c>
      <c r="B95" s="333" t="s">
        <v>128</v>
      </c>
      <c r="E95" s="333"/>
      <c r="F95" s="348">
        <f>G27</f>
        <v>0</v>
      </c>
      <c r="G95" s="333"/>
    </row>
    <row r="96" spans="1:7" ht="12">
      <c r="A96" s="339">
        <v>16</v>
      </c>
      <c r="B96" s="333" t="s">
        <v>129</v>
      </c>
      <c r="E96" s="333"/>
      <c r="F96" s="349">
        <f>G28</f>
        <v>0</v>
      </c>
      <c r="G96" s="333"/>
    </row>
    <row r="97" spans="1:7" ht="12">
      <c r="A97" s="339">
        <v>17</v>
      </c>
      <c r="B97" s="333" t="s">
        <v>131</v>
      </c>
      <c r="E97" s="333"/>
      <c r="F97" s="348">
        <f>F94+F95+F96</f>
        <v>0</v>
      </c>
      <c r="G97" s="333"/>
    </row>
    <row r="98" spans="1:7" ht="12">
      <c r="A98" s="339">
        <v>18</v>
      </c>
      <c r="B98" s="333" t="s">
        <v>77</v>
      </c>
      <c r="E98" s="333"/>
      <c r="F98" s="348">
        <f>G31</f>
        <v>0</v>
      </c>
      <c r="G98" s="333"/>
    </row>
    <row r="99" spans="1:7" ht="12">
      <c r="A99" s="339">
        <v>19</v>
      </c>
      <c r="B99" s="333" t="s">
        <v>78</v>
      </c>
      <c r="E99" s="333"/>
      <c r="F99" s="348">
        <f>G32</f>
        <v>0</v>
      </c>
      <c r="G99" s="333"/>
    </row>
    <row r="100" spans="1:7" ht="12">
      <c r="A100" s="339">
        <v>20</v>
      </c>
      <c r="B100" s="333" t="s">
        <v>132</v>
      </c>
      <c r="E100" s="333"/>
      <c r="F100" s="348">
        <f>G33</f>
        <v>0</v>
      </c>
      <c r="G100" s="333"/>
    </row>
    <row r="101" spans="1:7" ht="12">
      <c r="A101" s="339"/>
      <c r="B101" s="333" t="s">
        <v>133</v>
      </c>
      <c r="E101" s="333"/>
      <c r="F101" s="348"/>
      <c r="G101" s="333"/>
    </row>
    <row r="102" spans="1:7" ht="12">
      <c r="A102" s="339">
        <v>21</v>
      </c>
      <c r="B102" s="333" t="s">
        <v>127</v>
      </c>
      <c r="E102" s="333"/>
      <c r="F102" s="348">
        <f>G35</f>
        <v>0</v>
      </c>
      <c r="G102" s="333"/>
    </row>
    <row r="103" spans="1:7" ht="12">
      <c r="A103" s="339">
        <v>22</v>
      </c>
      <c r="B103" s="333" t="s">
        <v>128</v>
      </c>
      <c r="E103" s="333"/>
      <c r="F103" s="348">
        <f>G36</f>
        <v>0</v>
      </c>
      <c r="G103" s="333"/>
    </row>
    <row r="104" spans="1:7" ht="12">
      <c r="A104" s="339">
        <v>23</v>
      </c>
      <c r="B104" s="333" t="s">
        <v>129</v>
      </c>
      <c r="E104" s="333"/>
      <c r="F104" s="349">
        <f>G37</f>
        <v>0</v>
      </c>
      <c r="G104" s="333"/>
    </row>
    <row r="105" spans="1:7" ht="12">
      <c r="A105" s="339">
        <v>24</v>
      </c>
      <c r="B105" s="333" t="s">
        <v>134</v>
      </c>
      <c r="E105" s="333"/>
      <c r="F105" s="349">
        <f>F102+F103+F104</f>
        <v>0</v>
      </c>
      <c r="G105" s="333"/>
    </row>
    <row r="106" spans="1:7" ht="12">
      <c r="A106" s="339"/>
      <c r="E106" s="333"/>
      <c r="F106" s="348"/>
      <c r="G106" s="333"/>
    </row>
    <row r="107" spans="1:7" ht="12">
      <c r="A107" s="339">
        <v>25</v>
      </c>
      <c r="B107" s="333" t="s">
        <v>82</v>
      </c>
      <c r="E107" s="333"/>
      <c r="F107" s="349">
        <f>F105+F100+F99+F98+F97+F92+F87+F82</f>
        <v>0</v>
      </c>
      <c r="G107" s="333"/>
    </row>
    <row r="108" spans="1:7" ht="12">
      <c r="A108" s="339"/>
      <c r="E108" s="333"/>
      <c r="F108" s="348"/>
      <c r="G108" s="333"/>
    </row>
    <row r="109" spans="1:7" ht="12">
      <c r="A109" s="339">
        <v>26</v>
      </c>
      <c r="B109" s="333" t="s">
        <v>156</v>
      </c>
      <c r="E109" s="333"/>
      <c r="F109" s="349">
        <f>F79-F107</f>
        <v>0</v>
      </c>
      <c r="G109" s="333"/>
    </row>
    <row r="110" spans="1:7" ht="12">
      <c r="A110" s="339"/>
      <c r="E110" s="333"/>
      <c r="G110" s="333"/>
    </row>
    <row r="111" spans="1:7" ht="12">
      <c r="A111" s="339">
        <v>27</v>
      </c>
      <c r="B111" s="333" t="s">
        <v>157</v>
      </c>
      <c r="G111" s="333"/>
    </row>
    <row r="112" spans="1:7" ht="12.75" thickBot="1">
      <c r="A112" s="339"/>
      <c r="B112" s="357" t="s">
        <v>158</v>
      </c>
      <c r="C112" s="358">
        <f>Inputs!$D$4</f>
        <v>1.4203E-2</v>
      </c>
      <c r="F112" s="355">
        <f>ROUND(F109*C112,0)</f>
        <v>0</v>
      </c>
      <c r="G112" s="333"/>
    </row>
    <row r="113" spans="1:7" ht="12.75" thickTop="1">
      <c r="A113" s="339"/>
      <c r="G113" s="333"/>
    </row>
  </sheetData>
  <customSheetViews>
    <customSheetView guid="{5BE913A1-B14F-11D2-B0DC-0000832CDFF0}" scale="75" showPageBreaks="1" printArea="1" showRuler="0">
      <pane ySplit="6.25" topLeftCell="A47" activePane="bottomLeft"/>
      <selection pane="bottomLeft" activeCell="A66" sqref="A66:C66"/>
      <rowBreaks count="1" manualBreakCount="1">
        <brk id="65" max="65535" man="1"/>
      </rowBreaks>
      <pageMargins left="1" right="1" top="0.5" bottom="0.5" header="0.5" footer="0.5"/>
      <printOptions horizontalCentered="1"/>
      <pageSetup scale="83" orientation="portrait" horizontalDpi="300" verticalDpi="300" r:id="rId1"/>
      <headerFooter alignWithMargins="0"/>
    </customSheetView>
    <customSheetView guid="{A15D1964-B049-11D2-8670-0000832CEEE8}" scale="75" showPageBreaks="1" printArea="1" showRuler="0">
      <pane ySplit="6.25" topLeftCell="A47" activePane="bottomLeft"/>
      <selection pane="bottomLeft" activeCell="A66" sqref="A66:C66"/>
      <rowBreaks count="1" manualBreakCount="1">
        <brk id="65" max="65535" man="1"/>
      </rowBreaks>
      <pageMargins left="1" right="1" top="0.5" bottom="0.5" header="0.5" footer="0.5"/>
      <printOptions horizontalCentered="1"/>
      <pageSetup scale="83"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rowBreaks count="1" manualBreakCount="1">
    <brk id="66"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13"/>
  <sheetViews>
    <sheetView view="pageBreakPreview" zoomScale="60" zoomScaleNormal="75" workbookViewId="0">
      <selection activeCell="K33" sqref="K33"/>
    </sheetView>
  </sheetViews>
  <sheetFormatPr defaultColWidth="12.42578125" defaultRowHeight="11.1" customHeight="1"/>
  <cols>
    <col min="1" max="1" width="5.5703125" style="360" customWidth="1"/>
    <col min="2" max="2" width="26.140625" style="360" customWidth="1"/>
    <col min="3" max="3" width="12.42578125" style="360" customWidth="1"/>
    <col min="4" max="4" width="6.7109375" style="360" customWidth="1"/>
    <col min="5" max="5" width="12.42578125" style="380" customWidth="1"/>
    <col min="6" max="6" width="12.42578125" style="381" customWidth="1"/>
    <col min="7" max="7" width="12.42578125" style="380" customWidth="1"/>
    <col min="8" max="16384" width="12.42578125" style="360"/>
  </cols>
  <sheetData>
    <row r="1" spans="1:8" ht="12.75">
      <c r="A1" s="359" t="str">
        <f>Inputs!$D$6</f>
        <v>AVISTA UTILITIES</v>
      </c>
      <c r="B1" s="359"/>
      <c r="C1" s="359"/>
      <c r="E1" s="361"/>
      <c r="F1" s="362"/>
      <c r="G1" s="361"/>
      <c r="H1" s="813" t="s">
        <v>298</v>
      </c>
    </row>
    <row r="2" spans="1:8" ht="12">
      <c r="A2" s="359" t="s">
        <v>110</v>
      </c>
      <c r="B2" s="359"/>
      <c r="C2" s="359"/>
      <c r="E2" s="361"/>
      <c r="F2" s="363" t="s">
        <v>165</v>
      </c>
      <c r="G2" s="361"/>
    </row>
    <row r="3" spans="1:8" ht="12">
      <c r="A3" s="359" t="str">
        <f>Inputs!$D$2</f>
        <v>TWELVE MONTHS ENDED DECEMBER 31, 2009</v>
      </c>
      <c r="B3" s="359"/>
      <c r="C3" s="359"/>
      <c r="E3" s="361"/>
      <c r="F3" s="363" t="s">
        <v>166</v>
      </c>
      <c r="G3" s="360"/>
    </row>
    <row r="4" spans="1:8" ht="12">
      <c r="A4" s="359" t="s">
        <v>113</v>
      </c>
      <c r="B4" s="359"/>
      <c r="C4" s="359"/>
      <c r="E4" s="364"/>
      <c r="F4" s="365" t="s">
        <v>114</v>
      </c>
      <c r="G4" s="364"/>
    </row>
    <row r="5" spans="1:8" ht="12">
      <c r="A5" s="366" t="s">
        <v>9</v>
      </c>
      <c r="E5" s="361"/>
      <c r="F5" s="363"/>
      <c r="G5" s="361"/>
    </row>
    <row r="6" spans="1:8" ht="12">
      <c r="A6" s="367" t="s">
        <v>25</v>
      </c>
      <c r="B6" s="368" t="s">
        <v>103</v>
      </c>
      <c r="C6" s="368"/>
      <c r="E6" s="369" t="s">
        <v>115</v>
      </c>
      <c r="F6" s="370" t="s">
        <v>116</v>
      </c>
      <c r="G6" s="369" t="s">
        <v>117</v>
      </c>
      <c r="H6" s="371" t="s">
        <v>118</v>
      </c>
    </row>
    <row r="7" spans="1:8" ht="12">
      <c r="A7" s="366"/>
      <c r="B7" s="360" t="s">
        <v>59</v>
      </c>
      <c r="E7" s="372"/>
      <c r="F7" s="363"/>
      <c r="G7" s="372"/>
    </row>
    <row r="8" spans="1:8" ht="12">
      <c r="A8" s="366">
        <v>1</v>
      </c>
      <c r="B8" s="360" t="s">
        <v>119</v>
      </c>
      <c r="E8" s="373"/>
      <c r="F8" s="373"/>
      <c r="G8" s="373"/>
      <c r="H8" s="374" t="str">
        <f>IF(E8=F8+G8," ","ERROR")</f>
        <v xml:space="preserve"> </v>
      </c>
    </row>
    <row r="9" spans="1:8" ht="12">
      <c r="A9" s="366">
        <v>2</v>
      </c>
      <c r="B9" s="360" t="s">
        <v>120</v>
      </c>
      <c r="E9" s="375"/>
      <c r="F9" s="375"/>
      <c r="G9" s="375"/>
      <c r="H9" s="374" t="str">
        <f>IF(E9=F9+G9," ","ERROR")</f>
        <v xml:space="preserve"> </v>
      </c>
    </row>
    <row r="10" spans="1:8" ht="12">
      <c r="A10" s="366">
        <v>3</v>
      </c>
      <c r="B10" s="360" t="s">
        <v>62</v>
      </c>
      <c r="E10" s="376"/>
      <c r="F10" s="376"/>
      <c r="G10" s="376"/>
      <c r="H10" s="374" t="str">
        <f>IF(E10=F10+G10," ","ERROR")</f>
        <v xml:space="preserve"> </v>
      </c>
    </row>
    <row r="11" spans="1:8" ht="12">
      <c r="A11" s="366">
        <v>4</v>
      </c>
      <c r="B11" s="360" t="s">
        <v>121</v>
      </c>
      <c r="E11" s="375">
        <f>SUM(E8:E10)</f>
        <v>0</v>
      </c>
      <c r="F11" s="375">
        <f>SUM(F8:F10)</f>
        <v>0</v>
      </c>
      <c r="G11" s="375">
        <f>SUM(G8:G10)</f>
        <v>0</v>
      </c>
      <c r="H11" s="374" t="str">
        <f>IF(E11=F11+G11," ","ERROR")</f>
        <v xml:space="preserve"> </v>
      </c>
    </row>
    <row r="12" spans="1:8" ht="12">
      <c r="A12" s="366"/>
      <c r="E12" s="375"/>
      <c r="F12" s="375"/>
      <c r="G12" s="375"/>
      <c r="H12" s="374"/>
    </row>
    <row r="13" spans="1:8" ht="12">
      <c r="A13" s="366"/>
      <c r="B13" s="360" t="s">
        <v>64</v>
      </c>
      <c r="E13" s="375"/>
      <c r="F13" s="375"/>
      <c r="G13" s="375"/>
      <c r="H13" s="374"/>
    </row>
    <row r="14" spans="1:8" ht="12">
      <c r="A14" s="366">
        <v>5</v>
      </c>
      <c r="B14" s="360" t="s">
        <v>122</v>
      </c>
      <c r="E14" s="375"/>
      <c r="F14" s="375"/>
      <c r="G14" s="375"/>
      <c r="H14" s="374" t="str">
        <f>IF(E14=F14+G14," ","ERROR")</f>
        <v xml:space="preserve"> </v>
      </c>
    </row>
    <row r="15" spans="1:8" ht="12">
      <c r="A15" s="366"/>
      <c r="B15" s="360" t="s">
        <v>66</v>
      </c>
      <c r="E15" s="375"/>
      <c r="F15" s="375"/>
      <c r="G15" s="375"/>
      <c r="H15" s="374"/>
    </row>
    <row r="16" spans="1:8" ht="12">
      <c r="A16" s="366">
        <v>6</v>
      </c>
      <c r="B16" s="360" t="s">
        <v>123</v>
      </c>
      <c r="E16" s="375"/>
      <c r="F16" s="375"/>
      <c r="G16" s="375"/>
      <c r="H16" s="374" t="str">
        <f>IF(E16=F16+G16," ","ERROR")</f>
        <v xml:space="preserve"> </v>
      </c>
    </row>
    <row r="17" spans="1:8" ht="12">
      <c r="A17" s="366">
        <v>7</v>
      </c>
      <c r="B17" s="360" t="s">
        <v>124</v>
      </c>
      <c r="E17" s="375"/>
      <c r="F17" s="375"/>
      <c r="G17" s="375"/>
      <c r="H17" s="374" t="str">
        <f>IF(E17=F17+G17," ","ERROR")</f>
        <v xml:space="preserve"> </v>
      </c>
    </row>
    <row r="18" spans="1:8" ht="12">
      <c r="A18" s="366">
        <v>8</v>
      </c>
      <c r="B18" s="360" t="s">
        <v>125</v>
      </c>
      <c r="E18" s="376"/>
      <c r="F18" s="376"/>
      <c r="G18" s="376"/>
      <c r="H18" s="374" t="str">
        <f>IF(E18=F18+G18," ","ERROR")</f>
        <v xml:space="preserve"> </v>
      </c>
    </row>
    <row r="19" spans="1:8" ht="12">
      <c r="A19" s="366">
        <v>9</v>
      </c>
      <c r="B19" s="360" t="s">
        <v>126</v>
      </c>
      <c r="E19" s="375">
        <f>SUM(E16:E18)</f>
        <v>0</v>
      </c>
      <c r="F19" s="375">
        <f>SUM(F16:F18)</f>
        <v>0</v>
      </c>
      <c r="G19" s="375">
        <f>SUM(G16:G18)</f>
        <v>0</v>
      </c>
      <c r="H19" s="374" t="str">
        <f>IF(E19=F19+G19," ","ERROR")</f>
        <v xml:space="preserve"> </v>
      </c>
    </row>
    <row r="20" spans="1:8" ht="12">
      <c r="A20" s="366"/>
      <c r="B20" s="360" t="s">
        <v>71</v>
      </c>
      <c r="E20" s="375"/>
      <c r="F20" s="375"/>
      <c r="G20" s="375"/>
      <c r="H20" s="374"/>
    </row>
    <row r="21" spans="1:8" ht="12">
      <c r="A21" s="366">
        <v>10</v>
      </c>
      <c r="B21" s="360" t="s">
        <v>127</v>
      </c>
      <c r="E21" s="375"/>
      <c r="F21" s="375"/>
      <c r="G21" s="375"/>
      <c r="H21" s="374" t="str">
        <f>IF(E21=F21+G21," ","ERROR")</f>
        <v xml:space="preserve"> </v>
      </c>
    </row>
    <row r="22" spans="1:8" ht="12">
      <c r="A22" s="366">
        <v>11</v>
      </c>
      <c r="B22" s="360" t="s">
        <v>128</v>
      </c>
      <c r="E22" s="375"/>
      <c r="F22" s="375"/>
      <c r="G22" s="375"/>
      <c r="H22" s="374" t="str">
        <f>IF(E22=F22+G22," ","ERROR")</f>
        <v xml:space="preserve"> </v>
      </c>
    </row>
    <row r="23" spans="1:8" ht="12">
      <c r="A23" s="366">
        <v>12</v>
      </c>
      <c r="B23" s="360" t="s">
        <v>129</v>
      </c>
      <c r="E23" s="376"/>
      <c r="F23" s="376"/>
      <c r="G23" s="376"/>
      <c r="H23" s="374" t="str">
        <f>IF(E23=F23+G23," ","ERROR")</f>
        <v xml:space="preserve"> </v>
      </c>
    </row>
    <row r="24" spans="1:8" ht="12">
      <c r="A24" s="366">
        <v>13</v>
      </c>
      <c r="B24" s="360" t="s">
        <v>130</v>
      </c>
      <c r="E24" s="375">
        <f>SUM(E21:E23)</f>
        <v>0</v>
      </c>
      <c r="F24" s="375">
        <f>SUM(F21:F23)</f>
        <v>0</v>
      </c>
      <c r="G24" s="375">
        <f>SUM(G21:G23)</f>
        <v>0</v>
      </c>
      <c r="H24" s="374" t="str">
        <f>IF(E24=F24+G24," ","ERROR")</f>
        <v xml:space="preserve"> </v>
      </c>
    </row>
    <row r="25" spans="1:8" ht="12">
      <c r="A25" s="366"/>
      <c r="B25" s="360" t="s">
        <v>75</v>
      </c>
      <c r="E25" s="375"/>
      <c r="F25" s="375"/>
      <c r="G25" s="375"/>
      <c r="H25" s="374"/>
    </row>
    <row r="26" spans="1:8" ht="12">
      <c r="A26" s="366">
        <v>14</v>
      </c>
      <c r="B26" s="360" t="s">
        <v>127</v>
      </c>
      <c r="E26" s="375"/>
      <c r="F26" s="375"/>
      <c r="G26" s="375"/>
      <c r="H26" s="374" t="str">
        <f>IF(E26=F26+G26," ","ERROR")</f>
        <v xml:space="preserve"> </v>
      </c>
    </row>
    <row r="27" spans="1:8" ht="12">
      <c r="A27" s="366">
        <v>15</v>
      </c>
      <c r="B27" s="360" t="s">
        <v>128</v>
      </c>
      <c r="E27" s="375"/>
      <c r="F27" s="375"/>
      <c r="G27" s="375"/>
      <c r="H27" s="374" t="str">
        <f>IF(E27=F27+G27," ","ERROR")</f>
        <v xml:space="preserve"> </v>
      </c>
    </row>
    <row r="28" spans="1:8" ht="12">
      <c r="A28" s="366">
        <v>16</v>
      </c>
      <c r="B28" s="360" t="s">
        <v>129</v>
      </c>
      <c r="E28" s="376">
        <f>F28+G28</f>
        <v>0</v>
      </c>
      <c r="F28" s="376"/>
      <c r="G28" s="377">
        <f>F112</f>
        <v>0</v>
      </c>
      <c r="H28" s="374" t="str">
        <f>IF(E28=F28+G28," ","ERROR")</f>
        <v xml:space="preserve"> </v>
      </c>
    </row>
    <row r="29" spans="1:8" ht="12">
      <c r="A29" s="366">
        <v>17</v>
      </c>
      <c r="B29" s="360" t="s">
        <v>131</v>
      </c>
      <c r="E29" s="375">
        <f>SUM(E26:E28)</f>
        <v>0</v>
      </c>
      <c r="F29" s="375">
        <f>SUM(F26:F28)</f>
        <v>0</v>
      </c>
      <c r="G29" s="375">
        <f>SUM(G26:G28)</f>
        <v>0</v>
      </c>
      <c r="H29" s="374" t="str">
        <f>IF(E29=F29+G29," ","ERROR")</f>
        <v xml:space="preserve"> </v>
      </c>
    </row>
    <row r="30" spans="1:8" ht="12">
      <c r="A30" s="366"/>
      <c r="E30" s="375"/>
      <c r="F30" s="375"/>
      <c r="G30" s="375"/>
      <c r="H30" s="374"/>
    </row>
    <row r="31" spans="1:8" ht="12">
      <c r="A31" s="366">
        <v>18</v>
      </c>
      <c r="B31" s="360" t="s">
        <v>77</v>
      </c>
      <c r="E31" s="375">
        <f>F31+G31</f>
        <v>-353</v>
      </c>
      <c r="F31" s="375">
        <v>-353</v>
      </c>
      <c r="G31" s="375">
        <v>0</v>
      </c>
      <c r="H31" s="374" t="str">
        <f>IF(E31=F31+G31," ","ERROR")</f>
        <v xml:space="preserve"> </v>
      </c>
    </row>
    <row r="32" spans="1:8" ht="12">
      <c r="A32" s="366">
        <v>19</v>
      </c>
      <c r="B32" s="360" t="s">
        <v>78</v>
      </c>
      <c r="E32" s="375"/>
      <c r="F32" s="375"/>
      <c r="G32" s="375"/>
      <c r="H32" s="374" t="str">
        <f>IF(E32=F32+G32," ","ERROR")</f>
        <v xml:space="preserve"> </v>
      </c>
    </row>
    <row r="33" spans="1:8" ht="12">
      <c r="A33" s="366">
        <v>20</v>
      </c>
      <c r="B33" s="360" t="s">
        <v>132</v>
      </c>
      <c r="E33" s="375"/>
      <c r="F33" s="375"/>
      <c r="G33" s="375"/>
      <c r="H33" s="374" t="str">
        <f>IF(E33=F33+G33," ","ERROR")</f>
        <v xml:space="preserve"> </v>
      </c>
    </row>
    <row r="34" spans="1:8" ht="12">
      <c r="A34" s="366"/>
      <c r="B34" s="360" t="s">
        <v>133</v>
      </c>
      <c r="E34" s="375"/>
      <c r="F34" s="375"/>
      <c r="G34" s="375"/>
      <c r="H34" s="374"/>
    </row>
    <row r="35" spans="1:8" ht="12">
      <c r="A35" s="366">
        <v>21</v>
      </c>
      <c r="B35" s="360" t="s">
        <v>127</v>
      </c>
      <c r="E35" s="375"/>
      <c r="F35" s="375"/>
      <c r="G35" s="375"/>
      <c r="H35" s="374" t="str">
        <f>IF(E35=F35+G35," ","ERROR")</f>
        <v xml:space="preserve"> </v>
      </c>
    </row>
    <row r="36" spans="1:8" ht="12">
      <c r="A36" s="366">
        <v>22</v>
      </c>
      <c r="B36" s="360" t="s">
        <v>128</v>
      </c>
      <c r="E36" s="375"/>
      <c r="F36" s="375"/>
      <c r="G36" s="375"/>
      <c r="H36" s="374" t="str">
        <f>IF(E36=F36+G36," ","ERROR")</f>
        <v xml:space="preserve"> </v>
      </c>
    </row>
    <row r="37" spans="1:8" ht="12">
      <c r="A37" s="366">
        <v>23</v>
      </c>
      <c r="B37" s="360" t="s">
        <v>129</v>
      </c>
      <c r="E37" s="376"/>
      <c r="F37" s="376"/>
      <c r="G37" s="376"/>
      <c r="H37" s="374" t="str">
        <f>IF(E37=F37+G37," ","ERROR")</f>
        <v xml:space="preserve"> </v>
      </c>
    </row>
    <row r="38" spans="1:8" ht="12">
      <c r="A38" s="366">
        <v>24</v>
      </c>
      <c r="B38" s="360" t="s">
        <v>134</v>
      </c>
      <c r="E38" s="376">
        <f>SUM(E35:E37)</f>
        <v>0</v>
      </c>
      <c r="F38" s="376">
        <f>SUM(F35:F37)</f>
        <v>0</v>
      </c>
      <c r="G38" s="376">
        <f>SUM(G35:G37)</f>
        <v>0</v>
      </c>
      <c r="H38" s="374" t="str">
        <f>IF(E38=F38+G38," ","ERROR")</f>
        <v xml:space="preserve"> </v>
      </c>
    </row>
    <row r="39" spans="1:8" ht="12">
      <c r="A39" s="366">
        <v>25</v>
      </c>
      <c r="B39" s="360" t="s">
        <v>82</v>
      </c>
      <c r="E39" s="376">
        <f>E19+E24+E29+E31+E32+E33+E38+E14</f>
        <v>-353</v>
      </c>
      <c r="F39" s="376">
        <f>F19+F24+F29+F31+F32+F33+F38+F14</f>
        <v>-353</v>
      </c>
      <c r="G39" s="376">
        <f>G19+G24+G29+G31+G32+G33+G38+G14</f>
        <v>0</v>
      </c>
      <c r="H39" s="374" t="str">
        <f>IF(E39=F39+G39," ","ERROR")</f>
        <v xml:space="preserve"> </v>
      </c>
    </row>
    <row r="40" spans="1:8" ht="12">
      <c r="A40" s="366"/>
      <c r="E40" s="375"/>
      <c r="F40" s="375"/>
      <c r="G40" s="375"/>
      <c r="H40" s="374"/>
    </row>
    <row r="41" spans="1:8" ht="12">
      <c r="A41" s="366">
        <v>26</v>
      </c>
      <c r="B41" s="360" t="s">
        <v>135</v>
      </c>
      <c r="E41" s="375">
        <f>E11-E39</f>
        <v>353</v>
      </c>
      <c r="F41" s="375">
        <f>F11-F39</f>
        <v>353</v>
      </c>
      <c r="G41" s="375">
        <f>G11-G39</f>
        <v>0</v>
      </c>
      <c r="H41" s="374" t="str">
        <f>IF(E41=F41+G41," ","ERROR")</f>
        <v xml:space="preserve"> </v>
      </c>
    </row>
    <row r="42" spans="1:8" ht="12">
      <c r="A42" s="366"/>
      <c r="E42" s="375"/>
      <c r="F42" s="375"/>
      <c r="G42" s="375"/>
      <c r="H42" s="374"/>
    </row>
    <row r="43" spans="1:8" ht="12">
      <c r="A43" s="366"/>
      <c r="B43" s="360" t="s">
        <v>136</v>
      </c>
      <c r="E43" s="375"/>
      <c r="F43" s="375"/>
      <c r="G43" s="375"/>
      <c r="H43" s="374"/>
    </row>
    <row r="44" spans="1:8" ht="12">
      <c r="A44" s="366">
        <v>27</v>
      </c>
      <c r="B44" s="378" t="s">
        <v>137</v>
      </c>
      <c r="D44" s="379">
        <v>0.35</v>
      </c>
      <c r="E44" s="375">
        <f>F44+G44</f>
        <v>124</v>
      </c>
      <c r="F44" s="375">
        <f>ROUND(F41*D44,0)</f>
        <v>124</v>
      </c>
      <c r="G44" s="375">
        <f>ROUND(G41*D44,0)</f>
        <v>0</v>
      </c>
      <c r="H44" s="374" t="str">
        <f>IF(E44=F44+G44," ","ERROR")</f>
        <v xml:space="preserve"> </v>
      </c>
    </row>
    <row r="45" spans="1:8" ht="12">
      <c r="A45" s="366">
        <v>28</v>
      </c>
      <c r="B45" s="360" t="s">
        <v>139</v>
      </c>
      <c r="E45" s="375"/>
      <c r="F45" s="375"/>
      <c r="G45" s="375"/>
      <c r="H45" s="374" t="str">
        <f>IF(E45=F45+G45," ","ERROR")</f>
        <v xml:space="preserve"> </v>
      </c>
    </row>
    <row r="46" spans="1:8" ht="12">
      <c r="A46" s="366">
        <v>29</v>
      </c>
      <c r="B46" s="360" t="s">
        <v>138</v>
      </c>
      <c r="E46" s="376"/>
      <c r="F46" s="376"/>
      <c r="G46" s="376"/>
      <c r="H46" s="374" t="str">
        <f>IF(E46=F46+G46," ","ERROR")</f>
        <v xml:space="preserve"> </v>
      </c>
    </row>
    <row r="47" spans="1:8" ht="12">
      <c r="A47" s="366"/>
      <c r="H47" s="374"/>
    </row>
    <row r="48" spans="1:8" ht="12.75" thickBot="1">
      <c r="A48" s="366">
        <v>30</v>
      </c>
      <c r="B48" s="382" t="s">
        <v>88</v>
      </c>
      <c r="E48" s="383">
        <f>E41-(+E44+E45+E46)</f>
        <v>229</v>
      </c>
      <c r="F48" s="383">
        <f>F41-F44+F45+F46</f>
        <v>229</v>
      </c>
      <c r="G48" s="383">
        <f>G41-SUM(G44:G46)</f>
        <v>0</v>
      </c>
      <c r="H48" s="374" t="str">
        <f>IF(E48=F48+G48," ","ERROR")</f>
        <v xml:space="preserve"> </v>
      </c>
    </row>
    <row r="49" spans="1:8" ht="12.75" thickTop="1">
      <c r="A49" s="366"/>
      <c r="H49" s="374"/>
    </row>
    <row r="50" spans="1:8" ht="12">
      <c r="A50" s="366"/>
      <c r="B50" s="378" t="s">
        <v>140</v>
      </c>
      <c r="H50" s="374"/>
    </row>
    <row r="51" spans="1:8" ht="12">
      <c r="A51" s="366"/>
      <c r="B51" s="378" t="s">
        <v>141</v>
      </c>
      <c r="H51" s="374"/>
    </row>
    <row r="52" spans="1:8" ht="12">
      <c r="A52" s="366">
        <v>31</v>
      </c>
      <c r="B52" s="360" t="s">
        <v>142</v>
      </c>
      <c r="E52" s="373"/>
      <c r="F52" s="373"/>
      <c r="G52" s="373"/>
      <c r="H52" s="374" t="str">
        <f t="shared" ref="H52:H64" si="0">IF(E52=F52+G52," ","ERROR")</f>
        <v xml:space="preserve"> </v>
      </c>
    </row>
    <row r="53" spans="1:8" ht="12">
      <c r="A53" s="366">
        <v>32</v>
      </c>
      <c r="B53" s="360" t="s">
        <v>143</v>
      </c>
      <c r="E53" s="375"/>
      <c r="F53" s="375"/>
      <c r="G53" s="375"/>
      <c r="H53" s="374" t="str">
        <f t="shared" si="0"/>
        <v xml:space="preserve"> </v>
      </c>
    </row>
    <row r="54" spans="1:8" ht="12">
      <c r="A54" s="366">
        <v>33</v>
      </c>
      <c r="B54" s="360" t="s">
        <v>151</v>
      </c>
      <c r="E54" s="376"/>
      <c r="F54" s="376"/>
      <c r="G54" s="376"/>
      <c r="H54" s="374" t="str">
        <f t="shared" si="0"/>
        <v xml:space="preserve"> </v>
      </c>
    </row>
    <row r="55" spans="1:8" ht="12">
      <c r="A55" s="366">
        <v>34</v>
      </c>
      <c r="B55" s="360" t="s">
        <v>145</v>
      </c>
      <c r="E55" s="375">
        <f>SUM(E52:E54)</f>
        <v>0</v>
      </c>
      <c r="F55" s="375">
        <f>SUM(F52:F54)</f>
        <v>0</v>
      </c>
      <c r="G55" s="375">
        <f>SUM(G52:G54)</f>
        <v>0</v>
      </c>
      <c r="H55" s="374" t="str">
        <f t="shared" si="0"/>
        <v xml:space="preserve"> </v>
      </c>
    </row>
    <row r="56" spans="1:8" ht="12">
      <c r="A56" s="366"/>
      <c r="B56" s="360" t="s">
        <v>93</v>
      </c>
      <c r="E56" s="375"/>
      <c r="F56" s="375"/>
      <c r="G56" s="375"/>
      <c r="H56" s="374" t="str">
        <f t="shared" si="0"/>
        <v xml:space="preserve"> </v>
      </c>
    </row>
    <row r="57" spans="1:8" ht="12">
      <c r="A57" s="366">
        <v>35</v>
      </c>
      <c r="B57" s="360" t="s">
        <v>142</v>
      </c>
      <c r="E57" s="375"/>
      <c r="F57" s="375"/>
      <c r="G57" s="375"/>
      <c r="H57" s="374" t="str">
        <f t="shared" si="0"/>
        <v xml:space="preserve"> </v>
      </c>
    </row>
    <row r="58" spans="1:8" ht="12">
      <c r="A58" s="366">
        <v>36</v>
      </c>
      <c r="B58" s="360" t="s">
        <v>143</v>
      </c>
      <c r="E58" s="375"/>
      <c r="F58" s="375"/>
      <c r="G58" s="375"/>
      <c r="H58" s="374" t="str">
        <f t="shared" si="0"/>
        <v xml:space="preserve"> </v>
      </c>
    </row>
    <row r="59" spans="1:8" ht="12">
      <c r="A59" s="366">
        <v>37</v>
      </c>
      <c r="B59" s="360" t="s">
        <v>151</v>
      </c>
      <c r="E59" s="376"/>
      <c r="F59" s="376"/>
      <c r="G59" s="376"/>
      <c r="H59" s="374" t="str">
        <f t="shared" si="0"/>
        <v xml:space="preserve"> </v>
      </c>
    </row>
    <row r="60" spans="1:8" ht="12">
      <c r="A60" s="366">
        <v>38</v>
      </c>
      <c r="B60" s="360" t="s">
        <v>146</v>
      </c>
      <c r="E60" s="375">
        <f>SUM(E57:E59)</f>
        <v>0</v>
      </c>
      <c r="F60" s="375">
        <f>SUM(F57:F59)</f>
        <v>0</v>
      </c>
      <c r="G60" s="375">
        <f>SUM(G57:G59)</f>
        <v>0</v>
      </c>
      <c r="H60" s="374" t="str">
        <f t="shared" si="0"/>
        <v xml:space="preserve"> </v>
      </c>
    </row>
    <row r="61" spans="1:8" ht="12">
      <c r="A61" s="366">
        <v>39</v>
      </c>
      <c r="B61" s="378" t="s">
        <v>147</v>
      </c>
      <c r="E61" s="375"/>
      <c r="F61" s="375"/>
      <c r="G61" s="375"/>
      <c r="H61" s="374" t="str">
        <f t="shared" si="0"/>
        <v xml:space="preserve"> </v>
      </c>
    </row>
    <row r="62" spans="1:8" ht="12">
      <c r="A62" s="366">
        <v>40</v>
      </c>
      <c r="B62" s="360" t="s">
        <v>96</v>
      </c>
      <c r="E62" s="375"/>
      <c r="F62" s="375"/>
      <c r="G62" s="375"/>
      <c r="H62" s="374" t="str">
        <f t="shared" si="0"/>
        <v xml:space="preserve"> </v>
      </c>
    </row>
    <row r="63" spans="1:8" ht="12">
      <c r="A63" s="366">
        <v>41</v>
      </c>
      <c r="B63" s="360" t="s">
        <v>302</v>
      </c>
      <c r="E63" s="375"/>
      <c r="F63" s="375"/>
      <c r="G63" s="375"/>
      <c r="H63" s="374"/>
    </row>
    <row r="64" spans="1:8" ht="12">
      <c r="A64" s="366">
        <v>42</v>
      </c>
      <c r="B64" s="378" t="s">
        <v>97</v>
      </c>
      <c r="E64" s="376"/>
      <c r="F64" s="376"/>
      <c r="G64" s="376"/>
      <c r="H64" s="374" t="str">
        <f t="shared" si="0"/>
        <v xml:space="preserve"> </v>
      </c>
    </row>
    <row r="65" spans="1:8" ht="9" customHeight="1">
      <c r="A65" s="366"/>
      <c r="B65" s="360" t="s">
        <v>148</v>
      </c>
      <c r="H65" s="374"/>
    </row>
    <row r="66" spans="1:8" ht="12.75" thickBot="1">
      <c r="A66" s="366">
        <v>43</v>
      </c>
      <c r="B66" s="382" t="s">
        <v>98</v>
      </c>
      <c r="E66" s="383">
        <f>E55-E60+E61+E62+E64+E63</f>
        <v>0</v>
      </c>
      <c r="F66" s="383">
        <f t="shared" ref="F66:G66" si="1">F55-F60+F61+F62+F64+F63</f>
        <v>0</v>
      </c>
      <c r="G66" s="383">
        <f t="shared" si="1"/>
        <v>0</v>
      </c>
      <c r="H66" s="374" t="str">
        <f>IF(E66=F66+G66," ","ERROR")</f>
        <v xml:space="preserve"> </v>
      </c>
    </row>
    <row r="67" spans="1:8" ht="12.75" thickTop="1">
      <c r="A67" s="359" t="str">
        <f>Inputs!$D$6</f>
        <v>AVISTA UTILITIES</v>
      </c>
      <c r="B67" s="359"/>
      <c r="C67" s="359"/>
      <c r="G67" s="360"/>
    </row>
    <row r="68" spans="1:8" ht="12">
      <c r="A68" s="359" t="s">
        <v>154</v>
      </c>
      <c r="B68" s="359"/>
      <c r="C68" s="359"/>
      <c r="G68" s="360"/>
    </row>
    <row r="69" spans="1:8" ht="12">
      <c r="A69" s="359" t="str">
        <f>A3</f>
        <v>TWELVE MONTHS ENDED DECEMBER 31, 2009</v>
      </c>
      <c r="B69" s="359"/>
      <c r="C69" s="359"/>
      <c r="F69" s="363" t="str">
        <f>F2</f>
        <v>UNCOLLECTIBLE</v>
      </c>
      <c r="G69" s="360"/>
    </row>
    <row r="70" spans="1:8" ht="12">
      <c r="A70" s="359" t="s">
        <v>155</v>
      </c>
      <c r="B70" s="359"/>
      <c r="C70" s="359"/>
      <c r="F70" s="363" t="str">
        <f>F3</f>
        <v>EXPENSE</v>
      </c>
      <c r="G70" s="360"/>
    </row>
    <row r="71" spans="1:8" ht="12">
      <c r="E71" s="384"/>
      <c r="F71" s="370" t="str">
        <f>F4</f>
        <v>GAS</v>
      </c>
      <c r="G71" s="385"/>
    </row>
    <row r="72" spans="1:8" ht="12">
      <c r="A72" s="366" t="s">
        <v>9</v>
      </c>
      <c r="F72" s="363"/>
    </row>
    <row r="73" spans="1:8" ht="12">
      <c r="A73" s="386" t="s">
        <v>25</v>
      </c>
      <c r="B73" s="368" t="s">
        <v>103</v>
      </c>
      <c r="C73" s="368"/>
      <c r="F73" s="370" t="s">
        <v>117</v>
      </c>
    </row>
    <row r="74" spans="1:8" ht="12">
      <c r="A74" s="366"/>
      <c r="B74" s="360" t="s">
        <v>59</v>
      </c>
      <c r="E74" s="360"/>
      <c r="G74" s="360"/>
    </row>
    <row r="75" spans="1:8" ht="12">
      <c r="A75" s="366">
        <v>1</v>
      </c>
      <c r="B75" s="360" t="s">
        <v>119</v>
      </c>
      <c r="E75" s="360"/>
      <c r="F75" s="373">
        <f>G8</f>
        <v>0</v>
      </c>
      <c r="G75" s="360"/>
    </row>
    <row r="76" spans="1:8" ht="12">
      <c r="A76" s="366">
        <v>2</v>
      </c>
      <c r="B76" s="360" t="s">
        <v>120</v>
      </c>
      <c r="E76" s="360"/>
      <c r="F76" s="375">
        <f>G9</f>
        <v>0</v>
      </c>
      <c r="G76" s="360"/>
    </row>
    <row r="77" spans="1:8" ht="12">
      <c r="A77" s="366">
        <v>3</v>
      </c>
      <c r="B77" s="360" t="s">
        <v>62</v>
      </c>
      <c r="E77" s="360"/>
      <c r="F77" s="376">
        <f>G10</f>
        <v>0</v>
      </c>
      <c r="G77" s="360"/>
    </row>
    <row r="78" spans="1:8" ht="12">
      <c r="A78" s="366"/>
      <c r="E78" s="360"/>
      <c r="F78" s="375"/>
      <c r="G78" s="360"/>
    </row>
    <row r="79" spans="1:8" ht="12">
      <c r="A79" s="366">
        <v>4</v>
      </c>
      <c r="B79" s="360" t="s">
        <v>121</v>
      </c>
      <c r="E79" s="360"/>
      <c r="F79" s="375">
        <f>F75+F76+F77</f>
        <v>0</v>
      </c>
      <c r="G79" s="360"/>
    </row>
    <row r="80" spans="1:8" ht="12">
      <c r="A80" s="366"/>
      <c r="E80" s="360"/>
      <c r="F80" s="375"/>
      <c r="G80" s="360"/>
    </row>
    <row r="81" spans="1:7" ht="12">
      <c r="A81" s="366"/>
      <c r="B81" s="360" t="s">
        <v>64</v>
      </c>
      <c r="E81" s="360"/>
      <c r="F81" s="375"/>
      <c r="G81" s="360"/>
    </row>
    <row r="82" spans="1:7" ht="12">
      <c r="A82" s="366">
        <v>5</v>
      </c>
      <c r="B82" s="360" t="s">
        <v>122</v>
      </c>
      <c r="E82" s="360"/>
      <c r="F82" s="375">
        <f>G14</f>
        <v>0</v>
      </c>
      <c r="G82" s="360"/>
    </row>
    <row r="83" spans="1:7" ht="12">
      <c r="A83" s="366"/>
      <c r="B83" s="360" t="s">
        <v>66</v>
      </c>
      <c r="E83" s="360"/>
      <c r="F83" s="375"/>
      <c r="G83" s="360"/>
    </row>
    <row r="84" spans="1:7" ht="12">
      <c r="A84" s="366">
        <v>6</v>
      </c>
      <c r="B84" s="360" t="s">
        <v>123</v>
      </c>
      <c r="E84" s="360"/>
      <c r="F84" s="375">
        <f>G16</f>
        <v>0</v>
      </c>
      <c r="G84" s="360"/>
    </row>
    <row r="85" spans="1:7" ht="12">
      <c r="A85" s="366">
        <v>7</v>
      </c>
      <c r="B85" s="360" t="s">
        <v>124</v>
      </c>
      <c r="E85" s="360"/>
      <c r="F85" s="375">
        <f>G17</f>
        <v>0</v>
      </c>
      <c r="G85" s="360"/>
    </row>
    <row r="86" spans="1:7" ht="12">
      <c r="A86" s="366">
        <v>8</v>
      </c>
      <c r="B86" s="360" t="s">
        <v>125</v>
      </c>
      <c r="E86" s="360"/>
      <c r="F86" s="376">
        <f>G18</f>
        <v>0</v>
      </c>
      <c r="G86" s="360"/>
    </row>
    <row r="87" spans="1:7" ht="12">
      <c r="A87" s="366">
        <v>9</v>
      </c>
      <c r="B87" s="360" t="s">
        <v>126</v>
      </c>
      <c r="E87" s="360"/>
      <c r="F87" s="375">
        <f>F84+F85+F86</f>
        <v>0</v>
      </c>
      <c r="G87" s="360"/>
    </row>
    <row r="88" spans="1:7" ht="12">
      <c r="A88" s="366"/>
      <c r="B88" s="360" t="s">
        <v>71</v>
      </c>
      <c r="E88" s="360"/>
      <c r="F88" s="375"/>
      <c r="G88" s="360"/>
    </row>
    <row r="89" spans="1:7" ht="12">
      <c r="A89" s="366">
        <v>10</v>
      </c>
      <c r="B89" s="360" t="s">
        <v>127</v>
      </c>
      <c r="E89" s="360"/>
      <c r="F89" s="375">
        <f>G21</f>
        <v>0</v>
      </c>
      <c r="G89" s="360"/>
    </row>
    <row r="90" spans="1:7" ht="12">
      <c r="A90" s="366">
        <v>11</v>
      </c>
      <c r="B90" s="360" t="s">
        <v>128</v>
      </c>
      <c r="E90" s="360"/>
      <c r="F90" s="375">
        <f>G22</f>
        <v>0</v>
      </c>
      <c r="G90" s="360"/>
    </row>
    <row r="91" spans="1:7" ht="12">
      <c r="A91" s="366">
        <v>12</v>
      </c>
      <c r="B91" s="360" t="s">
        <v>129</v>
      </c>
      <c r="E91" s="360"/>
      <c r="F91" s="376">
        <f>G23</f>
        <v>0</v>
      </c>
      <c r="G91" s="360"/>
    </row>
    <row r="92" spans="1:7" ht="12">
      <c r="A92" s="366">
        <v>13</v>
      </c>
      <c r="B92" s="360" t="s">
        <v>130</v>
      </c>
      <c r="E92" s="360"/>
      <c r="F92" s="375">
        <f>F89+F90+F91</f>
        <v>0</v>
      </c>
      <c r="G92" s="360"/>
    </row>
    <row r="93" spans="1:7" ht="12">
      <c r="A93" s="366"/>
      <c r="B93" s="360" t="s">
        <v>75</v>
      </c>
      <c r="E93" s="360"/>
      <c r="F93" s="375"/>
      <c r="G93" s="360"/>
    </row>
    <row r="94" spans="1:7" ht="12">
      <c r="A94" s="366">
        <v>14</v>
      </c>
      <c r="B94" s="360" t="s">
        <v>127</v>
      </c>
      <c r="E94" s="360"/>
      <c r="F94" s="375">
        <f>G26</f>
        <v>0</v>
      </c>
      <c r="G94" s="360"/>
    </row>
    <row r="95" spans="1:7" ht="12">
      <c r="A95" s="366">
        <v>15</v>
      </c>
      <c r="B95" s="360" t="s">
        <v>128</v>
      </c>
      <c r="E95" s="360"/>
      <c r="F95" s="375">
        <f>G27</f>
        <v>0</v>
      </c>
      <c r="G95" s="360"/>
    </row>
    <row r="96" spans="1:7" ht="12">
      <c r="A96" s="366">
        <v>16</v>
      </c>
      <c r="B96" s="360" t="s">
        <v>129</v>
      </c>
      <c r="E96" s="360"/>
      <c r="F96" s="376"/>
      <c r="G96" s="360"/>
    </row>
    <row r="97" spans="1:7" ht="12">
      <c r="A97" s="366">
        <v>17</v>
      </c>
      <c r="B97" s="360" t="s">
        <v>131</v>
      </c>
      <c r="E97" s="360"/>
      <c r="F97" s="375">
        <f>F94+F95+F96</f>
        <v>0</v>
      </c>
      <c r="G97" s="360"/>
    </row>
    <row r="98" spans="1:7" ht="12">
      <c r="A98" s="366">
        <v>18</v>
      </c>
      <c r="B98" s="360" t="s">
        <v>77</v>
      </c>
      <c r="E98" s="360"/>
      <c r="F98" s="375">
        <f>G31</f>
        <v>0</v>
      </c>
      <c r="G98" s="360"/>
    </row>
    <row r="99" spans="1:7" ht="12">
      <c r="A99" s="366">
        <v>19</v>
      </c>
      <c r="B99" s="360" t="s">
        <v>78</v>
      </c>
      <c r="E99" s="360"/>
      <c r="F99" s="375">
        <f>G32</f>
        <v>0</v>
      </c>
      <c r="G99" s="360"/>
    </row>
    <row r="100" spans="1:7" ht="12">
      <c r="A100" s="366">
        <v>20</v>
      </c>
      <c r="B100" s="360" t="s">
        <v>132</v>
      </c>
      <c r="E100" s="360"/>
      <c r="F100" s="375">
        <f>G33</f>
        <v>0</v>
      </c>
      <c r="G100" s="360"/>
    </row>
    <row r="101" spans="1:7" ht="12">
      <c r="A101" s="366"/>
      <c r="B101" s="360" t="s">
        <v>133</v>
      </c>
      <c r="E101" s="360"/>
      <c r="F101" s="375"/>
      <c r="G101" s="360"/>
    </row>
    <row r="102" spans="1:7" ht="12">
      <c r="A102" s="366">
        <v>21</v>
      </c>
      <c r="B102" s="360" t="s">
        <v>127</v>
      </c>
      <c r="E102" s="360"/>
      <c r="F102" s="375">
        <f>G35</f>
        <v>0</v>
      </c>
      <c r="G102" s="360"/>
    </row>
    <row r="103" spans="1:7" ht="12">
      <c r="A103" s="366">
        <v>22</v>
      </c>
      <c r="B103" s="360" t="s">
        <v>128</v>
      </c>
      <c r="E103" s="360"/>
      <c r="F103" s="375">
        <f>G36</f>
        <v>0</v>
      </c>
      <c r="G103" s="360"/>
    </row>
    <row r="104" spans="1:7" ht="12">
      <c r="A104" s="366">
        <v>23</v>
      </c>
      <c r="B104" s="360" t="s">
        <v>129</v>
      </c>
      <c r="E104" s="360"/>
      <c r="F104" s="376">
        <f>G37</f>
        <v>0</v>
      </c>
      <c r="G104" s="360"/>
    </row>
    <row r="105" spans="1:7" ht="12">
      <c r="A105" s="366">
        <v>24</v>
      </c>
      <c r="B105" s="360" t="s">
        <v>134</v>
      </c>
      <c r="E105" s="360"/>
      <c r="F105" s="376">
        <f>F102+F103+F104</f>
        <v>0</v>
      </c>
      <c r="G105" s="360"/>
    </row>
    <row r="106" spans="1:7" ht="12">
      <c r="A106" s="366"/>
      <c r="E106" s="360"/>
      <c r="F106" s="375"/>
      <c r="G106" s="360"/>
    </row>
    <row r="107" spans="1:7" ht="12">
      <c r="A107" s="366">
        <v>25</v>
      </c>
      <c r="B107" s="360" t="s">
        <v>82</v>
      </c>
      <c r="E107" s="360"/>
      <c r="F107" s="376">
        <f>F105+F100+F99+F98+F97+F92+F87+F82</f>
        <v>0</v>
      </c>
      <c r="G107" s="360"/>
    </row>
    <row r="108" spans="1:7" ht="12">
      <c r="A108" s="366"/>
      <c r="E108" s="360"/>
      <c r="F108" s="375"/>
      <c r="G108" s="360"/>
    </row>
    <row r="109" spans="1:7" ht="12">
      <c r="A109" s="366">
        <v>26</v>
      </c>
      <c r="B109" s="360" t="s">
        <v>156</v>
      </c>
      <c r="E109" s="360"/>
      <c r="F109" s="376">
        <f>F79-F107</f>
        <v>0</v>
      </c>
      <c r="G109" s="360"/>
    </row>
    <row r="110" spans="1:7" ht="12">
      <c r="A110" s="366"/>
      <c r="E110" s="360"/>
      <c r="G110" s="360"/>
    </row>
    <row r="111" spans="1:7" ht="12">
      <c r="A111" s="366">
        <v>27</v>
      </c>
      <c r="B111" s="360" t="s">
        <v>157</v>
      </c>
      <c r="G111" s="360"/>
    </row>
    <row r="112" spans="1:7" ht="12.75" thickBot="1">
      <c r="A112" s="366"/>
      <c r="B112" s="387" t="s">
        <v>158</v>
      </c>
      <c r="C112" s="388">
        <f>Inputs!$D$4</f>
        <v>1.4203E-2</v>
      </c>
      <c r="F112" s="383">
        <f>ROUND(F109*C112,0)</f>
        <v>0</v>
      </c>
      <c r="G112" s="360"/>
    </row>
    <row r="113" spans="1:7" ht="12.75" thickTop="1">
      <c r="A113" s="366"/>
      <c r="G113" s="360"/>
    </row>
  </sheetData>
  <customSheetViews>
    <customSheetView guid="{5BE913A1-B14F-11D2-B0DC-0000832CDFF0}" scale="75" showRuler="0" topLeftCell="A44">
      <selection sqref="A1:C1"/>
      <rowBreaks count="1" manualBreakCount="1">
        <brk id="65" max="65535" man="1"/>
      </rowBreaks>
      <pageMargins left="0.5" right="0.5" top="0.8" bottom="0.5" header="0.42" footer="0.5"/>
      <printOptions horizontalCentered="1"/>
      <pageSetup scale="80" orientation="portrait" horizontalDpi="300" verticalDpi="300" r:id="rId1"/>
      <headerFooter alignWithMargins="0"/>
    </customSheetView>
    <customSheetView guid="{A15D1964-B049-11D2-8670-0000832CEEE8}" scale="75" showRuler="0" topLeftCell="A44">
      <selection sqref="A1:C1"/>
      <rowBreaks count="1" manualBreakCount="1">
        <brk id="65" max="65535" man="1"/>
      </rowBreaks>
      <pageMargins left="0.5" right="0.5" top="0.8" bottom="0.5" header="0.42" footer="0.5"/>
      <printOptions horizontalCentered="1"/>
      <pageSetup scale="80" orientation="portrait" horizontalDpi="300" verticalDpi="300" r:id="rId2"/>
      <headerFooter alignWithMargins="0"/>
    </customSheetView>
  </customSheetViews>
  <phoneticPr fontId="0" type="noConversion"/>
  <hyperlinks>
    <hyperlink ref="H1" location="WAGas_09!P10" display="REsults Summary"/>
  </hyperlinks>
  <printOptions horizontalCentered="1"/>
  <pageMargins left="1" right="0.5" top="0.5" bottom="0.5" header="0.42" footer="0.5"/>
  <pageSetup scale="90" orientation="portrait" horizontalDpi="300" verticalDpi="300" r:id="rId3"/>
  <headerFooter alignWithMargins="0"/>
  <rowBreaks count="1" manualBreakCount="1">
    <brk id="66"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113"/>
  <sheetViews>
    <sheetView view="pageBreakPreview" zoomScale="60" zoomScaleNormal="100" workbookViewId="0">
      <selection activeCell="K42" sqref="K42"/>
    </sheetView>
  </sheetViews>
  <sheetFormatPr defaultColWidth="12.42578125" defaultRowHeight="11.1" customHeight="1"/>
  <cols>
    <col min="1" max="1" width="6.42578125" style="390" customWidth="1"/>
    <col min="2" max="2" width="26.140625" style="390" customWidth="1"/>
    <col min="3" max="3" width="12.42578125" style="390" customWidth="1"/>
    <col min="4" max="4" width="6.7109375" style="390" customWidth="1"/>
    <col min="5" max="5" width="12.42578125" style="410" customWidth="1"/>
    <col min="6" max="6" width="12.42578125" style="411" customWidth="1"/>
    <col min="7" max="7" width="12.42578125" style="410" customWidth="1"/>
    <col min="8" max="16384" width="12.42578125" style="390"/>
  </cols>
  <sheetData>
    <row r="1" spans="1:8" ht="12">
      <c r="A1" s="389" t="str">
        <f>Inputs!$D$6</f>
        <v>AVISTA UTILITIES</v>
      </c>
      <c r="B1" s="389"/>
      <c r="C1" s="389"/>
      <c r="E1" s="391"/>
      <c r="F1" s="392"/>
      <c r="G1" s="391"/>
    </row>
    <row r="2" spans="1:8" ht="12">
      <c r="A2" s="389" t="s">
        <v>110</v>
      </c>
      <c r="B2" s="389"/>
      <c r="C2" s="389"/>
      <c r="E2" s="391"/>
      <c r="F2" s="393" t="s">
        <v>167</v>
      </c>
      <c r="G2" s="391"/>
    </row>
    <row r="3" spans="1:8" ht="12">
      <c r="A3" s="389" t="str">
        <f>Inputs!$D$2</f>
        <v>TWELVE MONTHS ENDED DECEMBER 31, 2009</v>
      </c>
      <c r="B3" s="389"/>
      <c r="C3" s="389"/>
      <c r="E3" s="391"/>
      <c r="F3" s="393" t="s">
        <v>159</v>
      </c>
      <c r="G3" s="390"/>
    </row>
    <row r="4" spans="1:8" ht="12">
      <c r="A4" s="389" t="s">
        <v>113</v>
      </c>
      <c r="B4" s="389"/>
      <c r="C4" s="389"/>
      <c r="E4" s="394"/>
      <c r="F4" s="395" t="s">
        <v>114</v>
      </c>
      <c r="G4" s="394"/>
    </row>
    <row r="5" spans="1:8" ht="12">
      <c r="A5" s="396" t="s">
        <v>9</v>
      </c>
      <c r="E5" s="391"/>
      <c r="F5" s="393"/>
      <c r="G5" s="391"/>
    </row>
    <row r="6" spans="1:8" ht="12">
      <c r="A6" s="397" t="s">
        <v>25</v>
      </c>
      <c r="B6" s="398" t="s">
        <v>103</v>
      </c>
      <c r="C6" s="398"/>
      <c r="E6" s="399" t="s">
        <v>115</v>
      </c>
      <c r="F6" s="400" t="s">
        <v>116</v>
      </c>
      <c r="G6" s="399" t="s">
        <v>117</v>
      </c>
      <c r="H6" s="401" t="s">
        <v>118</v>
      </c>
    </row>
    <row r="7" spans="1:8" ht="12">
      <c r="A7" s="396"/>
      <c r="B7" s="390" t="s">
        <v>59</v>
      </c>
      <c r="E7" s="402"/>
      <c r="F7" s="393"/>
      <c r="G7" s="402"/>
    </row>
    <row r="8" spans="1:8" ht="12">
      <c r="A8" s="396">
        <v>1</v>
      </c>
      <c r="B8" s="390" t="s">
        <v>119</v>
      </c>
      <c r="E8" s="403"/>
      <c r="F8" s="403"/>
      <c r="G8" s="403"/>
      <c r="H8" s="404" t="str">
        <f>IF(E8=F8+G8," ","ERROR")</f>
        <v xml:space="preserve"> </v>
      </c>
    </row>
    <row r="9" spans="1:8" ht="12">
      <c r="A9" s="396">
        <v>2</v>
      </c>
      <c r="B9" s="390" t="s">
        <v>120</v>
      </c>
      <c r="E9" s="405"/>
      <c r="F9" s="405"/>
      <c r="G9" s="405"/>
      <c r="H9" s="404" t="str">
        <f>IF(E9=F9+G9," ","ERROR")</f>
        <v xml:space="preserve"> </v>
      </c>
    </row>
    <row r="10" spans="1:8" ht="12">
      <c r="A10" s="396">
        <v>3</v>
      </c>
      <c r="B10" s="390" t="s">
        <v>62</v>
      </c>
      <c r="E10" s="406"/>
      <c r="F10" s="406"/>
      <c r="G10" s="406"/>
      <c r="H10" s="404" t="str">
        <f>IF(E10=F10+G10," ","ERROR")</f>
        <v xml:space="preserve"> </v>
      </c>
    </row>
    <row r="11" spans="1:8" ht="12">
      <c r="A11" s="396">
        <v>4</v>
      </c>
      <c r="B11" s="390" t="s">
        <v>121</v>
      </c>
      <c r="E11" s="405">
        <f>SUM(E8:E10)</f>
        <v>0</v>
      </c>
      <c r="F11" s="405">
        <f>SUM(F8:F10)</f>
        <v>0</v>
      </c>
      <c r="G11" s="405">
        <f>SUM(G8:G10)</f>
        <v>0</v>
      </c>
      <c r="H11" s="404" t="str">
        <f>IF(E11=F11+G11," ","ERROR")</f>
        <v xml:space="preserve"> </v>
      </c>
    </row>
    <row r="12" spans="1:8" ht="12">
      <c r="A12" s="396"/>
      <c r="E12" s="405"/>
      <c r="F12" s="405"/>
      <c r="G12" s="405"/>
      <c r="H12" s="404"/>
    </row>
    <row r="13" spans="1:8" ht="12">
      <c r="A13" s="396"/>
      <c r="B13" s="390" t="s">
        <v>64</v>
      </c>
      <c r="E13" s="405"/>
      <c r="F13" s="405"/>
      <c r="G13" s="405"/>
      <c r="H13" s="404"/>
    </row>
    <row r="14" spans="1:8" ht="12">
      <c r="A14" s="396">
        <v>5</v>
      </c>
      <c r="B14" s="390" t="s">
        <v>122</v>
      </c>
      <c r="E14" s="405"/>
      <c r="F14" s="405"/>
      <c r="G14" s="405"/>
      <c r="H14" s="404" t="str">
        <f>IF(E14=F14+G14," ","ERROR")</f>
        <v xml:space="preserve"> </v>
      </c>
    </row>
    <row r="15" spans="1:8" ht="12">
      <c r="A15" s="396"/>
      <c r="B15" s="390" t="s">
        <v>66</v>
      </c>
      <c r="E15" s="405"/>
      <c r="F15" s="405"/>
      <c r="G15" s="405"/>
      <c r="H15" s="404"/>
    </row>
    <row r="16" spans="1:8" ht="12">
      <c r="A16" s="396">
        <v>6</v>
      </c>
      <c r="B16" s="390" t="s">
        <v>123</v>
      </c>
      <c r="E16" s="405"/>
      <c r="F16" s="405"/>
      <c r="G16" s="405"/>
      <c r="H16" s="404" t="str">
        <f>IF(E16=F16+G16," ","ERROR")</f>
        <v xml:space="preserve"> </v>
      </c>
    </row>
    <row r="17" spans="1:8" ht="12">
      <c r="A17" s="396">
        <v>7</v>
      </c>
      <c r="B17" s="390" t="s">
        <v>124</v>
      </c>
      <c r="E17" s="405"/>
      <c r="F17" s="405"/>
      <c r="G17" s="405"/>
      <c r="H17" s="404" t="str">
        <f>IF(E17=F17+G17," ","ERROR")</f>
        <v xml:space="preserve"> </v>
      </c>
    </row>
    <row r="18" spans="1:8" ht="12">
      <c r="A18" s="396">
        <v>8</v>
      </c>
      <c r="B18" s="390" t="s">
        <v>125</v>
      </c>
      <c r="E18" s="406"/>
      <c r="F18" s="406"/>
      <c r="G18" s="406"/>
      <c r="H18" s="404" t="str">
        <f>IF(E18=F18+G18," ","ERROR")</f>
        <v xml:space="preserve"> </v>
      </c>
    </row>
    <row r="19" spans="1:8" ht="12">
      <c r="A19" s="396">
        <v>9</v>
      </c>
      <c r="B19" s="390" t="s">
        <v>126</v>
      </c>
      <c r="E19" s="405">
        <f>SUM(E16:E18)</f>
        <v>0</v>
      </c>
      <c r="F19" s="405">
        <f>SUM(F16:F18)</f>
        <v>0</v>
      </c>
      <c r="G19" s="405">
        <f>SUM(G16:G18)</f>
        <v>0</v>
      </c>
      <c r="H19" s="404" t="str">
        <f>IF(E19=F19+G19," ","ERROR")</f>
        <v xml:space="preserve"> </v>
      </c>
    </row>
    <row r="20" spans="1:8" ht="12">
      <c r="A20" s="396"/>
      <c r="B20" s="390" t="s">
        <v>71</v>
      </c>
      <c r="E20" s="405"/>
      <c r="F20" s="405"/>
      <c r="G20" s="405"/>
      <c r="H20" s="404"/>
    </row>
    <row r="21" spans="1:8" ht="12">
      <c r="A21" s="396">
        <v>10</v>
      </c>
      <c r="B21" s="390" t="s">
        <v>127</v>
      </c>
      <c r="E21" s="405"/>
      <c r="F21" s="405"/>
      <c r="G21" s="405"/>
      <c r="H21" s="404" t="str">
        <f>IF(E21=F21+G21," ","ERROR")</f>
        <v xml:space="preserve"> </v>
      </c>
    </row>
    <row r="22" spans="1:8" ht="12">
      <c r="A22" s="396">
        <v>11</v>
      </c>
      <c r="B22" s="390" t="s">
        <v>128</v>
      </c>
      <c r="E22" s="405"/>
      <c r="F22" s="405"/>
      <c r="G22" s="405"/>
      <c r="H22" s="404" t="str">
        <f>IF(E22=F22+G22," ","ERROR")</f>
        <v xml:space="preserve"> </v>
      </c>
    </row>
    <row r="23" spans="1:8" ht="12">
      <c r="A23" s="396">
        <v>12</v>
      </c>
      <c r="B23" s="390" t="s">
        <v>129</v>
      </c>
      <c r="E23" s="406"/>
      <c r="F23" s="406"/>
      <c r="G23" s="406"/>
      <c r="H23" s="404" t="str">
        <f>IF(E23=F23+G23," ","ERROR")</f>
        <v xml:space="preserve"> </v>
      </c>
    </row>
    <row r="24" spans="1:8" ht="12">
      <c r="A24" s="396">
        <v>13</v>
      </c>
      <c r="B24" s="390" t="s">
        <v>130</v>
      </c>
      <c r="E24" s="405">
        <f>SUM(E21:E23)</f>
        <v>0</v>
      </c>
      <c r="F24" s="405">
        <f>SUM(F21:F23)</f>
        <v>0</v>
      </c>
      <c r="G24" s="405">
        <f>SUM(G21:G23)</f>
        <v>0</v>
      </c>
      <c r="H24" s="404" t="str">
        <f>IF(E24=F24+G24," ","ERROR")</f>
        <v xml:space="preserve"> </v>
      </c>
    </row>
    <row r="25" spans="1:8" ht="12">
      <c r="A25" s="396"/>
      <c r="B25" s="390" t="s">
        <v>75</v>
      </c>
      <c r="E25" s="405"/>
      <c r="F25" s="405"/>
      <c r="G25" s="405"/>
      <c r="H25" s="404"/>
    </row>
    <row r="26" spans="1:8" ht="12">
      <c r="A26" s="396">
        <v>14</v>
      </c>
      <c r="B26" s="390" t="s">
        <v>127</v>
      </c>
      <c r="E26" s="405"/>
      <c r="F26" s="405"/>
      <c r="G26" s="405"/>
      <c r="H26" s="404" t="str">
        <f>IF(E26=F26+G26," ","ERROR")</f>
        <v xml:space="preserve"> </v>
      </c>
    </row>
    <row r="27" spans="1:8" ht="12">
      <c r="A27" s="396">
        <v>15</v>
      </c>
      <c r="B27" s="390" t="s">
        <v>128</v>
      </c>
      <c r="E27" s="405"/>
      <c r="F27" s="405"/>
      <c r="G27" s="405"/>
      <c r="H27" s="404" t="str">
        <f>IF(E27=F27+G27," ","ERROR")</f>
        <v xml:space="preserve"> </v>
      </c>
    </row>
    <row r="28" spans="1:8" ht="12">
      <c r="A28" s="396">
        <v>16</v>
      </c>
      <c r="B28" s="390" t="s">
        <v>129</v>
      </c>
      <c r="E28" s="406">
        <f>F28+G28</f>
        <v>0</v>
      </c>
      <c r="F28" s="406"/>
      <c r="G28" s="407">
        <v>0</v>
      </c>
      <c r="H28" s="404" t="str">
        <f>IF(E28=F28+G28," ","ERROR")</f>
        <v xml:space="preserve"> </v>
      </c>
    </row>
    <row r="29" spans="1:8" ht="12">
      <c r="A29" s="396">
        <v>17</v>
      </c>
      <c r="B29" s="390" t="s">
        <v>131</v>
      </c>
      <c r="E29" s="405">
        <f>SUM(E26:E28)</f>
        <v>0</v>
      </c>
      <c r="F29" s="405">
        <f>SUM(F26:F28)</f>
        <v>0</v>
      </c>
      <c r="G29" s="405">
        <f>SUM(G26:G28)</f>
        <v>0</v>
      </c>
      <c r="H29" s="404" t="str">
        <f>IF(E29=F29+G29," ","ERROR")</f>
        <v xml:space="preserve"> </v>
      </c>
    </row>
    <row r="30" spans="1:8" ht="12">
      <c r="A30" s="396"/>
      <c r="E30" s="405"/>
      <c r="F30" s="405"/>
      <c r="G30" s="405"/>
      <c r="H30" s="404"/>
    </row>
    <row r="31" spans="1:8" ht="12">
      <c r="A31" s="396">
        <v>18</v>
      </c>
      <c r="B31" s="390" t="s">
        <v>77</v>
      </c>
      <c r="E31" s="405"/>
      <c r="F31" s="405"/>
      <c r="G31" s="405"/>
      <c r="H31" s="404" t="str">
        <f>IF(E31=F31+G31," ","ERROR")</f>
        <v xml:space="preserve"> </v>
      </c>
    </row>
    <row r="32" spans="1:8" ht="12">
      <c r="A32" s="396">
        <v>19</v>
      </c>
      <c r="B32" s="390" t="s">
        <v>78</v>
      </c>
      <c r="E32" s="405"/>
      <c r="F32" s="405"/>
      <c r="G32" s="405"/>
      <c r="H32" s="404" t="str">
        <f>IF(E32=F32+G32," ","ERROR")</f>
        <v xml:space="preserve"> </v>
      </c>
    </row>
    <row r="33" spans="1:8" ht="12">
      <c r="A33" s="396">
        <v>20</v>
      </c>
      <c r="B33" s="390" t="s">
        <v>132</v>
      </c>
      <c r="E33" s="405"/>
      <c r="F33" s="405"/>
      <c r="G33" s="405"/>
      <c r="H33" s="404" t="str">
        <f>IF(E33=F33+G33," ","ERROR")</f>
        <v xml:space="preserve"> </v>
      </c>
    </row>
    <row r="34" spans="1:8" ht="12">
      <c r="A34" s="396"/>
      <c r="B34" s="390" t="s">
        <v>133</v>
      </c>
      <c r="E34" s="405"/>
      <c r="F34" s="405"/>
      <c r="G34" s="405"/>
      <c r="H34" s="404"/>
    </row>
    <row r="35" spans="1:8" ht="12">
      <c r="A35" s="396">
        <v>21</v>
      </c>
      <c r="B35" s="390" t="s">
        <v>127</v>
      </c>
      <c r="E35" s="405">
        <f>SUM(F35:G35)</f>
        <v>-37</v>
      </c>
      <c r="F35" s="405">
        <v>-37</v>
      </c>
      <c r="G35" s="405">
        <v>0</v>
      </c>
      <c r="H35" s="404" t="str">
        <f>IF(E35=F35+G35," ","ERROR")</f>
        <v xml:space="preserve"> </v>
      </c>
    </row>
    <row r="36" spans="1:8" ht="12">
      <c r="A36" s="396">
        <v>22</v>
      </c>
      <c r="B36" s="390" t="s">
        <v>128</v>
      </c>
      <c r="E36" s="405"/>
      <c r="F36" s="405"/>
      <c r="G36" s="405"/>
      <c r="H36" s="404" t="str">
        <f>IF(E36=F36+G36," ","ERROR")</f>
        <v xml:space="preserve"> </v>
      </c>
    </row>
    <row r="37" spans="1:8" ht="12">
      <c r="A37" s="396">
        <v>23</v>
      </c>
      <c r="B37" s="390" t="s">
        <v>129</v>
      </c>
      <c r="E37" s="406"/>
      <c r="F37" s="406"/>
      <c r="G37" s="406"/>
      <c r="H37" s="404" t="str">
        <f>IF(E37=F37+G37," ","ERROR")</f>
        <v xml:space="preserve"> </v>
      </c>
    </row>
    <row r="38" spans="1:8" ht="12">
      <c r="A38" s="396">
        <v>24</v>
      </c>
      <c r="B38" s="390" t="s">
        <v>134</v>
      </c>
      <c r="E38" s="406">
        <f>SUM(E35:E37)</f>
        <v>-37</v>
      </c>
      <c r="F38" s="406">
        <f>SUM(F35:F37)</f>
        <v>-37</v>
      </c>
      <c r="G38" s="406">
        <f>SUM(G35:G37)</f>
        <v>0</v>
      </c>
      <c r="H38" s="404" t="str">
        <f>IF(E38=F38+G38," ","ERROR")</f>
        <v xml:space="preserve"> </v>
      </c>
    </row>
    <row r="39" spans="1:8" ht="12">
      <c r="A39" s="396">
        <v>25</v>
      </c>
      <c r="B39" s="390" t="s">
        <v>82</v>
      </c>
      <c r="E39" s="406">
        <f>E19+E24+E29+E31+E32+E33+E38+E14</f>
        <v>-37</v>
      </c>
      <c r="F39" s="406">
        <f>F19+F24+F29+F31+F32+F33+F38+F14</f>
        <v>-37</v>
      </c>
      <c r="G39" s="406">
        <f>G19+G24+G29+G31+G32+G33+G38+G14</f>
        <v>0</v>
      </c>
      <c r="H39" s="404" t="str">
        <f>IF(E39=F39+G39," ","ERROR")</f>
        <v xml:space="preserve"> </v>
      </c>
    </row>
    <row r="40" spans="1:8" ht="12">
      <c r="A40" s="396"/>
      <c r="E40" s="405"/>
      <c r="F40" s="405"/>
      <c r="G40" s="405"/>
      <c r="H40" s="404"/>
    </row>
    <row r="41" spans="1:8" ht="12">
      <c r="A41" s="396">
        <v>26</v>
      </c>
      <c r="B41" s="390" t="s">
        <v>135</v>
      </c>
      <c r="E41" s="405">
        <f>E11-E39</f>
        <v>37</v>
      </c>
      <c r="F41" s="405">
        <f>F11-F39</f>
        <v>37</v>
      </c>
      <c r="G41" s="405">
        <f>G11-G39</f>
        <v>0</v>
      </c>
      <c r="H41" s="404" t="str">
        <f>IF(E41=F41+G41," ","ERROR")</f>
        <v xml:space="preserve"> </v>
      </c>
    </row>
    <row r="42" spans="1:8" ht="12">
      <c r="A42" s="396"/>
      <c r="E42" s="405"/>
      <c r="F42" s="405"/>
      <c r="G42" s="405"/>
      <c r="H42" s="404"/>
    </row>
    <row r="43" spans="1:8" ht="12">
      <c r="A43" s="396"/>
      <c r="B43" s="390" t="s">
        <v>136</v>
      </c>
      <c r="E43" s="405"/>
      <c r="F43" s="405"/>
      <c r="G43" s="405"/>
      <c r="H43" s="404"/>
    </row>
    <row r="44" spans="1:8" ht="12">
      <c r="A44" s="396">
        <v>27</v>
      </c>
      <c r="B44" s="408" t="s">
        <v>137</v>
      </c>
      <c r="D44" s="409">
        <v>0.35</v>
      </c>
      <c r="E44" s="405">
        <f>F44+G44</f>
        <v>13</v>
      </c>
      <c r="F44" s="405">
        <f>ROUND(F41*D44,0)</f>
        <v>13</v>
      </c>
      <c r="G44" s="405">
        <f>ROUND(G41*D44,0)</f>
        <v>0</v>
      </c>
      <c r="H44" s="404" t="str">
        <f>IF(E44=F44+G44," ","ERROR")</f>
        <v xml:space="preserve"> </v>
      </c>
    </row>
    <row r="45" spans="1:8" ht="12">
      <c r="A45" s="396">
        <v>28</v>
      </c>
      <c r="B45" s="390" t="s">
        <v>139</v>
      </c>
      <c r="E45" s="405"/>
      <c r="F45" s="405"/>
      <c r="G45" s="405"/>
      <c r="H45" s="404" t="str">
        <f>IF(E45=F45+G45," ","ERROR")</f>
        <v xml:space="preserve"> </v>
      </c>
    </row>
    <row r="46" spans="1:8" ht="12">
      <c r="A46" s="396">
        <v>29</v>
      </c>
      <c r="B46" s="390" t="s">
        <v>138</v>
      </c>
      <c r="E46" s="406"/>
      <c r="F46" s="406"/>
      <c r="G46" s="406"/>
      <c r="H46" s="404" t="str">
        <f>IF(E46=F46+G46," ","ERROR")</f>
        <v xml:space="preserve"> </v>
      </c>
    </row>
    <row r="47" spans="1:8" ht="12">
      <c r="A47" s="396"/>
      <c r="H47" s="404"/>
    </row>
    <row r="48" spans="1:8" ht="12.75" thickBot="1">
      <c r="A48" s="396">
        <v>30</v>
      </c>
      <c r="B48" s="412" t="s">
        <v>88</v>
      </c>
      <c r="E48" s="413">
        <f>E41-(+E44+E45+E46)</f>
        <v>24</v>
      </c>
      <c r="F48" s="413">
        <f>F41-F44+F45+F46</f>
        <v>24</v>
      </c>
      <c r="G48" s="413">
        <f>G41-SUM(G44:G46)</f>
        <v>0</v>
      </c>
      <c r="H48" s="404" t="str">
        <f>IF(E48=F48+G48," ","ERROR")</f>
        <v xml:space="preserve"> </v>
      </c>
    </row>
    <row r="49" spans="1:8" ht="12.75" thickTop="1">
      <c r="A49" s="396"/>
      <c r="H49" s="404"/>
    </row>
    <row r="50" spans="1:8" ht="12">
      <c r="A50" s="396"/>
      <c r="B50" s="408" t="s">
        <v>140</v>
      </c>
      <c r="H50" s="404"/>
    </row>
    <row r="51" spans="1:8" ht="12">
      <c r="A51" s="396"/>
      <c r="B51" s="408" t="s">
        <v>141</v>
      </c>
      <c r="H51" s="404"/>
    </row>
    <row r="52" spans="1:8" ht="12">
      <c r="A52" s="396">
        <v>31</v>
      </c>
      <c r="B52" s="390" t="s">
        <v>142</v>
      </c>
      <c r="E52" s="403"/>
      <c r="F52" s="403"/>
      <c r="G52" s="403"/>
      <c r="H52" s="404" t="str">
        <f t="shared" ref="H52:H64" si="0">IF(E52=F52+G52," ","ERROR")</f>
        <v xml:space="preserve"> </v>
      </c>
    </row>
    <row r="53" spans="1:8" ht="12">
      <c r="A53" s="396">
        <v>32</v>
      </c>
      <c r="B53" s="390" t="s">
        <v>143</v>
      </c>
      <c r="E53" s="405"/>
      <c r="F53" s="405"/>
      <c r="G53" s="405"/>
      <c r="H53" s="404" t="str">
        <f t="shared" si="0"/>
        <v xml:space="preserve"> </v>
      </c>
    </row>
    <row r="54" spans="1:8" ht="12">
      <c r="A54" s="396">
        <v>33</v>
      </c>
      <c r="B54" s="390" t="s">
        <v>151</v>
      </c>
      <c r="E54" s="406"/>
      <c r="F54" s="406"/>
      <c r="G54" s="406"/>
      <c r="H54" s="404" t="str">
        <f t="shared" si="0"/>
        <v xml:space="preserve"> </v>
      </c>
    </row>
    <row r="55" spans="1:8" ht="12">
      <c r="A55" s="396">
        <v>34</v>
      </c>
      <c r="B55" s="390" t="s">
        <v>145</v>
      </c>
      <c r="E55" s="405">
        <f>SUM(E52:E54)</f>
        <v>0</v>
      </c>
      <c r="F55" s="405">
        <f>SUM(F52:F54)</f>
        <v>0</v>
      </c>
      <c r="G55" s="405">
        <f>SUM(G52:G54)</f>
        <v>0</v>
      </c>
      <c r="H55" s="404" t="str">
        <f t="shared" si="0"/>
        <v xml:space="preserve"> </v>
      </c>
    </row>
    <row r="56" spans="1:8" ht="12">
      <c r="A56" s="396"/>
      <c r="B56" s="390" t="s">
        <v>93</v>
      </c>
      <c r="E56" s="405"/>
      <c r="F56" s="405"/>
      <c r="G56" s="405"/>
      <c r="H56" s="404" t="str">
        <f t="shared" si="0"/>
        <v xml:space="preserve"> </v>
      </c>
    </row>
    <row r="57" spans="1:8" ht="12">
      <c r="A57" s="396">
        <v>35</v>
      </c>
      <c r="B57" s="390" t="s">
        <v>142</v>
      </c>
      <c r="E57" s="405"/>
      <c r="F57" s="405"/>
      <c r="G57" s="405"/>
      <c r="H57" s="404" t="str">
        <f t="shared" si="0"/>
        <v xml:space="preserve"> </v>
      </c>
    </row>
    <row r="58" spans="1:8" ht="12">
      <c r="A58" s="396">
        <v>36</v>
      </c>
      <c r="B58" s="390" t="s">
        <v>143</v>
      </c>
      <c r="E58" s="405"/>
      <c r="F58" s="405"/>
      <c r="G58" s="405"/>
      <c r="H58" s="404" t="str">
        <f t="shared" si="0"/>
        <v xml:space="preserve"> </v>
      </c>
    </row>
    <row r="59" spans="1:8" ht="12">
      <c r="A59" s="396">
        <v>37</v>
      </c>
      <c r="B59" s="390" t="s">
        <v>151</v>
      </c>
      <c r="E59" s="406"/>
      <c r="F59" s="406"/>
      <c r="G59" s="406"/>
      <c r="H59" s="404" t="str">
        <f t="shared" si="0"/>
        <v xml:space="preserve"> </v>
      </c>
    </row>
    <row r="60" spans="1:8" ht="12">
      <c r="A60" s="396">
        <v>38</v>
      </c>
      <c r="B60" s="390" t="s">
        <v>146</v>
      </c>
      <c r="E60" s="405">
        <f>SUM(E57:E59)</f>
        <v>0</v>
      </c>
      <c r="F60" s="405">
        <f>SUM(F57:F59)</f>
        <v>0</v>
      </c>
      <c r="G60" s="405">
        <f>SUM(G57:G59)</f>
        <v>0</v>
      </c>
      <c r="H60" s="404" t="str">
        <f t="shared" si="0"/>
        <v xml:space="preserve"> </v>
      </c>
    </row>
    <row r="61" spans="1:8" ht="12">
      <c r="A61" s="396">
        <v>39</v>
      </c>
      <c r="B61" s="408" t="s">
        <v>147</v>
      </c>
      <c r="E61" s="405"/>
      <c r="F61" s="405"/>
      <c r="G61" s="405"/>
      <c r="H61" s="404" t="str">
        <f t="shared" si="0"/>
        <v xml:space="preserve"> </v>
      </c>
    </row>
    <row r="62" spans="1:8" ht="12">
      <c r="A62" s="396">
        <v>40</v>
      </c>
      <c r="B62" s="390" t="s">
        <v>96</v>
      </c>
      <c r="E62" s="405"/>
      <c r="F62" s="405"/>
      <c r="G62" s="405"/>
      <c r="H62" s="404" t="str">
        <f t="shared" si="0"/>
        <v xml:space="preserve"> </v>
      </c>
    </row>
    <row r="63" spans="1:8" ht="12">
      <c r="A63" s="396">
        <v>41</v>
      </c>
      <c r="B63" s="390" t="s">
        <v>302</v>
      </c>
      <c r="E63" s="405"/>
      <c r="F63" s="405"/>
      <c r="G63" s="405"/>
      <c r="H63" s="404"/>
    </row>
    <row r="64" spans="1:8" ht="12">
      <c r="A64" s="396">
        <v>42</v>
      </c>
      <c r="B64" s="408" t="s">
        <v>97</v>
      </c>
      <c r="E64" s="406"/>
      <c r="F64" s="406"/>
      <c r="G64" s="406"/>
      <c r="H64" s="404" t="str">
        <f t="shared" si="0"/>
        <v xml:space="preserve"> </v>
      </c>
    </row>
    <row r="65" spans="1:8" ht="9" customHeight="1">
      <c r="A65" s="396"/>
      <c r="B65" s="390" t="s">
        <v>148</v>
      </c>
      <c r="H65" s="404"/>
    </row>
    <row r="66" spans="1:8" ht="12.75" thickBot="1">
      <c r="A66" s="396">
        <v>43</v>
      </c>
      <c r="B66" s="412" t="s">
        <v>98</v>
      </c>
      <c r="E66" s="413">
        <f>E55-E60+E61+E62+E64+E63</f>
        <v>0</v>
      </c>
      <c r="F66" s="413">
        <f t="shared" ref="F66:G66" si="1">F55-F60+F61+F62+F64+F63</f>
        <v>0</v>
      </c>
      <c r="G66" s="413">
        <f t="shared" si="1"/>
        <v>0</v>
      </c>
      <c r="H66" s="404" t="str">
        <f>IF(E66=F66+G66," ","ERROR")</f>
        <v xml:space="preserve"> </v>
      </c>
    </row>
    <row r="67" spans="1:8" ht="12.75" thickTop="1">
      <c r="A67" s="389" t="str">
        <f>Inputs!$D$6</f>
        <v>AVISTA UTILITIES</v>
      </c>
      <c r="B67" s="389"/>
      <c r="C67" s="389"/>
      <c r="G67" s="390"/>
    </row>
    <row r="68" spans="1:8" ht="12">
      <c r="A68" s="389" t="s">
        <v>154</v>
      </c>
      <c r="B68" s="389"/>
      <c r="C68" s="389"/>
      <c r="G68" s="390"/>
    </row>
    <row r="69" spans="1:8" ht="12">
      <c r="A69" s="389" t="str">
        <f>A3</f>
        <v>TWELVE MONTHS ENDED DECEMBER 31, 2009</v>
      </c>
      <c r="B69" s="389"/>
      <c r="C69" s="389"/>
      <c r="F69" s="393" t="str">
        <f>F2</f>
        <v>REGULATORY EXPENSE</v>
      </c>
      <c r="G69" s="390"/>
    </row>
    <row r="70" spans="1:8" ht="12">
      <c r="A70" s="389" t="s">
        <v>155</v>
      </c>
      <c r="B70" s="389"/>
      <c r="C70" s="389"/>
      <c r="F70" s="393" t="str">
        <f>F3</f>
        <v>ADJUSTMENT</v>
      </c>
      <c r="G70" s="390"/>
    </row>
    <row r="71" spans="1:8" ht="12">
      <c r="E71" s="414"/>
      <c r="F71" s="400" t="str">
        <f>F4</f>
        <v>GAS</v>
      </c>
      <c r="G71" s="415"/>
    </row>
    <row r="72" spans="1:8" ht="12">
      <c r="A72" s="396" t="s">
        <v>9</v>
      </c>
      <c r="F72" s="393"/>
    </row>
    <row r="73" spans="1:8" ht="12">
      <c r="A73" s="416" t="s">
        <v>25</v>
      </c>
      <c r="B73" s="398" t="s">
        <v>103</v>
      </c>
      <c r="C73" s="398"/>
      <c r="F73" s="400" t="s">
        <v>117</v>
      </c>
    </row>
    <row r="74" spans="1:8" ht="12">
      <c r="A74" s="396"/>
      <c r="B74" s="390" t="s">
        <v>59</v>
      </c>
      <c r="E74" s="390"/>
      <c r="G74" s="390"/>
    </row>
    <row r="75" spans="1:8" ht="12">
      <c r="A75" s="396">
        <v>1</v>
      </c>
      <c r="B75" s="390" t="s">
        <v>119</v>
      </c>
      <c r="E75" s="390"/>
      <c r="F75" s="403">
        <f>G8</f>
        <v>0</v>
      </c>
      <c r="G75" s="390"/>
    </row>
    <row r="76" spans="1:8" ht="12">
      <c r="A76" s="396">
        <v>2</v>
      </c>
      <c r="B76" s="390" t="s">
        <v>120</v>
      </c>
      <c r="E76" s="390"/>
      <c r="F76" s="405">
        <f>G9</f>
        <v>0</v>
      </c>
      <c r="G76" s="390"/>
    </row>
    <row r="77" spans="1:8" ht="12">
      <c r="A77" s="396">
        <v>3</v>
      </c>
      <c r="B77" s="390" t="s">
        <v>62</v>
      </c>
      <c r="E77" s="390"/>
      <c r="F77" s="406">
        <f>G10</f>
        <v>0</v>
      </c>
      <c r="G77" s="390"/>
    </row>
    <row r="78" spans="1:8" ht="12">
      <c r="A78" s="396"/>
      <c r="E78" s="390"/>
      <c r="F78" s="405"/>
      <c r="G78" s="390"/>
    </row>
    <row r="79" spans="1:8" ht="12">
      <c r="A79" s="396">
        <v>4</v>
      </c>
      <c r="B79" s="390" t="s">
        <v>121</v>
      </c>
      <c r="E79" s="390"/>
      <c r="F79" s="405">
        <f>F75+F76+F77</f>
        <v>0</v>
      </c>
      <c r="G79" s="390"/>
    </row>
    <row r="80" spans="1:8" ht="12">
      <c r="A80" s="396"/>
      <c r="E80" s="390"/>
      <c r="F80" s="405"/>
      <c r="G80" s="390"/>
    </row>
    <row r="81" spans="1:7" ht="12">
      <c r="A81" s="396"/>
      <c r="B81" s="390" t="s">
        <v>64</v>
      </c>
      <c r="E81" s="390"/>
      <c r="F81" s="405"/>
      <c r="G81" s="390"/>
    </row>
    <row r="82" spans="1:7" ht="12">
      <c r="A82" s="396">
        <v>5</v>
      </c>
      <c r="B82" s="390" t="s">
        <v>122</v>
      </c>
      <c r="E82" s="390"/>
      <c r="F82" s="405">
        <f>G14</f>
        <v>0</v>
      </c>
      <c r="G82" s="390"/>
    </row>
    <row r="83" spans="1:7" ht="12">
      <c r="A83" s="396"/>
      <c r="B83" s="390" t="s">
        <v>66</v>
      </c>
      <c r="E83" s="390"/>
      <c r="F83" s="405"/>
      <c r="G83" s="390"/>
    </row>
    <row r="84" spans="1:7" ht="12">
      <c r="A84" s="396">
        <v>6</v>
      </c>
      <c r="B84" s="390" t="s">
        <v>123</v>
      </c>
      <c r="E84" s="390"/>
      <c r="F84" s="405">
        <f>G16</f>
        <v>0</v>
      </c>
      <c r="G84" s="390"/>
    </row>
    <row r="85" spans="1:7" ht="12">
      <c r="A85" s="396">
        <v>7</v>
      </c>
      <c r="B85" s="390" t="s">
        <v>124</v>
      </c>
      <c r="E85" s="390"/>
      <c r="F85" s="405">
        <f>G17</f>
        <v>0</v>
      </c>
      <c r="G85" s="390"/>
    </row>
    <row r="86" spans="1:7" ht="12">
      <c r="A86" s="396">
        <v>8</v>
      </c>
      <c r="B86" s="390" t="s">
        <v>125</v>
      </c>
      <c r="E86" s="390"/>
      <c r="F86" s="406">
        <f>G18</f>
        <v>0</v>
      </c>
      <c r="G86" s="390"/>
    </row>
    <row r="87" spans="1:7" ht="12">
      <c r="A87" s="396">
        <v>9</v>
      </c>
      <c r="B87" s="390" t="s">
        <v>126</v>
      </c>
      <c r="E87" s="390"/>
      <c r="F87" s="405">
        <f>F84+F85+F86</f>
        <v>0</v>
      </c>
      <c r="G87" s="390"/>
    </row>
    <row r="88" spans="1:7" ht="12">
      <c r="A88" s="396"/>
      <c r="B88" s="390" t="s">
        <v>71</v>
      </c>
      <c r="E88" s="390"/>
      <c r="F88" s="405"/>
      <c r="G88" s="390"/>
    </row>
    <row r="89" spans="1:7" ht="12">
      <c r="A89" s="396">
        <v>10</v>
      </c>
      <c r="B89" s="390" t="s">
        <v>127</v>
      </c>
      <c r="E89" s="390"/>
      <c r="F89" s="405">
        <f>G21</f>
        <v>0</v>
      </c>
      <c r="G89" s="390"/>
    </row>
    <row r="90" spans="1:7" ht="12">
      <c r="A90" s="396">
        <v>11</v>
      </c>
      <c r="B90" s="390" t="s">
        <v>128</v>
      </c>
      <c r="E90" s="390"/>
      <c r="F90" s="405">
        <f>G22</f>
        <v>0</v>
      </c>
      <c r="G90" s="390"/>
    </row>
    <row r="91" spans="1:7" ht="12">
      <c r="A91" s="396">
        <v>12</v>
      </c>
      <c r="B91" s="390" t="s">
        <v>129</v>
      </c>
      <c r="E91" s="390"/>
      <c r="F91" s="406">
        <f>G23</f>
        <v>0</v>
      </c>
      <c r="G91" s="390"/>
    </row>
    <row r="92" spans="1:7" ht="12">
      <c r="A92" s="396">
        <v>13</v>
      </c>
      <c r="B92" s="390" t="s">
        <v>130</v>
      </c>
      <c r="E92" s="390"/>
      <c r="F92" s="405">
        <f>F89+F90+F91</f>
        <v>0</v>
      </c>
      <c r="G92" s="390"/>
    </row>
    <row r="93" spans="1:7" ht="12">
      <c r="A93" s="396"/>
      <c r="B93" s="390" t="s">
        <v>75</v>
      </c>
      <c r="E93" s="390"/>
      <c r="F93" s="405"/>
      <c r="G93" s="390"/>
    </row>
    <row r="94" spans="1:7" ht="12">
      <c r="A94" s="396">
        <v>14</v>
      </c>
      <c r="B94" s="390" t="s">
        <v>127</v>
      </c>
      <c r="E94" s="390"/>
      <c r="F94" s="405">
        <f>G26</f>
        <v>0</v>
      </c>
      <c r="G94" s="390"/>
    </row>
    <row r="95" spans="1:7" ht="12">
      <c r="A95" s="396">
        <v>15</v>
      </c>
      <c r="B95" s="390" t="s">
        <v>128</v>
      </c>
      <c r="E95" s="390"/>
      <c r="F95" s="405">
        <f>G27</f>
        <v>0</v>
      </c>
      <c r="G95" s="390"/>
    </row>
    <row r="96" spans="1:7" ht="12">
      <c r="A96" s="396">
        <v>16</v>
      </c>
      <c r="B96" s="390" t="s">
        <v>129</v>
      </c>
      <c r="E96" s="390"/>
      <c r="F96" s="406"/>
      <c r="G96" s="390"/>
    </row>
    <row r="97" spans="1:7" ht="12">
      <c r="A97" s="396">
        <v>17</v>
      </c>
      <c r="B97" s="390" t="s">
        <v>131</v>
      </c>
      <c r="E97" s="390"/>
      <c r="F97" s="405">
        <f>F94+F95+F96</f>
        <v>0</v>
      </c>
      <c r="G97" s="390"/>
    </row>
    <row r="98" spans="1:7" ht="12">
      <c r="A98" s="396">
        <v>18</v>
      </c>
      <c r="B98" s="390" t="s">
        <v>77</v>
      </c>
      <c r="E98" s="390"/>
      <c r="F98" s="405">
        <f>G31</f>
        <v>0</v>
      </c>
      <c r="G98" s="390"/>
    </row>
    <row r="99" spans="1:7" ht="12">
      <c r="A99" s="396">
        <v>19</v>
      </c>
      <c r="B99" s="390" t="s">
        <v>78</v>
      </c>
      <c r="E99" s="390"/>
      <c r="F99" s="405">
        <f>G32</f>
        <v>0</v>
      </c>
      <c r="G99" s="390"/>
    </row>
    <row r="100" spans="1:7" ht="12">
      <c r="A100" s="396">
        <v>20</v>
      </c>
      <c r="B100" s="390" t="s">
        <v>132</v>
      </c>
      <c r="E100" s="390"/>
      <c r="F100" s="405">
        <f>G33</f>
        <v>0</v>
      </c>
      <c r="G100" s="390"/>
    </row>
    <row r="101" spans="1:7" ht="12">
      <c r="A101" s="396"/>
      <c r="B101" s="390" t="s">
        <v>133</v>
      </c>
      <c r="E101" s="390"/>
      <c r="F101" s="405"/>
      <c r="G101" s="390"/>
    </row>
    <row r="102" spans="1:7" ht="12">
      <c r="A102" s="396">
        <v>21</v>
      </c>
      <c r="B102" s="390" t="s">
        <v>127</v>
      </c>
      <c r="E102" s="390"/>
      <c r="F102" s="405">
        <f>G35</f>
        <v>0</v>
      </c>
      <c r="G102" s="390"/>
    </row>
    <row r="103" spans="1:7" ht="12">
      <c r="A103" s="396">
        <v>22</v>
      </c>
      <c r="B103" s="390" t="s">
        <v>128</v>
      </c>
      <c r="E103" s="390"/>
      <c r="F103" s="405">
        <f>G36</f>
        <v>0</v>
      </c>
      <c r="G103" s="390"/>
    </row>
    <row r="104" spans="1:7" ht="12">
      <c r="A104" s="396">
        <v>23</v>
      </c>
      <c r="B104" s="390" t="s">
        <v>129</v>
      </c>
      <c r="E104" s="390"/>
      <c r="F104" s="406">
        <f>G37</f>
        <v>0</v>
      </c>
      <c r="G104" s="390"/>
    </row>
    <row r="105" spans="1:7" ht="12">
      <c r="A105" s="396">
        <v>24</v>
      </c>
      <c r="B105" s="390" t="s">
        <v>134</v>
      </c>
      <c r="E105" s="390"/>
      <c r="F105" s="406">
        <f>F102+F103+F104</f>
        <v>0</v>
      </c>
      <c r="G105" s="390"/>
    </row>
    <row r="106" spans="1:7" ht="12">
      <c r="A106" s="396"/>
      <c r="E106" s="390"/>
      <c r="F106" s="405"/>
      <c r="G106" s="390"/>
    </row>
    <row r="107" spans="1:7" ht="12">
      <c r="A107" s="396">
        <v>25</v>
      </c>
      <c r="B107" s="390" t="s">
        <v>82</v>
      </c>
      <c r="E107" s="390"/>
      <c r="F107" s="406">
        <f>F105+F100+F99+F98+F97+F92+F87+F82</f>
        <v>0</v>
      </c>
      <c r="G107" s="390"/>
    </row>
    <row r="108" spans="1:7" ht="12">
      <c r="A108" s="396"/>
      <c r="E108" s="390"/>
      <c r="F108" s="405"/>
      <c r="G108" s="390"/>
    </row>
    <row r="109" spans="1:7" ht="12">
      <c r="A109" s="396">
        <v>26</v>
      </c>
      <c r="B109" s="390" t="s">
        <v>156</v>
      </c>
      <c r="E109" s="390"/>
      <c r="F109" s="406">
        <f>F79-F107</f>
        <v>0</v>
      </c>
      <c r="G109" s="390"/>
    </row>
    <row r="110" spans="1:7" ht="12">
      <c r="A110" s="396"/>
      <c r="E110" s="390"/>
      <c r="G110" s="390"/>
    </row>
    <row r="111" spans="1:7" ht="12">
      <c r="A111" s="396">
        <v>27</v>
      </c>
      <c r="B111" s="390" t="s">
        <v>157</v>
      </c>
      <c r="G111" s="390"/>
    </row>
    <row r="112" spans="1:7" ht="12.75" thickBot="1">
      <c r="A112" s="396"/>
      <c r="B112" s="417" t="s">
        <v>158</v>
      </c>
      <c r="C112" s="418">
        <f>Inputs!$D$4</f>
        <v>1.4203E-2</v>
      </c>
      <c r="F112" s="419">
        <f>ROUND(F109*C112,0)</f>
        <v>0</v>
      </c>
      <c r="G112" s="390"/>
    </row>
    <row r="113" spans="1:7" ht="12.75" thickTop="1">
      <c r="A113" s="396"/>
      <c r="G113" s="390"/>
    </row>
  </sheetData>
  <customSheetViews>
    <customSheetView guid="{5BE913A1-B14F-11D2-B0DC-0000832CDFF0}" showPageBreaks="1" printArea="1" showRuler="0" topLeftCell="A53">
      <selection sqref="A1:C1"/>
      <rowBreaks count="1" manualBreakCount="1">
        <brk id="65" max="65535" man="1"/>
      </rowBreaks>
      <pageMargins left="1" right="1" top="0.5" bottom="0.5" header="0.5" footer="0.5"/>
      <printOptions horizontalCentered="1"/>
      <pageSetup scale="83" orientation="portrait" horizontalDpi="300" verticalDpi="300" r:id="rId1"/>
      <headerFooter alignWithMargins="0"/>
    </customSheetView>
    <customSheetView guid="{A15D1964-B049-11D2-8670-0000832CEEE8}" showPageBreaks="1" printArea="1" showRuler="0" topLeftCell="A53">
      <selection sqref="A1:C1"/>
      <rowBreaks count="1" manualBreakCount="1">
        <brk id="65" max="65535" man="1"/>
      </rowBreaks>
      <pageMargins left="1" right="1" top="0.5" bottom="0.5" header="0.5" footer="0.5"/>
      <printOptions horizontalCentered="1"/>
      <pageSetup scale="83"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rowBreaks count="1" manualBreakCount="1">
    <brk id="66"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15"/>
  <sheetViews>
    <sheetView view="pageBreakPreview" zoomScale="60" zoomScaleNormal="100" workbookViewId="0">
      <selection activeCell="O34" sqref="O34"/>
    </sheetView>
  </sheetViews>
  <sheetFormatPr defaultRowHeight="12" customHeight="1"/>
  <cols>
    <col min="1" max="1" width="5.5703125" style="421" customWidth="1"/>
    <col min="2" max="2" width="26.140625" style="421" customWidth="1"/>
    <col min="3" max="3" width="12.42578125" style="421" customWidth="1"/>
    <col min="4" max="4" width="6.7109375" style="421" customWidth="1"/>
    <col min="5" max="5" width="12.42578125" style="440" customWidth="1"/>
    <col min="6" max="6" width="12.42578125" style="441" customWidth="1"/>
    <col min="7" max="7" width="12.42578125" style="440" customWidth="1"/>
    <col min="8" max="8" width="12.42578125" style="421" customWidth="1"/>
    <col min="9" max="16384" width="9.140625" style="424"/>
  </cols>
  <sheetData>
    <row r="1" spans="1:8" ht="12" customHeight="1">
      <c r="A1" s="420" t="str">
        <f>Inputs!$D$6</f>
        <v>AVISTA UTILITIES</v>
      </c>
      <c r="B1" s="420"/>
      <c r="C1" s="420"/>
      <c r="E1" s="422"/>
      <c r="F1" s="423"/>
      <c r="G1" s="422"/>
    </row>
    <row r="2" spans="1:8" ht="12" customHeight="1">
      <c r="A2" s="420" t="s">
        <v>110</v>
      </c>
      <c r="B2" s="420"/>
      <c r="C2" s="420"/>
      <c r="E2" s="422"/>
      <c r="F2" s="425" t="s">
        <v>168</v>
      </c>
      <c r="G2" s="422"/>
    </row>
    <row r="3" spans="1:8" ht="12" customHeight="1">
      <c r="A3" s="420" t="str">
        <f>Inputs!$D$2</f>
        <v>TWELVE MONTHS ENDED DECEMBER 31, 2009</v>
      </c>
      <c r="B3" s="420"/>
      <c r="C3" s="420"/>
      <c r="E3" s="422"/>
      <c r="F3" s="425" t="s">
        <v>169</v>
      </c>
      <c r="G3" s="421"/>
    </row>
    <row r="4" spans="1:8" ht="12" customHeight="1">
      <c r="A4" s="420" t="s">
        <v>113</v>
      </c>
      <c r="B4" s="420"/>
      <c r="C4" s="420"/>
      <c r="E4" s="426"/>
      <c r="F4" s="427" t="s">
        <v>114</v>
      </c>
      <c r="G4" s="426"/>
    </row>
    <row r="5" spans="1:8" ht="12" customHeight="1">
      <c r="A5" s="428" t="s">
        <v>9</v>
      </c>
      <c r="E5" s="422"/>
      <c r="F5" s="425"/>
      <c r="G5" s="422"/>
    </row>
    <row r="6" spans="1:8" ht="12" customHeight="1">
      <c r="A6" s="429" t="s">
        <v>25</v>
      </c>
      <c r="B6" s="430" t="s">
        <v>103</v>
      </c>
      <c r="C6" s="430"/>
      <c r="E6" s="431" t="s">
        <v>115</v>
      </c>
      <c r="F6" s="432" t="s">
        <v>116</v>
      </c>
      <c r="G6" s="431" t="s">
        <v>117</v>
      </c>
      <c r="H6" s="433" t="s">
        <v>118</v>
      </c>
    </row>
    <row r="7" spans="1:8" ht="12" customHeight="1">
      <c r="A7" s="428"/>
      <c r="B7" s="421" t="s">
        <v>59</v>
      </c>
      <c r="E7" s="434"/>
      <c r="F7" s="425"/>
      <c r="G7" s="434"/>
    </row>
    <row r="8" spans="1:8" ht="12" customHeight="1">
      <c r="A8" s="428">
        <v>1</v>
      </c>
      <c r="B8" s="421" t="s">
        <v>119</v>
      </c>
      <c r="E8" s="435"/>
      <c r="F8" s="435"/>
      <c r="G8" s="435"/>
      <c r="H8" s="436" t="str">
        <f>IF(E8=F8+G8," ","ERROR")</f>
        <v xml:space="preserve"> </v>
      </c>
    </row>
    <row r="9" spans="1:8" ht="12" customHeight="1">
      <c r="A9" s="428">
        <v>2</v>
      </c>
      <c r="B9" s="421" t="s">
        <v>120</v>
      </c>
      <c r="E9" s="437"/>
      <c r="F9" s="437"/>
      <c r="G9" s="437"/>
      <c r="H9" s="436" t="str">
        <f>IF(E9=F9+G9," ","ERROR")</f>
        <v xml:space="preserve"> </v>
      </c>
    </row>
    <row r="10" spans="1:8" ht="12" customHeight="1">
      <c r="A10" s="428">
        <v>3</v>
      </c>
      <c r="B10" s="421" t="s">
        <v>62</v>
      </c>
      <c r="E10" s="438"/>
      <c r="F10" s="438"/>
      <c r="G10" s="438"/>
      <c r="H10" s="436" t="str">
        <f>IF(E10=F10+G10," ","ERROR")</f>
        <v xml:space="preserve"> </v>
      </c>
    </row>
    <row r="11" spans="1:8" ht="12" customHeight="1">
      <c r="A11" s="428">
        <v>4</v>
      </c>
      <c r="B11" s="421" t="s">
        <v>121</v>
      </c>
      <c r="E11" s="437">
        <f>SUM(E8:E10)</f>
        <v>0</v>
      </c>
      <c r="F11" s="437">
        <f>SUM(F8:F10)</f>
        <v>0</v>
      </c>
      <c r="G11" s="437">
        <f>SUM(G8:G10)</f>
        <v>0</v>
      </c>
      <c r="H11" s="436" t="str">
        <f>IF(E11=F11+G11," ","ERROR")</f>
        <v xml:space="preserve"> </v>
      </c>
    </row>
    <row r="12" spans="1:8" ht="12" customHeight="1">
      <c r="A12" s="428"/>
      <c r="E12" s="437"/>
      <c r="F12" s="437"/>
      <c r="G12" s="437"/>
      <c r="H12" s="436"/>
    </row>
    <row r="13" spans="1:8" ht="12" customHeight="1">
      <c r="A13" s="428"/>
      <c r="B13" s="421" t="s">
        <v>64</v>
      </c>
      <c r="E13" s="437"/>
      <c r="F13" s="437"/>
      <c r="G13" s="437"/>
      <c r="H13" s="436"/>
    </row>
    <row r="14" spans="1:8" ht="12" customHeight="1">
      <c r="A14" s="428">
        <v>5</v>
      </c>
      <c r="B14" s="421" t="s">
        <v>122</v>
      </c>
      <c r="E14" s="437"/>
      <c r="F14" s="437"/>
      <c r="G14" s="437"/>
      <c r="H14" s="436" t="str">
        <f>IF(E14=F14+G14," ","ERROR")</f>
        <v xml:space="preserve"> </v>
      </c>
    </row>
    <row r="15" spans="1:8" ht="12" customHeight="1">
      <c r="A15" s="428"/>
      <c r="B15" s="421" t="s">
        <v>66</v>
      </c>
      <c r="E15" s="437"/>
      <c r="F15" s="437"/>
      <c r="G15" s="437"/>
      <c r="H15" s="436"/>
    </row>
    <row r="16" spans="1:8" ht="12" customHeight="1">
      <c r="A16" s="428">
        <v>6</v>
      </c>
      <c r="B16" s="421" t="s">
        <v>123</v>
      </c>
      <c r="E16" s="437"/>
      <c r="F16" s="437"/>
      <c r="G16" s="437"/>
      <c r="H16" s="436" t="str">
        <f>IF(E16=F16+G16," ","ERROR")</f>
        <v xml:space="preserve"> </v>
      </c>
    </row>
    <row r="17" spans="1:8" ht="12" customHeight="1">
      <c r="A17" s="428">
        <v>7</v>
      </c>
      <c r="B17" s="421" t="s">
        <v>124</v>
      </c>
      <c r="E17" s="437"/>
      <c r="F17" s="437"/>
      <c r="G17" s="437"/>
      <c r="H17" s="436" t="str">
        <f>IF(E17=F17+G17," ","ERROR")</f>
        <v xml:space="preserve"> </v>
      </c>
    </row>
    <row r="18" spans="1:8" ht="12" customHeight="1">
      <c r="A18" s="428">
        <v>8</v>
      </c>
      <c r="B18" s="421" t="s">
        <v>125</v>
      </c>
      <c r="E18" s="438"/>
      <c r="F18" s="438"/>
      <c r="G18" s="438"/>
      <c r="H18" s="436" t="str">
        <f>IF(E18=F18+G18," ","ERROR")</f>
        <v xml:space="preserve"> </v>
      </c>
    </row>
    <row r="19" spans="1:8" ht="12" customHeight="1">
      <c r="A19" s="428">
        <v>9</v>
      </c>
      <c r="B19" s="421" t="s">
        <v>126</v>
      </c>
      <c r="E19" s="437">
        <f>SUM(E16:E18)</f>
        <v>0</v>
      </c>
      <c r="F19" s="437">
        <f>SUM(F16:F18)</f>
        <v>0</v>
      </c>
      <c r="G19" s="437">
        <f>SUM(G16:G18)</f>
        <v>0</v>
      </c>
      <c r="H19" s="436" t="str">
        <f>IF(E19=F19+G19," ","ERROR")</f>
        <v xml:space="preserve"> </v>
      </c>
    </row>
    <row r="20" spans="1:8" ht="12" customHeight="1">
      <c r="A20" s="428"/>
      <c r="B20" s="421" t="s">
        <v>71</v>
      </c>
      <c r="E20" s="437"/>
      <c r="F20" s="437"/>
      <c r="G20" s="437"/>
      <c r="H20" s="436"/>
    </row>
    <row r="21" spans="1:8" ht="12" customHeight="1">
      <c r="A21" s="428">
        <v>10</v>
      </c>
      <c r="B21" s="421" t="s">
        <v>127</v>
      </c>
      <c r="E21" s="437"/>
      <c r="F21" s="437"/>
      <c r="G21" s="437"/>
      <c r="H21" s="436" t="str">
        <f>IF(E21=F21+G21," ","ERROR")</f>
        <v xml:space="preserve"> </v>
      </c>
    </row>
    <row r="22" spans="1:8" ht="12" customHeight="1">
      <c r="A22" s="428">
        <v>11</v>
      </c>
      <c r="B22" s="421" t="s">
        <v>128</v>
      </c>
      <c r="E22" s="437"/>
      <c r="F22" s="437"/>
      <c r="G22" s="437"/>
      <c r="H22" s="436" t="str">
        <f>IF(E22=F22+G22," ","ERROR")</f>
        <v xml:space="preserve"> </v>
      </c>
    </row>
    <row r="23" spans="1:8" ht="12" customHeight="1">
      <c r="A23" s="428">
        <v>12</v>
      </c>
      <c r="B23" s="421" t="s">
        <v>129</v>
      </c>
      <c r="E23" s="438"/>
      <c r="F23" s="438"/>
      <c r="G23" s="438"/>
      <c r="H23" s="436" t="str">
        <f>IF(E23=F23+G23," ","ERROR")</f>
        <v xml:space="preserve"> </v>
      </c>
    </row>
    <row r="24" spans="1:8" ht="12" customHeight="1">
      <c r="A24" s="428">
        <v>13</v>
      </c>
      <c r="B24" s="421" t="s">
        <v>130</v>
      </c>
      <c r="E24" s="437">
        <f>SUM(E21:E23)</f>
        <v>0</v>
      </c>
      <c r="F24" s="437">
        <f>SUM(F21:F23)</f>
        <v>0</v>
      </c>
      <c r="G24" s="437">
        <f>SUM(G21:G23)</f>
        <v>0</v>
      </c>
      <c r="H24" s="436" t="str">
        <f>IF(E24=F24+G24," ","ERROR")</f>
        <v xml:space="preserve"> </v>
      </c>
    </row>
    <row r="25" spans="1:8" ht="12" customHeight="1">
      <c r="A25" s="428"/>
      <c r="B25" s="421" t="s">
        <v>75</v>
      </c>
      <c r="E25" s="437"/>
      <c r="F25" s="437"/>
      <c r="G25" s="437"/>
      <c r="H25" s="436"/>
    </row>
    <row r="26" spans="1:8" ht="12" customHeight="1">
      <c r="A26" s="428">
        <v>14</v>
      </c>
      <c r="B26" s="421" t="s">
        <v>127</v>
      </c>
      <c r="E26" s="437"/>
      <c r="F26" s="437"/>
      <c r="G26" s="437"/>
      <c r="H26" s="436" t="str">
        <f>IF(E26=F26+G26," ","ERROR")</f>
        <v xml:space="preserve"> </v>
      </c>
    </row>
    <row r="27" spans="1:8" ht="12" customHeight="1">
      <c r="A27" s="428">
        <v>15</v>
      </c>
      <c r="B27" s="421" t="s">
        <v>128</v>
      </c>
      <c r="E27" s="437"/>
      <c r="F27" s="437"/>
      <c r="G27" s="437"/>
      <c r="H27" s="436" t="str">
        <f>IF(E27=F27+G27," ","ERROR")</f>
        <v xml:space="preserve"> </v>
      </c>
    </row>
    <row r="28" spans="1:8" ht="12" customHeight="1">
      <c r="A28" s="428">
        <v>16</v>
      </c>
      <c r="B28" s="421" t="s">
        <v>129</v>
      </c>
      <c r="E28" s="438">
        <f>F28+G28</f>
        <v>0</v>
      </c>
      <c r="F28" s="438"/>
      <c r="G28" s="438">
        <f>F114</f>
        <v>0</v>
      </c>
      <c r="H28" s="436" t="str">
        <f>IF(E28=F28+G28," ","ERROR")</f>
        <v xml:space="preserve"> </v>
      </c>
    </row>
    <row r="29" spans="1:8" ht="12" customHeight="1">
      <c r="A29" s="428">
        <v>17</v>
      </c>
      <c r="B29" s="421" t="s">
        <v>131</v>
      </c>
      <c r="E29" s="437">
        <f>SUM(E26:E28)</f>
        <v>0</v>
      </c>
      <c r="F29" s="437">
        <f>SUM(F26:F28)</f>
        <v>0</v>
      </c>
      <c r="G29" s="437">
        <f>SUM(G26:G28)</f>
        <v>0</v>
      </c>
      <c r="H29" s="436" t="str">
        <f>IF(E29=F29+G29," ","ERROR")</f>
        <v xml:space="preserve"> </v>
      </c>
    </row>
    <row r="30" spans="1:8" ht="12" customHeight="1">
      <c r="A30" s="428"/>
      <c r="E30" s="437"/>
      <c r="F30" s="437"/>
      <c r="G30" s="437"/>
      <c r="H30" s="436"/>
    </row>
    <row r="31" spans="1:8" ht="12" customHeight="1">
      <c r="A31" s="428">
        <v>18</v>
      </c>
      <c r="B31" s="421" t="s">
        <v>77</v>
      </c>
      <c r="E31" s="437"/>
      <c r="F31" s="437"/>
      <c r="G31" s="437"/>
      <c r="H31" s="436" t="str">
        <f>IF(E31=F31+G31," ","ERROR")</f>
        <v xml:space="preserve"> </v>
      </c>
    </row>
    <row r="32" spans="1:8" ht="12" customHeight="1">
      <c r="A32" s="428">
        <v>19</v>
      </c>
      <c r="B32" s="421" t="s">
        <v>78</v>
      </c>
      <c r="E32" s="437"/>
      <c r="F32" s="437"/>
      <c r="G32" s="437"/>
      <c r="H32" s="436" t="str">
        <f>IF(E32=F32+G32," ","ERROR")</f>
        <v xml:space="preserve"> </v>
      </c>
    </row>
    <row r="33" spans="1:8" ht="12" customHeight="1">
      <c r="A33" s="428">
        <v>20</v>
      </c>
      <c r="B33" s="421" t="s">
        <v>132</v>
      </c>
      <c r="E33" s="437"/>
      <c r="F33" s="437"/>
      <c r="G33" s="437"/>
      <c r="H33" s="436" t="str">
        <f>IF(E33=F33+G33," ","ERROR")</f>
        <v xml:space="preserve"> </v>
      </c>
    </row>
    <row r="34" spans="1:8" ht="12" customHeight="1">
      <c r="A34" s="428"/>
      <c r="B34" s="421" t="s">
        <v>133</v>
      </c>
      <c r="E34" s="437"/>
      <c r="F34" s="437"/>
      <c r="G34" s="437"/>
      <c r="H34" s="436"/>
    </row>
    <row r="35" spans="1:8" ht="12" customHeight="1">
      <c r="A35" s="428">
        <v>21</v>
      </c>
      <c r="B35" s="421" t="s">
        <v>127</v>
      </c>
      <c r="E35" s="437">
        <f>F35+G35</f>
        <v>-189</v>
      </c>
      <c r="F35" s="437">
        <v>-189</v>
      </c>
      <c r="G35" s="437">
        <v>0</v>
      </c>
      <c r="H35" s="436" t="str">
        <f>IF(E35=F35+G35," ","ERROR")</f>
        <v xml:space="preserve"> </v>
      </c>
    </row>
    <row r="36" spans="1:8" ht="12" customHeight="1">
      <c r="A36" s="428">
        <v>22</v>
      </c>
      <c r="B36" s="421" t="s">
        <v>128</v>
      </c>
      <c r="E36" s="437"/>
      <c r="F36" s="437"/>
      <c r="G36" s="437"/>
      <c r="H36" s="436" t="str">
        <f>IF(E36=F36+G36," ","ERROR")</f>
        <v xml:space="preserve"> </v>
      </c>
    </row>
    <row r="37" spans="1:8" ht="12" customHeight="1">
      <c r="A37" s="428">
        <v>23</v>
      </c>
      <c r="B37" s="421" t="s">
        <v>129</v>
      </c>
      <c r="E37" s="438"/>
      <c r="F37" s="438"/>
      <c r="G37" s="438"/>
      <c r="H37" s="436" t="str">
        <f>IF(E37=F37+G37," ","ERROR")</f>
        <v xml:space="preserve"> </v>
      </c>
    </row>
    <row r="38" spans="1:8" ht="12" customHeight="1">
      <c r="A38" s="428">
        <v>24</v>
      </c>
      <c r="B38" s="421" t="s">
        <v>134</v>
      </c>
      <c r="E38" s="438">
        <f>SUM(E35:E37)</f>
        <v>-189</v>
      </c>
      <c r="F38" s="438">
        <f>SUM(F35:F37)</f>
        <v>-189</v>
      </c>
      <c r="G38" s="438">
        <f>SUM(G35:G37)</f>
        <v>0</v>
      </c>
      <c r="H38" s="436" t="str">
        <f>IF(E38=F38+G38," ","ERROR")</f>
        <v xml:space="preserve"> </v>
      </c>
    </row>
    <row r="39" spans="1:8" ht="12" customHeight="1">
      <c r="A39" s="428">
        <v>25</v>
      </c>
      <c r="B39" s="421" t="s">
        <v>82</v>
      </c>
      <c r="E39" s="438">
        <f>E19+E24+E29+E31+E32+E33+E38+E14</f>
        <v>-189</v>
      </c>
      <c r="F39" s="438">
        <f>F19+F24+F29+F31+F32+F33+F38+F14</f>
        <v>-189</v>
      </c>
      <c r="G39" s="438">
        <f>G19+G24+G29+G31+G32+G33+G38+G14</f>
        <v>0</v>
      </c>
      <c r="H39" s="436" t="str">
        <f>IF(E39=F39+G39," ","ERROR")</f>
        <v xml:space="preserve"> </v>
      </c>
    </row>
    <row r="40" spans="1:8" ht="12" customHeight="1">
      <c r="A40" s="428"/>
      <c r="E40" s="437"/>
      <c r="F40" s="437"/>
      <c r="G40" s="437"/>
      <c r="H40" s="436"/>
    </row>
    <row r="41" spans="1:8" ht="12" customHeight="1">
      <c r="A41" s="428">
        <v>26</v>
      </c>
      <c r="B41" s="421" t="s">
        <v>135</v>
      </c>
      <c r="E41" s="437">
        <f>E11-E39</f>
        <v>189</v>
      </c>
      <c r="F41" s="437">
        <f>F11-F39</f>
        <v>189</v>
      </c>
      <c r="G41" s="437">
        <f>G11-G39</f>
        <v>0</v>
      </c>
      <c r="H41" s="436" t="str">
        <f>IF(E41=F41+G41," ","ERROR")</f>
        <v xml:space="preserve"> </v>
      </c>
    </row>
    <row r="42" spans="1:8" ht="12" customHeight="1">
      <c r="A42" s="428"/>
      <c r="E42" s="437"/>
      <c r="F42" s="437"/>
      <c r="G42" s="437"/>
      <c r="H42" s="436"/>
    </row>
    <row r="43" spans="1:8" ht="12" customHeight="1">
      <c r="A43" s="428"/>
      <c r="B43" s="421" t="s">
        <v>136</v>
      </c>
      <c r="E43" s="437"/>
      <c r="F43" s="437"/>
      <c r="G43" s="437"/>
      <c r="H43" s="436"/>
    </row>
    <row r="44" spans="1:8" ht="12" customHeight="1">
      <c r="A44" s="428">
        <v>27</v>
      </c>
      <c r="B44" s="439" t="s">
        <v>150</v>
      </c>
      <c r="E44" s="437">
        <f>F44+G44</f>
        <v>66</v>
      </c>
      <c r="F44" s="437">
        <f>ROUND(F41*0.35,0)</f>
        <v>66</v>
      </c>
      <c r="G44" s="437">
        <f>ROUND(G41*0.35,0)</f>
        <v>0</v>
      </c>
      <c r="H44" s="436" t="str">
        <f>IF(E44=F44+G44," ","ERROR")</f>
        <v xml:space="preserve"> </v>
      </c>
    </row>
    <row r="45" spans="1:8" ht="12" customHeight="1">
      <c r="A45" s="428">
        <v>28</v>
      </c>
      <c r="B45" s="421" t="s">
        <v>139</v>
      </c>
      <c r="E45" s="437"/>
      <c r="F45" s="437"/>
      <c r="G45" s="437"/>
      <c r="H45" s="436" t="str">
        <f>IF(E45=F45+G45," ","ERROR")</f>
        <v xml:space="preserve"> </v>
      </c>
    </row>
    <row r="46" spans="1:8" ht="12" customHeight="1">
      <c r="A46" s="428">
        <v>29</v>
      </c>
      <c r="B46" s="421" t="s">
        <v>138</v>
      </c>
      <c r="E46" s="438"/>
      <c r="F46" s="438"/>
      <c r="G46" s="438"/>
      <c r="H46" s="436" t="str">
        <f>IF(E46=F46+G46," ","ERROR")</f>
        <v xml:space="preserve"> </v>
      </c>
    </row>
    <row r="47" spans="1:8" ht="12" customHeight="1">
      <c r="A47" s="428"/>
      <c r="H47" s="436"/>
    </row>
    <row r="48" spans="1:8" ht="12" customHeight="1">
      <c r="A48" s="428">
        <v>30</v>
      </c>
      <c r="B48" s="442" t="s">
        <v>88</v>
      </c>
      <c r="E48" s="435">
        <f>E41-(+E44+E45+E46)</f>
        <v>123</v>
      </c>
      <c r="F48" s="435">
        <f>F41-F44+F45+F46</f>
        <v>123</v>
      </c>
      <c r="G48" s="435">
        <f>G41-SUM(G44:G46)</f>
        <v>0</v>
      </c>
      <c r="H48" s="436" t="str">
        <f>IF(E48=F48+G48," ","ERROR")</f>
        <v xml:space="preserve"> </v>
      </c>
    </row>
    <row r="49" spans="1:8" ht="12" customHeight="1">
      <c r="A49" s="428"/>
      <c r="H49" s="436"/>
    </row>
    <row r="50" spans="1:8" ht="12" customHeight="1">
      <c r="A50" s="428"/>
      <c r="B50" s="439" t="s">
        <v>140</v>
      </c>
      <c r="H50" s="436"/>
    </row>
    <row r="51" spans="1:8" ht="12" customHeight="1">
      <c r="A51" s="428"/>
      <c r="B51" s="439" t="s">
        <v>141</v>
      </c>
      <c r="H51" s="436"/>
    </row>
    <row r="52" spans="1:8" ht="12" customHeight="1">
      <c r="A52" s="428">
        <v>31</v>
      </c>
      <c r="B52" s="421" t="s">
        <v>142</v>
      </c>
      <c r="E52" s="435"/>
      <c r="F52" s="435"/>
      <c r="G52" s="435"/>
      <c r="H52" s="436" t="str">
        <f t="shared" ref="H52:H64" si="0">IF(E52=F52+G52," ","ERROR")</f>
        <v xml:space="preserve"> </v>
      </c>
    </row>
    <row r="53" spans="1:8" ht="12" customHeight="1">
      <c r="A53" s="428">
        <v>32</v>
      </c>
      <c r="B53" s="421" t="s">
        <v>143</v>
      </c>
      <c r="E53" s="437"/>
      <c r="F53" s="437"/>
      <c r="G53" s="437"/>
      <c r="H53" s="436" t="str">
        <f t="shared" si="0"/>
        <v xml:space="preserve"> </v>
      </c>
    </row>
    <row r="54" spans="1:8" ht="12" customHeight="1">
      <c r="A54" s="428">
        <v>33</v>
      </c>
      <c r="B54" s="421" t="s">
        <v>151</v>
      </c>
      <c r="E54" s="438"/>
      <c r="F54" s="438"/>
      <c r="G54" s="438"/>
      <c r="H54" s="436" t="str">
        <f t="shared" si="0"/>
        <v xml:space="preserve"> </v>
      </c>
    </row>
    <row r="55" spans="1:8" ht="12" customHeight="1">
      <c r="A55" s="428">
        <v>34</v>
      </c>
      <c r="B55" s="421" t="s">
        <v>145</v>
      </c>
      <c r="E55" s="437">
        <f>SUM(E52:E54)</f>
        <v>0</v>
      </c>
      <c r="F55" s="437">
        <f>SUM(F52:F54)</f>
        <v>0</v>
      </c>
      <c r="G55" s="437">
        <f>SUM(G52:G54)</f>
        <v>0</v>
      </c>
      <c r="H55" s="436" t="str">
        <f t="shared" si="0"/>
        <v xml:space="preserve"> </v>
      </c>
    </row>
    <row r="56" spans="1:8" ht="12" customHeight="1">
      <c r="A56" s="428"/>
      <c r="B56" s="421" t="s">
        <v>93</v>
      </c>
      <c r="E56" s="437"/>
      <c r="F56" s="437"/>
      <c r="G56" s="437"/>
      <c r="H56" s="436" t="str">
        <f t="shared" si="0"/>
        <v xml:space="preserve"> </v>
      </c>
    </row>
    <row r="57" spans="1:8" ht="12" customHeight="1">
      <c r="A57" s="428">
        <v>35</v>
      </c>
      <c r="B57" s="421" t="s">
        <v>142</v>
      </c>
      <c r="E57" s="437"/>
      <c r="F57" s="437"/>
      <c r="G57" s="437"/>
      <c r="H57" s="436" t="str">
        <f t="shared" si="0"/>
        <v xml:space="preserve"> </v>
      </c>
    </row>
    <row r="58" spans="1:8" ht="12" customHeight="1">
      <c r="A58" s="428">
        <v>36</v>
      </c>
      <c r="B58" s="421" t="s">
        <v>143</v>
      </c>
      <c r="E58" s="437"/>
      <c r="F58" s="437"/>
      <c r="G58" s="437"/>
      <c r="H58" s="436" t="str">
        <f t="shared" si="0"/>
        <v xml:space="preserve"> </v>
      </c>
    </row>
    <row r="59" spans="1:8" ht="12" customHeight="1">
      <c r="A59" s="428">
        <v>37</v>
      </c>
      <c r="B59" s="421" t="s">
        <v>151</v>
      </c>
      <c r="E59" s="438"/>
      <c r="F59" s="438"/>
      <c r="G59" s="438"/>
      <c r="H59" s="436" t="str">
        <f t="shared" si="0"/>
        <v xml:space="preserve"> </v>
      </c>
    </row>
    <row r="60" spans="1:8" ht="12" customHeight="1">
      <c r="A60" s="428">
        <v>38</v>
      </c>
      <c r="B60" s="421" t="s">
        <v>146</v>
      </c>
      <c r="E60" s="437">
        <f>SUM(E57:E59)</f>
        <v>0</v>
      </c>
      <c r="F60" s="437">
        <f>SUM(F57:F59)</f>
        <v>0</v>
      </c>
      <c r="G60" s="437">
        <f>SUM(G57:G59)</f>
        <v>0</v>
      </c>
      <c r="H60" s="436" t="str">
        <f t="shared" si="0"/>
        <v xml:space="preserve"> </v>
      </c>
    </row>
    <row r="61" spans="1:8" ht="12" customHeight="1">
      <c r="A61" s="428">
        <v>39</v>
      </c>
      <c r="B61" s="439" t="s">
        <v>147</v>
      </c>
      <c r="E61" s="437"/>
      <c r="F61" s="437"/>
      <c r="G61" s="437"/>
      <c r="H61" s="436" t="str">
        <f t="shared" si="0"/>
        <v xml:space="preserve"> </v>
      </c>
    </row>
    <row r="62" spans="1:8" ht="12" customHeight="1">
      <c r="A62" s="428">
        <v>40</v>
      </c>
      <c r="B62" s="421" t="s">
        <v>96</v>
      </c>
      <c r="E62" s="437"/>
      <c r="F62" s="437"/>
      <c r="G62" s="437"/>
      <c r="H62" s="436" t="str">
        <f t="shared" si="0"/>
        <v xml:space="preserve"> </v>
      </c>
    </row>
    <row r="63" spans="1:8" ht="12" customHeight="1">
      <c r="A63" s="428">
        <v>41</v>
      </c>
      <c r="B63" s="421" t="s">
        <v>302</v>
      </c>
      <c r="E63" s="437"/>
      <c r="F63" s="437"/>
      <c r="G63" s="437"/>
      <c r="H63" s="436"/>
    </row>
    <row r="64" spans="1:8" ht="12" customHeight="1">
      <c r="A64" s="428">
        <v>42</v>
      </c>
      <c r="B64" s="439" t="s">
        <v>97</v>
      </c>
      <c r="E64" s="438"/>
      <c r="F64" s="438"/>
      <c r="G64" s="438"/>
      <c r="H64" s="436" t="str">
        <f t="shared" si="0"/>
        <v xml:space="preserve"> </v>
      </c>
    </row>
    <row r="65" spans="1:8" ht="12" customHeight="1">
      <c r="A65" s="428"/>
      <c r="B65" s="421" t="s">
        <v>148</v>
      </c>
      <c r="H65" s="436"/>
    </row>
    <row r="66" spans="1:8" ht="12" customHeight="1" thickBot="1">
      <c r="A66" s="428">
        <v>43</v>
      </c>
      <c r="B66" s="442" t="s">
        <v>98</v>
      </c>
      <c r="E66" s="443">
        <f>E55-E60+E61+E62+E64+E63</f>
        <v>0</v>
      </c>
      <c r="F66" s="443">
        <f t="shared" ref="F66:G66" si="1">F55-F60+F61+F62+F64+F63</f>
        <v>0</v>
      </c>
      <c r="G66" s="443">
        <f t="shared" si="1"/>
        <v>0</v>
      </c>
      <c r="H66" s="436" t="str">
        <f>IF(E66=F66+G66," ","ERROR")</f>
        <v xml:space="preserve"> </v>
      </c>
    </row>
    <row r="67" spans="1:8" ht="12" customHeight="1" thickTop="1">
      <c r="A67" s="428"/>
      <c r="B67" s="442"/>
      <c r="E67" s="444"/>
      <c r="F67" s="444"/>
      <c r="G67" s="444"/>
      <c r="H67" s="436"/>
    </row>
    <row r="68" spans="1:8" ht="12" customHeight="1">
      <c r="A68" s="428"/>
      <c r="B68" s="442"/>
      <c r="E68" s="444"/>
      <c r="F68" s="444"/>
      <c r="G68" s="444"/>
      <c r="H68" s="436"/>
    </row>
    <row r="69" spans="1:8" ht="12" customHeight="1">
      <c r="A69" s="420" t="str">
        <f>Inputs!$D$6</f>
        <v>AVISTA UTILITIES</v>
      </c>
      <c r="B69" s="420"/>
      <c r="C69" s="420"/>
      <c r="G69" s="421"/>
    </row>
    <row r="70" spans="1:8" ht="12" customHeight="1">
      <c r="A70" s="420" t="s">
        <v>154</v>
      </c>
      <c r="B70" s="420"/>
      <c r="C70" s="420"/>
      <c r="G70" s="421"/>
    </row>
    <row r="71" spans="1:8" ht="12" customHeight="1">
      <c r="A71" s="420" t="str">
        <f>A3</f>
        <v>TWELVE MONTHS ENDED DECEMBER 31, 2009</v>
      </c>
      <c r="B71" s="420"/>
      <c r="C71" s="420"/>
      <c r="F71" s="425" t="str">
        <f>F2</f>
        <v>INJURIES</v>
      </c>
      <c r="G71" s="421"/>
    </row>
    <row r="72" spans="1:8" ht="12" customHeight="1">
      <c r="A72" s="420" t="s">
        <v>155</v>
      </c>
      <c r="B72" s="420"/>
      <c r="C72" s="420"/>
      <c r="F72" s="425" t="str">
        <f>F3</f>
        <v>AND DAMAGES</v>
      </c>
      <c r="G72" s="421"/>
    </row>
    <row r="73" spans="1:8" ht="12" customHeight="1">
      <c r="E73" s="445"/>
      <c r="F73" s="432" t="str">
        <f>F4</f>
        <v>GAS</v>
      </c>
      <c r="G73" s="446"/>
    </row>
    <row r="74" spans="1:8" ht="12" customHeight="1">
      <c r="A74" s="428" t="s">
        <v>9</v>
      </c>
      <c r="F74" s="425"/>
    </row>
    <row r="75" spans="1:8" ht="12" customHeight="1">
      <c r="A75" s="447" t="s">
        <v>25</v>
      </c>
      <c r="B75" s="430" t="s">
        <v>103</v>
      </c>
      <c r="C75" s="430"/>
      <c r="F75" s="432" t="s">
        <v>117</v>
      </c>
    </row>
    <row r="76" spans="1:8" ht="12" customHeight="1">
      <c r="A76" s="428"/>
      <c r="B76" s="421" t="s">
        <v>59</v>
      </c>
      <c r="E76" s="421"/>
      <c r="G76" s="421"/>
    </row>
    <row r="77" spans="1:8" ht="12" customHeight="1">
      <c r="A77" s="428">
        <v>1</v>
      </c>
      <c r="B77" s="421" t="s">
        <v>119</v>
      </c>
      <c r="E77" s="421"/>
      <c r="F77" s="435">
        <f>G8</f>
        <v>0</v>
      </c>
      <c r="G77" s="421"/>
    </row>
    <row r="78" spans="1:8" ht="12" customHeight="1">
      <c r="A78" s="428">
        <v>2</v>
      </c>
      <c r="B78" s="421" t="s">
        <v>120</v>
      </c>
      <c r="E78" s="421"/>
      <c r="F78" s="437">
        <f>G9</f>
        <v>0</v>
      </c>
      <c r="G78" s="421"/>
    </row>
    <row r="79" spans="1:8" ht="12" customHeight="1">
      <c r="A79" s="428">
        <v>3</v>
      </c>
      <c r="B79" s="421" t="s">
        <v>62</v>
      </c>
      <c r="E79" s="421"/>
      <c r="F79" s="438">
        <f>G10</f>
        <v>0</v>
      </c>
      <c r="G79" s="421"/>
    </row>
    <row r="80" spans="1:8" ht="12" customHeight="1">
      <c r="A80" s="428"/>
      <c r="E80" s="421"/>
      <c r="F80" s="437"/>
      <c r="G80" s="421"/>
    </row>
    <row r="81" spans="1:7" ht="12" customHeight="1">
      <c r="A81" s="428">
        <v>4</v>
      </c>
      <c r="B81" s="421" t="s">
        <v>121</v>
      </c>
      <c r="E81" s="421"/>
      <c r="F81" s="437">
        <f>F77+F78+F79</f>
        <v>0</v>
      </c>
      <c r="G81" s="421"/>
    </row>
    <row r="82" spans="1:7" ht="12" customHeight="1">
      <c r="A82" s="428"/>
      <c r="E82" s="421"/>
      <c r="F82" s="437"/>
      <c r="G82" s="421"/>
    </row>
    <row r="83" spans="1:7" ht="12" customHeight="1">
      <c r="A83" s="428"/>
      <c r="B83" s="421" t="s">
        <v>64</v>
      </c>
      <c r="E83" s="421"/>
      <c r="F83" s="437"/>
      <c r="G83" s="421"/>
    </row>
    <row r="84" spans="1:7" ht="12" customHeight="1">
      <c r="A84" s="428">
        <v>5</v>
      </c>
      <c r="B84" s="421" t="s">
        <v>122</v>
      </c>
      <c r="E84" s="421"/>
      <c r="F84" s="437">
        <f>G14</f>
        <v>0</v>
      </c>
      <c r="G84" s="421"/>
    </row>
    <row r="85" spans="1:7" ht="12" customHeight="1">
      <c r="A85" s="428"/>
      <c r="B85" s="421" t="s">
        <v>66</v>
      </c>
      <c r="E85" s="421"/>
      <c r="F85" s="437"/>
      <c r="G85" s="421"/>
    </row>
    <row r="86" spans="1:7" ht="12" customHeight="1">
      <c r="A86" s="428">
        <v>6</v>
      </c>
      <c r="B86" s="421" t="s">
        <v>123</v>
      </c>
      <c r="E86" s="421"/>
      <c r="F86" s="437">
        <f>G16</f>
        <v>0</v>
      </c>
      <c r="G86" s="421"/>
    </row>
    <row r="87" spans="1:7" ht="12" customHeight="1">
      <c r="A87" s="428">
        <v>7</v>
      </c>
      <c r="B87" s="421" t="s">
        <v>124</v>
      </c>
      <c r="E87" s="421"/>
      <c r="F87" s="437">
        <f>G17</f>
        <v>0</v>
      </c>
      <c r="G87" s="421"/>
    </row>
    <row r="88" spans="1:7" ht="12" customHeight="1">
      <c r="A88" s="428">
        <v>8</v>
      </c>
      <c r="B88" s="421" t="s">
        <v>125</v>
      </c>
      <c r="E88" s="421"/>
      <c r="F88" s="438">
        <f>G18</f>
        <v>0</v>
      </c>
      <c r="G88" s="421"/>
    </row>
    <row r="89" spans="1:7" ht="12" customHeight="1">
      <c r="A89" s="428">
        <v>9</v>
      </c>
      <c r="B89" s="421" t="s">
        <v>126</v>
      </c>
      <c r="E89" s="421"/>
      <c r="F89" s="437">
        <f>F86+F87+F88</f>
        <v>0</v>
      </c>
      <c r="G89" s="421"/>
    </row>
    <row r="90" spans="1:7" ht="12" customHeight="1">
      <c r="A90" s="428"/>
      <c r="B90" s="421" t="s">
        <v>71</v>
      </c>
      <c r="E90" s="421"/>
      <c r="F90" s="437"/>
      <c r="G90" s="421"/>
    </row>
    <row r="91" spans="1:7" ht="12" customHeight="1">
      <c r="A91" s="428">
        <v>10</v>
      </c>
      <c r="B91" s="421" t="s">
        <v>127</v>
      </c>
      <c r="E91" s="421"/>
      <c r="F91" s="437">
        <f>G21</f>
        <v>0</v>
      </c>
      <c r="G91" s="421"/>
    </row>
    <row r="92" spans="1:7" ht="12" customHeight="1">
      <c r="A92" s="428">
        <v>11</v>
      </c>
      <c r="B92" s="421" t="s">
        <v>128</v>
      </c>
      <c r="E92" s="421"/>
      <c r="F92" s="437">
        <f>G22</f>
        <v>0</v>
      </c>
      <c r="G92" s="421"/>
    </row>
    <row r="93" spans="1:7" ht="12" customHeight="1">
      <c r="A93" s="428">
        <v>12</v>
      </c>
      <c r="B93" s="421" t="s">
        <v>129</v>
      </c>
      <c r="E93" s="421"/>
      <c r="F93" s="438">
        <f>G23</f>
        <v>0</v>
      </c>
      <c r="G93" s="421"/>
    </row>
    <row r="94" spans="1:7" ht="12" customHeight="1">
      <c r="A94" s="428">
        <v>13</v>
      </c>
      <c r="B94" s="421" t="s">
        <v>130</v>
      </c>
      <c r="E94" s="421"/>
      <c r="F94" s="437">
        <f>F91+F92+F93</f>
        <v>0</v>
      </c>
      <c r="G94" s="421"/>
    </row>
    <row r="95" spans="1:7" ht="12" customHeight="1">
      <c r="A95" s="428"/>
      <c r="B95" s="421" t="s">
        <v>75</v>
      </c>
      <c r="E95" s="421"/>
      <c r="F95" s="437"/>
      <c r="G95" s="421"/>
    </row>
    <row r="96" spans="1:7" ht="12" customHeight="1">
      <c r="A96" s="428">
        <v>14</v>
      </c>
      <c r="B96" s="421" t="s">
        <v>127</v>
      </c>
      <c r="E96" s="421"/>
      <c r="F96" s="437">
        <f>G26</f>
        <v>0</v>
      </c>
      <c r="G96" s="421"/>
    </row>
    <row r="97" spans="1:7" ht="12" customHeight="1">
      <c r="A97" s="428">
        <v>15</v>
      </c>
      <c r="B97" s="421" t="s">
        <v>128</v>
      </c>
      <c r="E97" s="421"/>
      <c r="F97" s="437">
        <f>G27</f>
        <v>0</v>
      </c>
      <c r="G97" s="421"/>
    </row>
    <row r="98" spans="1:7" ht="12" customHeight="1">
      <c r="A98" s="428">
        <v>16</v>
      </c>
      <c r="B98" s="421" t="s">
        <v>129</v>
      </c>
      <c r="E98" s="421"/>
      <c r="F98" s="438"/>
      <c r="G98" s="421"/>
    </row>
    <row r="99" spans="1:7" ht="12" customHeight="1">
      <c r="A99" s="428">
        <v>17</v>
      </c>
      <c r="B99" s="421" t="s">
        <v>131</v>
      </c>
      <c r="E99" s="421"/>
      <c r="F99" s="437">
        <f>F96+F97+F98</f>
        <v>0</v>
      </c>
      <c r="G99" s="421"/>
    </row>
    <row r="100" spans="1:7" ht="12" customHeight="1">
      <c r="A100" s="428">
        <v>18</v>
      </c>
      <c r="B100" s="421" t="s">
        <v>77</v>
      </c>
      <c r="E100" s="421"/>
      <c r="F100" s="437">
        <f>G31</f>
        <v>0</v>
      </c>
      <c r="G100" s="421"/>
    </row>
    <row r="101" spans="1:7" ht="12" customHeight="1">
      <c r="A101" s="428">
        <v>19</v>
      </c>
      <c r="B101" s="421" t="s">
        <v>78</v>
      </c>
      <c r="E101" s="421"/>
      <c r="F101" s="437">
        <f>G32</f>
        <v>0</v>
      </c>
      <c r="G101" s="421"/>
    </row>
    <row r="102" spans="1:7" ht="12" customHeight="1">
      <c r="A102" s="428">
        <v>20</v>
      </c>
      <c r="B102" s="421" t="s">
        <v>132</v>
      </c>
      <c r="E102" s="421"/>
      <c r="F102" s="437">
        <f>G33</f>
        <v>0</v>
      </c>
      <c r="G102" s="421"/>
    </row>
    <row r="103" spans="1:7" ht="12" customHeight="1">
      <c r="A103" s="428"/>
      <c r="B103" s="421" t="s">
        <v>133</v>
      </c>
      <c r="E103" s="421"/>
      <c r="F103" s="437"/>
      <c r="G103" s="421"/>
    </row>
    <row r="104" spans="1:7" ht="12" customHeight="1">
      <c r="A104" s="428">
        <v>21</v>
      </c>
      <c r="B104" s="421" t="s">
        <v>127</v>
      </c>
      <c r="E104" s="421"/>
      <c r="F104" s="437">
        <f>G35</f>
        <v>0</v>
      </c>
      <c r="G104" s="421"/>
    </row>
    <row r="105" spans="1:7" ht="12" customHeight="1">
      <c r="A105" s="428">
        <v>22</v>
      </c>
      <c r="B105" s="421" t="s">
        <v>128</v>
      </c>
      <c r="E105" s="421"/>
      <c r="F105" s="437">
        <f>G36</f>
        <v>0</v>
      </c>
      <c r="G105" s="421"/>
    </row>
    <row r="106" spans="1:7" ht="12" customHeight="1">
      <c r="A106" s="428">
        <v>23</v>
      </c>
      <c r="B106" s="421" t="s">
        <v>129</v>
      </c>
      <c r="E106" s="421"/>
      <c r="F106" s="438">
        <f>G37</f>
        <v>0</v>
      </c>
      <c r="G106" s="421"/>
    </row>
    <row r="107" spans="1:7" ht="12" customHeight="1">
      <c r="A107" s="428">
        <v>24</v>
      </c>
      <c r="B107" s="421" t="s">
        <v>134</v>
      </c>
      <c r="E107" s="421"/>
      <c r="F107" s="438">
        <f>F104+F105+F106</f>
        <v>0</v>
      </c>
      <c r="G107" s="421"/>
    </row>
    <row r="108" spans="1:7" ht="12" customHeight="1">
      <c r="A108" s="428"/>
      <c r="E108" s="421"/>
      <c r="F108" s="437"/>
      <c r="G108" s="421"/>
    </row>
    <row r="109" spans="1:7" ht="12" customHeight="1">
      <c r="A109" s="428">
        <v>25</v>
      </c>
      <c r="B109" s="421" t="s">
        <v>82</v>
      </c>
      <c r="E109" s="421"/>
      <c r="F109" s="438">
        <f>F107+F102+F101+F100+F99+F94+F89+F84</f>
        <v>0</v>
      </c>
      <c r="G109" s="421"/>
    </row>
    <row r="110" spans="1:7" ht="12" customHeight="1">
      <c r="A110" s="428"/>
      <c r="E110" s="421"/>
      <c r="F110" s="437"/>
      <c r="G110" s="421"/>
    </row>
    <row r="111" spans="1:7" ht="12" customHeight="1">
      <c r="A111" s="428">
        <v>26</v>
      </c>
      <c r="B111" s="421" t="s">
        <v>156</v>
      </c>
      <c r="E111" s="421"/>
      <c r="F111" s="438">
        <f>F81-F109</f>
        <v>0</v>
      </c>
      <c r="G111" s="421"/>
    </row>
    <row r="112" spans="1:7" ht="12" customHeight="1">
      <c r="A112" s="428"/>
      <c r="E112" s="421"/>
      <c r="G112" s="421"/>
    </row>
    <row r="113" spans="1:7" ht="12" customHeight="1">
      <c r="A113" s="428">
        <v>27</v>
      </c>
      <c r="B113" s="421" t="s">
        <v>157</v>
      </c>
      <c r="G113" s="421"/>
    </row>
    <row r="114" spans="1:7" ht="12" customHeight="1" thickBot="1">
      <c r="A114" s="428"/>
      <c r="B114" s="448" t="s">
        <v>158</v>
      </c>
      <c r="C114" s="449">
        <f>Inputs!$D$4</f>
        <v>1.4203E-2</v>
      </c>
      <c r="F114" s="443">
        <f>ROUND(F111*C114,0)</f>
        <v>0</v>
      </c>
      <c r="G114" s="421"/>
    </row>
    <row r="115" spans="1:7" ht="12" customHeight="1" thickTop="1">
      <c r="A115" s="428"/>
      <c r="G115" s="421"/>
    </row>
  </sheetData>
  <customSheetViews>
    <customSheetView guid="{5BE913A1-B14F-11D2-B0DC-0000832CDFF0}" showRuler="0">
      <selection activeCell="F39" sqref="F39"/>
      <pageMargins left="0.75" right="0.75" top="0.5" bottom="0.5" header="0.5" footer="0.5"/>
      <pageSetup scale="85" orientation="portrait" horizontalDpi="4294967292" verticalDpi="0" r:id="rId1"/>
      <headerFooter alignWithMargins="0"/>
    </customSheetView>
    <customSheetView guid="{A15D1964-B049-11D2-8670-0000832CEEE8}" showRuler="0" topLeftCell="A55">
      <selection sqref="A1:C1"/>
      <pageMargins left="0.75" right="0.75" top="0.5" bottom="0.5" header="0.5" footer="0.5"/>
      <pageSetup scale="85" orientation="portrait" horizontalDpi="4294967292" verticalDpi="0" r:id="rId2"/>
      <headerFooter alignWithMargins="0"/>
    </customSheetView>
  </customSheetViews>
  <phoneticPr fontId="0" type="noConversion"/>
  <pageMargins left="1" right="0.75" top="0.5" bottom="0.5" header="0.5" footer="0.5"/>
  <pageSetup scale="90" orientation="portrait" horizontalDpi="4294967292" r:id="rId3"/>
  <headerFooter alignWithMargins="0"/>
  <rowBreaks count="1" manualBreakCount="1">
    <brk id="66"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113"/>
  <sheetViews>
    <sheetView view="pageBreakPreview" zoomScale="60" zoomScaleNormal="100" workbookViewId="0">
      <selection activeCell="L44" sqref="L44"/>
    </sheetView>
  </sheetViews>
  <sheetFormatPr defaultColWidth="12.42578125" defaultRowHeight="11.1" customHeight="1"/>
  <cols>
    <col min="1" max="1" width="5.5703125" style="451" customWidth="1"/>
    <col min="2" max="2" width="26.140625" style="451" customWidth="1"/>
    <col min="3" max="3" width="16.5703125" style="451" customWidth="1"/>
    <col min="4" max="4" width="6.7109375" style="451" customWidth="1"/>
    <col min="5" max="5" width="12.42578125" style="469" customWidth="1"/>
    <col min="6" max="6" width="12.42578125" style="470" customWidth="1"/>
    <col min="7" max="7" width="12.42578125" style="469" customWidth="1"/>
    <col min="8" max="16384" width="12.42578125" style="451"/>
  </cols>
  <sheetData>
    <row r="1" spans="1:8" ht="12">
      <c r="A1" s="450" t="str">
        <f>Inputs!$D$6</f>
        <v>AVISTA UTILITIES</v>
      </c>
      <c r="B1" s="450"/>
      <c r="C1" s="450"/>
      <c r="E1" s="452"/>
      <c r="F1" s="453"/>
      <c r="G1" s="452"/>
    </row>
    <row r="2" spans="1:8" ht="12">
      <c r="A2" s="450" t="s">
        <v>110</v>
      </c>
      <c r="B2" s="450"/>
      <c r="C2" s="450"/>
      <c r="E2" s="452"/>
      <c r="F2" s="454" t="s">
        <v>170</v>
      </c>
      <c r="G2" s="452"/>
    </row>
    <row r="3" spans="1:8" ht="12">
      <c r="A3" s="450" t="str">
        <f>Inputs!$D$2</f>
        <v>TWELVE MONTHS ENDED DECEMBER 31, 2009</v>
      </c>
      <c r="B3" s="450"/>
      <c r="C3" s="450"/>
      <c r="E3" s="452"/>
      <c r="F3" s="454" t="s">
        <v>171</v>
      </c>
      <c r="G3" s="451"/>
    </row>
    <row r="4" spans="1:8" ht="12">
      <c r="A4" s="450" t="s">
        <v>113</v>
      </c>
      <c r="B4" s="450"/>
      <c r="C4" s="450"/>
      <c r="E4" s="455"/>
      <c r="F4" s="456" t="s">
        <v>114</v>
      </c>
      <c r="G4" s="455"/>
    </row>
    <row r="5" spans="1:8" ht="12">
      <c r="A5" s="457" t="s">
        <v>9</v>
      </c>
      <c r="E5" s="452"/>
      <c r="F5" s="454"/>
      <c r="G5" s="452"/>
    </row>
    <row r="6" spans="1:8" ht="12">
      <c r="A6" s="458" t="s">
        <v>25</v>
      </c>
      <c r="B6" s="459" t="s">
        <v>103</v>
      </c>
      <c r="C6" s="459"/>
      <c r="E6" s="460" t="s">
        <v>115</v>
      </c>
      <c r="F6" s="461" t="s">
        <v>116</v>
      </c>
      <c r="G6" s="460" t="s">
        <v>117</v>
      </c>
      <c r="H6" s="462" t="s">
        <v>118</v>
      </c>
    </row>
    <row r="7" spans="1:8" ht="12">
      <c r="A7" s="457"/>
      <c r="B7" s="451" t="s">
        <v>59</v>
      </c>
      <c r="E7" s="463"/>
      <c r="F7" s="454"/>
      <c r="G7" s="463"/>
    </row>
    <row r="8" spans="1:8" ht="12">
      <c r="A8" s="457">
        <v>1</v>
      </c>
      <c r="B8" s="451" t="s">
        <v>119</v>
      </c>
      <c r="E8" s="464"/>
      <c r="F8" s="464"/>
      <c r="G8" s="464"/>
      <c r="H8" s="465" t="str">
        <f>IF(E8=F8+G8," ","ERROR")</f>
        <v xml:space="preserve"> </v>
      </c>
    </row>
    <row r="9" spans="1:8" ht="12">
      <c r="A9" s="457">
        <v>2</v>
      </c>
      <c r="B9" s="451" t="s">
        <v>120</v>
      </c>
      <c r="E9" s="466"/>
      <c r="F9" s="466"/>
      <c r="G9" s="466"/>
      <c r="H9" s="465" t="str">
        <f>IF(E9=F9+G9," ","ERROR")</f>
        <v xml:space="preserve"> </v>
      </c>
    </row>
    <row r="10" spans="1:8" ht="12">
      <c r="A10" s="457">
        <v>3</v>
      </c>
      <c r="B10" s="451" t="s">
        <v>62</v>
      </c>
      <c r="E10" s="467"/>
      <c r="F10" s="467"/>
      <c r="G10" s="467"/>
      <c r="H10" s="465" t="str">
        <f>IF(E10=F10+G10," ","ERROR")</f>
        <v xml:space="preserve"> </v>
      </c>
    </row>
    <row r="11" spans="1:8" ht="12">
      <c r="A11" s="457">
        <v>4</v>
      </c>
      <c r="B11" s="451" t="s">
        <v>121</v>
      </c>
      <c r="E11" s="466">
        <f>SUM(E8:E10)</f>
        <v>0</v>
      </c>
      <c r="F11" s="466">
        <f>SUM(F8:F10)</f>
        <v>0</v>
      </c>
      <c r="G11" s="466">
        <f>SUM(G8:G10)</f>
        <v>0</v>
      </c>
      <c r="H11" s="465" t="str">
        <f>IF(E11=F11+G11," ","ERROR")</f>
        <v xml:space="preserve"> </v>
      </c>
    </row>
    <row r="12" spans="1:8" ht="12">
      <c r="A12" s="457"/>
      <c r="E12" s="466"/>
      <c r="F12" s="466"/>
      <c r="G12" s="466"/>
      <c r="H12" s="465"/>
    </row>
    <row r="13" spans="1:8" ht="12">
      <c r="A13" s="457"/>
      <c r="B13" s="451" t="s">
        <v>64</v>
      </c>
      <c r="E13" s="466"/>
      <c r="F13" s="466"/>
      <c r="G13" s="466"/>
      <c r="H13" s="465"/>
    </row>
    <row r="14" spans="1:8" ht="12">
      <c r="A14" s="457">
        <v>5</v>
      </c>
      <c r="B14" s="451" t="s">
        <v>122</v>
      </c>
      <c r="E14" s="466"/>
      <c r="F14" s="466"/>
      <c r="G14" s="466"/>
      <c r="H14" s="465" t="str">
        <f>IF(E14=F14+G14," ","ERROR")</f>
        <v xml:space="preserve"> </v>
      </c>
    </row>
    <row r="15" spans="1:8" ht="12">
      <c r="A15" s="457"/>
      <c r="B15" s="451" t="s">
        <v>66</v>
      </c>
      <c r="E15" s="466"/>
      <c r="F15" s="466"/>
      <c r="G15" s="466"/>
      <c r="H15" s="465"/>
    </row>
    <row r="16" spans="1:8" ht="12">
      <c r="A16" s="457">
        <v>6</v>
      </c>
      <c r="B16" s="451" t="s">
        <v>123</v>
      </c>
      <c r="E16" s="466"/>
      <c r="F16" s="466"/>
      <c r="G16" s="466"/>
      <c r="H16" s="465" t="str">
        <f>IF(E16=F16+G16," ","ERROR")</f>
        <v xml:space="preserve"> </v>
      </c>
    </row>
    <row r="17" spans="1:8" ht="12">
      <c r="A17" s="457">
        <v>7</v>
      </c>
      <c r="B17" s="451" t="s">
        <v>124</v>
      </c>
      <c r="E17" s="466"/>
      <c r="F17" s="466"/>
      <c r="G17" s="466"/>
      <c r="H17" s="465" t="str">
        <f>IF(E17=F17+G17," ","ERROR")</f>
        <v xml:space="preserve"> </v>
      </c>
    </row>
    <row r="18" spans="1:8" ht="12">
      <c r="A18" s="457">
        <v>8</v>
      </c>
      <c r="B18" s="451" t="s">
        <v>125</v>
      </c>
      <c r="E18" s="467"/>
      <c r="F18" s="467"/>
      <c r="G18" s="467"/>
      <c r="H18" s="465" t="str">
        <f>IF(E18=F18+G18," ","ERROR")</f>
        <v xml:space="preserve"> </v>
      </c>
    </row>
    <row r="19" spans="1:8" ht="12">
      <c r="A19" s="457">
        <v>9</v>
      </c>
      <c r="B19" s="451" t="s">
        <v>126</v>
      </c>
      <c r="E19" s="466">
        <f>SUM(E16:E18)</f>
        <v>0</v>
      </c>
      <c r="F19" s="466">
        <f>SUM(F16:F18)</f>
        <v>0</v>
      </c>
      <c r="G19" s="466">
        <f>SUM(G16:G18)</f>
        <v>0</v>
      </c>
      <c r="H19" s="465" t="str">
        <f>IF(E19=F19+G19," ","ERROR")</f>
        <v xml:space="preserve"> </v>
      </c>
    </row>
    <row r="20" spans="1:8" ht="12">
      <c r="A20" s="457"/>
      <c r="B20" s="451" t="s">
        <v>71</v>
      </c>
      <c r="E20" s="466"/>
      <c r="F20" s="466"/>
      <c r="G20" s="466"/>
      <c r="H20" s="465"/>
    </row>
    <row r="21" spans="1:8" ht="12">
      <c r="A21" s="457">
        <v>10</v>
      </c>
      <c r="B21" s="451" t="s">
        <v>127</v>
      </c>
      <c r="E21" s="466"/>
      <c r="F21" s="466"/>
      <c r="G21" s="466"/>
      <c r="H21" s="465" t="str">
        <f>IF(E21=F21+G21," ","ERROR")</f>
        <v xml:space="preserve"> </v>
      </c>
    </row>
    <row r="22" spans="1:8" ht="12">
      <c r="A22" s="457">
        <v>11</v>
      </c>
      <c r="B22" s="451" t="s">
        <v>128</v>
      </c>
      <c r="E22" s="466"/>
      <c r="F22" s="466"/>
      <c r="G22" s="466"/>
      <c r="H22" s="465" t="str">
        <f>IF(E22=F22+G22," ","ERROR")</f>
        <v xml:space="preserve"> </v>
      </c>
    </row>
    <row r="23" spans="1:8" ht="12">
      <c r="A23" s="457">
        <v>12</v>
      </c>
      <c r="B23" s="451" t="s">
        <v>129</v>
      </c>
      <c r="E23" s="467"/>
      <c r="F23" s="467"/>
      <c r="G23" s="467"/>
      <c r="H23" s="465" t="str">
        <f>IF(E23=F23+G23," ","ERROR")</f>
        <v xml:space="preserve"> </v>
      </c>
    </row>
    <row r="24" spans="1:8" ht="12">
      <c r="A24" s="457">
        <v>13</v>
      </c>
      <c r="B24" s="451" t="s">
        <v>130</v>
      </c>
      <c r="E24" s="466">
        <f>SUM(E21:E23)</f>
        <v>0</v>
      </c>
      <c r="F24" s="466">
        <f>SUM(F21:F23)</f>
        <v>0</v>
      </c>
      <c r="G24" s="466">
        <f>SUM(G21:G23)</f>
        <v>0</v>
      </c>
      <c r="H24" s="465" t="str">
        <f>IF(E24=F24+G24," ","ERROR")</f>
        <v xml:space="preserve"> </v>
      </c>
    </row>
    <row r="25" spans="1:8" ht="12">
      <c r="A25" s="457"/>
      <c r="B25" s="451" t="s">
        <v>75</v>
      </c>
      <c r="E25" s="466"/>
      <c r="F25" s="466"/>
      <c r="G25" s="466"/>
      <c r="H25" s="465"/>
    </row>
    <row r="26" spans="1:8" ht="12">
      <c r="A26" s="457">
        <v>14</v>
      </c>
      <c r="B26" s="451" t="s">
        <v>127</v>
      </c>
      <c r="E26" s="466"/>
      <c r="F26" s="466"/>
      <c r="G26" s="466"/>
      <c r="H26" s="465" t="str">
        <f>IF(E26=F26+G26," ","ERROR")</f>
        <v xml:space="preserve"> </v>
      </c>
    </row>
    <row r="27" spans="1:8" ht="12">
      <c r="A27" s="457">
        <v>15</v>
      </c>
      <c r="B27" s="451" t="s">
        <v>128</v>
      </c>
      <c r="E27" s="466"/>
      <c r="F27" s="466"/>
      <c r="G27" s="466"/>
      <c r="H27" s="465" t="str">
        <f>IF(E27=F27+G27," ","ERROR")</f>
        <v xml:space="preserve"> </v>
      </c>
    </row>
    <row r="28" spans="1:8" ht="12">
      <c r="A28" s="457">
        <v>16</v>
      </c>
      <c r="B28" s="451" t="s">
        <v>129</v>
      </c>
      <c r="E28" s="467">
        <f>F28+G28</f>
        <v>0</v>
      </c>
      <c r="F28" s="467"/>
      <c r="G28" s="467">
        <f>F112</f>
        <v>0</v>
      </c>
      <c r="H28" s="465" t="str">
        <f>IF(E28=F28+G28," ","ERROR")</f>
        <v xml:space="preserve"> </v>
      </c>
    </row>
    <row r="29" spans="1:8" ht="12">
      <c r="A29" s="457">
        <v>17</v>
      </c>
      <c r="B29" s="451" t="s">
        <v>131</v>
      </c>
      <c r="E29" s="466">
        <f>SUM(E26:E28)</f>
        <v>0</v>
      </c>
      <c r="F29" s="466">
        <f>SUM(F26:F28)</f>
        <v>0</v>
      </c>
      <c r="G29" s="466">
        <f>SUM(G26:G28)</f>
        <v>0</v>
      </c>
      <c r="H29" s="465" t="str">
        <f>IF(E29=F29+G29," ","ERROR")</f>
        <v xml:space="preserve"> </v>
      </c>
    </row>
    <row r="30" spans="1:8" ht="12">
      <c r="A30" s="457"/>
      <c r="E30" s="466"/>
      <c r="F30" s="466"/>
      <c r="G30" s="466"/>
      <c r="H30" s="465"/>
    </row>
    <row r="31" spans="1:8" ht="12">
      <c r="A31" s="457">
        <v>18</v>
      </c>
      <c r="B31" s="451" t="s">
        <v>77</v>
      </c>
      <c r="E31" s="466"/>
      <c r="F31" s="466"/>
      <c r="G31" s="466"/>
      <c r="H31" s="465" t="str">
        <f>IF(E31=F31+G31," ","ERROR")</f>
        <v xml:space="preserve"> </v>
      </c>
    </row>
    <row r="32" spans="1:8" ht="12">
      <c r="A32" s="457">
        <v>19</v>
      </c>
      <c r="B32" s="451" t="s">
        <v>78</v>
      </c>
      <c r="E32" s="466"/>
      <c r="F32" s="466"/>
      <c r="G32" s="466"/>
      <c r="H32" s="465" t="str">
        <f>IF(E32=F32+G32," ","ERROR")</f>
        <v xml:space="preserve"> </v>
      </c>
    </row>
    <row r="33" spans="1:8" ht="12">
      <c r="A33" s="457">
        <v>20</v>
      </c>
      <c r="B33" s="451" t="s">
        <v>132</v>
      </c>
      <c r="E33" s="466"/>
      <c r="F33" s="466"/>
      <c r="G33" s="466"/>
      <c r="H33" s="465" t="str">
        <f>IF(E33=F33+G33," ","ERROR")</f>
        <v xml:space="preserve"> </v>
      </c>
    </row>
    <row r="34" spans="1:8" ht="12">
      <c r="A34" s="457"/>
      <c r="B34" s="451" t="s">
        <v>133</v>
      </c>
      <c r="E34" s="466"/>
      <c r="F34" s="466"/>
      <c r="G34" s="466"/>
      <c r="H34" s="465"/>
    </row>
    <row r="35" spans="1:8" ht="12">
      <c r="A35" s="457">
        <v>21</v>
      </c>
      <c r="B35" s="451" t="s">
        <v>127</v>
      </c>
      <c r="E35" s="466"/>
      <c r="F35" s="466"/>
      <c r="G35" s="466"/>
      <c r="H35" s="465" t="str">
        <f>IF(E35=F35+G35," ","ERROR")</f>
        <v xml:space="preserve"> </v>
      </c>
    </row>
    <row r="36" spans="1:8" ht="12">
      <c r="A36" s="457">
        <v>22</v>
      </c>
      <c r="B36" s="451" t="s">
        <v>128</v>
      </c>
      <c r="E36" s="466"/>
      <c r="F36" s="466"/>
      <c r="G36" s="466"/>
      <c r="H36" s="465" t="str">
        <f>IF(E36=F36+G36," ","ERROR")</f>
        <v xml:space="preserve"> </v>
      </c>
    </row>
    <row r="37" spans="1:8" ht="12">
      <c r="A37" s="457">
        <v>23</v>
      </c>
      <c r="B37" s="451" t="s">
        <v>129</v>
      </c>
      <c r="E37" s="467"/>
      <c r="F37" s="467"/>
      <c r="G37" s="467"/>
      <c r="H37" s="465" t="str">
        <f>IF(E37=F37+G37," ","ERROR")</f>
        <v xml:space="preserve"> </v>
      </c>
    </row>
    <row r="38" spans="1:8" ht="12">
      <c r="A38" s="457">
        <v>24</v>
      </c>
      <c r="B38" s="451" t="s">
        <v>134</v>
      </c>
      <c r="E38" s="467">
        <f>SUM(E35:E37)</f>
        <v>0</v>
      </c>
      <c r="F38" s="467">
        <f>SUM(F35:F37)</f>
        <v>0</v>
      </c>
      <c r="G38" s="467">
        <f>SUM(G35:G37)</f>
        <v>0</v>
      </c>
      <c r="H38" s="465" t="str">
        <f>IF(E38=F38+G38," ","ERROR")</f>
        <v xml:space="preserve"> </v>
      </c>
    </row>
    <row r="39" spans="1:8" ht="12">
      <c r="A39" s="457">
        <v>25</v>
      </c>
      <c r="B39" s="451" t="s">
        <v>82</v>
      </c>
      <c r="E39" s="467">
        <f>E19+E24+E29+E31+E32+E33+E38+E14</f>
        <v>0</v>
      </c>
      <c r="F39" s="467">
        <f>F19+F24+F29+F31+F32+F33+F38+F14</f>
        <v>0</v>
      </c>
      <c r="G39" s="467">
        <f>G19+G24+G29+G31+G32+G33+G38+G14</f>
        <v>0</v>
      </c>
      <c r="H39" s="465" t="str">
        <f>IF(E39=F39+G39," ","ERROR")</f>
        <v xml:space="preserve"> </v>
      </c>
    </row>
    <row r="40" spans="1:8" ht="12">
      <c r="A40" s="457"/>
      <c r="E40" s="466"/>
      <c r="F40" s="466"/>
      <c r="G40" s="466"/>
      <c r="H40" s="465"/>
    </row>
    <row r="41" spans="1:8" ht="12">
      <c r="A41" s="457">
        <v>26</v>
      </c>
      <c r="B41" s="451" t="s">
        <v>135</v>
      </c>
      <c r="E41" s="466">
        <f>E11-E39</f>
        <v>0</v>
      </c>
      <c r="F41" s="466">
        <f>F11-F39</f>
        <v>0</v>
      </c>
      <c r="G41" s="466">
        <f>G11-G39</f>
        <v>0</v>
      </c>
      <c r="H41" s="465" t="str">
        <f>IF(E41=F41+G41," ","ERROR")</f>
        <v xml:space="preserve"> </v>
      </c>
    </row>
    <row r="42" spans="1:8" ht="12">
      <c r="A42" s="457"/>
      <c r="E42" s="466"/>
      <c r="F42" s="466"/>
      <c r="G42" s="466"/>
      <c r="H42" s="465"/>
    </row>
    <row r="43" spans="1:8" ht="12">
      <c r="A43" s="457"/>
      <c r="B43" s="451" t="s">
        <v>136</v>
      </c>
      <c r="E43" s="466"/>
      <c r="F43" s="466"/>
      <c r="G43" s="466"/>
      <c r="H43" s="465"/>
    </row>
    <row r="44" spans="1:8" ht="12">
      <c r="A44" s="457">
        <v>27</v>
      </c>
      <c r="B44" s="468" t="s">
        <v>150</v>
      </c>
      <c r="E44" s="466">
        <f>F44+G44</f>
        <v>22</v>
      </c>
      <c r="F44" s="466">
        <v>22</v>
      </c>
      <c r="G44" s="466"/>
      <c r="H44" s="465" t="str">
        <f>IF(E44=F44+G44," ","ERROR")</f>
        <v xml:space="preserve"> </v>
      </c>
    </row>
    <row r="45" spans="1:8" ht="12">
      <c r="A45" s="457">
        <v>28</v>
      </c>
      <c r="B45" s="451" t="s">
        <v>138</v>
      </c>
      <c r="E45" s="466">
        <f>F45+G45</f>
        <v>-15</v>
      </c>
      <c r="F45" s="466">
        <v>-15</v>
      </c>
      <c r="G45" s="466"/>
      <c r="H45" s="465" t="str">
        <f>IF(E45=F45+G45," ","ERROR")</f>
        <v xml:space="preserve"> </v>
      </c>
    </row>
    <row r="46" spans="1:8" ht="12">
      <c r="A46" s="457">
        <v>29</v>
      </c>
      <c r="B46" s="451" t="s">
        <v>139</v>
      </c>
      <c r="E46" s="467"/>
      <c r="F46" s="467"/>
      <c r="G46" s="467"/>
      <c r="H46" s="465" t="str">
        <f>IF(E46=F46+G46," ","ERROR")</f>
        <v xml:space="preserve"> </v>
      </c>
    </row>
    <row r="47" spans="1:8" ht="12">
      <c r="A47" s="457"/>
      <c r="H47" s="465"/>
    </row>
    <row r="48" spans="1:8" ht="12">
      <c r="A48" s="457">
        <v>30</v>
      </c>
      <c r="B48" s="471" t="s">
        <v>88</v>
      </c>
      <c r="E48" s="464">
        <f>E41-(+E44+E45+E46)</f>
        <v>-7</v>
      </c>
      <c r="F48" s="464">
        <f>F41-(F44+F45+F46)</f>
        <v>-7</v>
      </c>
      <c r="G48" s="464">
        <f>G41-SUM(G44:G46)</f>
        <v>0</v>
      </c>
      <c r="H48" s="465" t="str">
        <f>IF(E48=F48+G48," ","ERROR")</f>
        <v xml:space="preserve"> </v>
      </c>
    </row>
    <row r="49" spans="1:8" ht="12">
      <c r="A49" s="457"/>
      <c r="H49" s="465"/>
    </row>
    <row r="50" spans="1:8" ht="12">
      <c r="A50" s="457"/>
      <c r="B50" s="468" t="s">
        <v>140</v>
      </c>
      <c r="H50" s="465"/>
    </row>
    <row r="51" spans="1:8" ht="12">
      <c r="A51" s="457"/>
      <c r="B51" s="468" t="s">
        <v>141</v>
      </c>
      <c r="H51" s="465"/>
    </row>
    <row r="52" spans="1:8" ht="12">
      <c r="A52" s="457">
        <v>31</v>
      </c>
      <c r="B52" s="451" t="s">
        <v>142</v>
      </c>
      <c r="E52" s="464"/>
      <c r="F52" s="464"/>
      <c r="G52" s="464"/>
      <c r="H52" s="465" t="str">
        <f t="shared" ref="H52:H64" si="0">IF(E52=F52+G52," ","ERROR")</f>
        <v xml:space="preserve"> </v>
      </c>
    </row>
    <row r="53" spans="1:8" ht="12">
      <c r="A53" s="457">
        <v>32</v>
      </c>
      <c r="B53" s="451" t="s">
        <v>143</v>
      </c>
      <c r="E53" s="466"/>
      <c r="F53" s="466"/>
      <c r="G53" s="466"/>
      <c r="H53" s="465" t="str">
        <f t="shared" si="0"/>
        <v xml:space="preserve"> </v>
      </c>
    </row>
    <row r="54" spans="1:8" ht="12">
      <c r="A54" s="457">
        <v>33</v>
      </c>
      <c r="B54" s="451" t="s">
        <v>151</v>
      </c>
      <c r="E54" s="467"/>
      <c r="F54" s="467"/>
      <c r="G54" s="467"/>
      <c r="H54" s="465" t="str">
        <f t="shared" si="0"/>
        <v xml:space="preserve"> </v>
      </c>
    </row>
    <row r="55" spans="1:8" ht="12">
      <c r="A55" s="457">
        <v>34</v>
      </c>
      <c r="B55" s="451" t="s">
        <v>145</v>
      </c>
      <c r="E55" s="466">
        <f>SUM(E52:E54)</f>
        <v>0</v>
      </c>
      <c r="F55" s="466">
        <f>SUM(F52:F54)</f>
        <v>0</v>
      </c>
      <c r="G55" s="466">
        <f>SUM(G52:G54)</f>
        <v>0</v>
      </c>
      <c r="H55" s="465" t="str">
        <f t="shared" si="0"/>
        <v xml:space="preserve"> </v>
      </c>
    </row>
    <row r="56" spans="1:8" ht="12">
      <c r="A56" s="457"/>
      <c r="B56" s="451" t="s">
        <v>93</v>
      </c>
      <c r="E56" s="466"/>
      <c r="F56" s="466"/>
      <c r="G56" s="466"/>
      <c r="H56" s="465" t="str">
        <f t="shared" si="0"/>
        <v xml:space="preserve"> </v>
      </c>
    </row>
    <row r="57" spans="1:8" ht="12">
      <c r="A57" s="457">
        <v>35</v>
      </c>
      <c r="B57" s="451" t="s">
        <v>142</v>
      </c>
      <c r="E57" s="466"/>
      <c r="F57" s="466"/>
      <c r="G57" s="466"/>
      <c r="H57" s="465" t="str">
        <f t="shared" si="0"/>
        <v xml:space="preserve"> </v>
      </c>
    </row>
    <row r="58" spans="1:8" ht="12">
      <c r="A58" s="457">
        <v>36</v>
      </c>
      <c r="B58" s="451" t="s">
        <v>143</v>
      </c>
      <c r="E58" s="466"/>
      <c r="F58" s="466"/>
      <c r="G58" s="466"/>
      <c r="H58" s="465" t="str">
        <f t="shared" si="0"/>
        <v xml:space="preserve"> </v>
      </c>
    </row>
    <row r="59" spans="1:8" ht="12">
      <c r="A59" s="457">
        <v>37</v>
      </c>
      <c r="B59" s="451" t="s">
        <v>151</v>
      </c>
      <c r="E59" s="467"/>
      <c r="F59" s="467"/>
      <c r="G59" s="467"/>
      <c r="H59" s="465" t="str">
        <f t="shared" si="0"/>
        <v xml:space="preserve"> </v>
      </c>
    </row>
    <row r="60" spans="1:8" ht="12">
      <c r="A60" s="457">
        <v>38</v>
      </c>
      <c r="B60" s="451" t="s">
        <v>146</v>
      </c>
      <c r="E60" s="466">
        <f>SUM(E57:E59)</f>
        <v>0</v>
      </c>
      <c r="F60" s="466">
        <f>SUM(F57:F59)</f>
        <v>0</v>
      </c>
      <c r="G60" s="466">
        <f>SUM(G57:G59)</f>
        <v>0</v>
      </c>
      <c r="H60" s="465" t="str">
        <f t="shared" si="0"/>
        <v xml:space="preserve"> </v>
      </c>
    </row>
    <row r="61" spans="1:8" ht="12">
      <c r="A61" s="457">
        <v>39</v>
      </c>
      <c r="B61" s="468" t="s">
        <v>147</v>
      </c>
      <c r="E61" s="466"/>
      <c r="F61" s="466"/>
      <c r="G61" s="466"/>
      <c r="H61" s="465" t="str">
        <f t="shared" si="0"/>
        <v xml:space="preserve"> </v>
      </c>
    </row>
    <row r="62" spans="1:8" ht="12">
      <c r="A62" s="457">
        <v>40</v>
      </c>
      <c r="B62" s="451" t="s">
        <v>96</v>
      </c>
      <c r="E62" s="466"/>
      <c r="F62" s="466"/>
      <c r="G62" s="466"/>
      <c r="H62" s="465" t="str">
        <f t="shared" si="0"/>
        <v xml:space="preserve"> </v>
      </c>
    </row>
    <row r="63" spans="1:8" ht="12">
      <c r="A63" s="457">
        <v>41</v>
      </c>
      <c r="B63" s="451" t="s">
        <v>302</v>
      </c>
      <c r="E63" s="466"/>
      <c r="F63" s="466"/>
      <c r="G63" s="466"/>
      <c r="H63" s="465"/>
    </row>
    <row r="64" spans="1:8" ht="12">
      <c r="A64" s="457">
        <v>42</v>
      </c>
      <c r="B64" s="468" t="s">
        <v>97</v>
      </c>
      <c r="E64" s="467"/>
      <c r="F64" s="467"/>
      <c r="G64" s="467"/>
      <c r="H64" s="465" t="str">
        <f t="shared" si="0"/>
        <v xml:space="preserve"> </v>
      </c>
    </row>
    <row r="65" spans="1:8" ht="12">
      <c r="A65" s="457"/>
      <c r="B65" s="451" t="s">
        <v>148</v>
      </c>
      <c r="H65" s="465"/>
    </row>
    <row r="66" spans="1:8" ht="12.75" thickBot="1">
      <c r="A66" s="457">
        <v>43</v>
      </c>
      <c r="B66" s="471" t="s">
        <v>98</v>
      </c>
      <c r="E66" s="472">
        <f>E55-E60+E61+E62+E64+E63</f>
        <v>0</v>
      </c>
      <c r="F66" s="472">
        <f t="shared" ref="F66:G66" si="1">F55-F60+F61+F62+F64+F63</f>
        <v>0</v>
      </c>
      <c r="G66" s="472">
        <f t="shared" si="1"/>
        <v>0</v>
      </c>
      <c r="H66" s="465" t="str">
        <f>IF(E66=F66+G66," ","ERROR")</f>
        <v xml:space="preserve"> </v>
      </c>
    </row>
    <row r="67" spans="1:8" ht="12.75" thickTop="1">
      <c r="A67" s="473"/>
      <c r="B67" s="473"/>
      <c r="C67" s="473"/>
      <c r="D67" s="474"/>
      <c r="E67" s="475"/>
      <c r="F67" s="476"/>
      <c r="G67" s="474"/>
    </row>
    <row r="68" spans="1:8" ht="12">
      <c r="A68" s="473"/>
      <c r="B68" s="473"/>
      <c r="C68" s="473"/>
      <c r="D68" s="474"/>
      <c r="E68" s="475"/>
      <c r="F68" s="476"/>
      <c r="G68" s="474"/>
    </row>
    <row r="69" spans="1:8" ht="12">
      <c r="A69" s="473"/>
      <c r="B69" s="473"/>
      <c r="C69" s="473"/>
      <c r="D69" s="474"/>
      <c r="E69" s="475"/>
      <c r="F69" s="477"/>
      <c r="G69" s="474"/>
    </row>
    <row r="70" spans="1:8" ht="12">
      <c r="A70" s="473"/>
      <c r="B70" s="473"/>
      <c r="C70" s="473"/>
      <c r="D70" s="474"/>
      <c r="E70" s="475"/>
      <c r="F70" s="477"/>
      <c r="G70" s="474"/>
    </row>
    <row r="71" spans="1:8" ht="12">
      <c r="A71" s="474"/>
      <c r="B71" s="474"/>
      <c r="C71" s="474"/>
      <c r="D71" s="474"/>
      <c r="E71" s="475"/>
      <c r="F71" s="477"/>
      <c r="G71" s="474"/>
    </row>
    <row r="72" spans="1:8" ht="12">
      <c r="A72" s="458"/>
      <c r="B72" s="474"/>
      <c r="C72" s="474"/>
      <c r="D72" s="474"/>
      <c r="E72" s="475"/>
      <c r="F72" s="477"/>
      <c r="G72" s="475"/>
    </row>
    <row r="73" spans="1:8" ht="12">
      <c r="A73" s="458"/>
      <c r="B73" s="473"/>
      <c r="C73" s="473"/>
      <c r="D73" s="474"/>
      <c r="E73" s="475"/>
      <c r="F73" s="477"/>
      <c r="G73" s="475"/>
    </row>
    <row r="74" spans="1:8" ht="12">
      <c r="A74" s="458"/>
      <c r="B74" s="474"/>
      <c r="C74" s="474"/>
      <c r="D74" s="474"/>
      <c r="E74" s="474"/>
      <c r="F74" s="476"/>
      <c r="G74" s="474"/>
    </row>
    <row r="75" spans="1:8" ht="12">
      <c r="A75" s="458"/>
      <c r="B75" s="474"/>
      <c r="C75" s="474"/>
      <c r="D75" s="474"/>
      <c r="E75" s="474"/>
      <c r="F75" s="478"/>
      <c r="G75" s="474"/>
    </row>
    <row r="76" spans="1:8" ht="12">
      <c r="A76" s="458"/>
      <c r="B76" s="474"/>
      <c r="C76" s="474"/>
      <c r="D76" s="474"/>
      <c r="E76" s="474"/>
      <c r="F76" s="479"/>
      <c r="G76" s="474"/>
    </row>
    <row r="77" spans="1:8" ht="12">
      <c r="A77" s="458"/>
      <c r="B77" s="474"/>
      <c r="C77" s="474"/>
      <c r="D77" s="474"/>
      <c r="E77" s="474"/>
      <c r="F77" s="479"/>
      <c r="G77" s="474"/>
    </row>
    <row r="78" spans="1:8" ht="12">
      <c r="A78" s="458"/>
      <c r="B78" s="474"/>
      <c r="C78" s="474"/>
      <c r="D78" s="474"/>
      <c r="E78" s="474"/>
      <c r="F78" s="479"/>
      <c r="G78" s="474"/>
    </row>
    <row r="79" spans="1:8" ht="12">
      <c r="A79" s="458"/>
      <c r="B79" s="474"/>
      <c r="C79" s="474"/>
      <c r="D79" s="474"/>
      <c r="E79" s="474"/>
      <c r="F79" s="479"/>
      <c r="G79" s="474"/>
    </row>
    <row r="80" spans="1:8" ht="12">
      <c r="A80" s="458"/>
      <c r="B80" s="474"/>
      <c r="C80" s="474"/>
      <c r="D80" s="474"/>
      <c r="E80" s="474"/>
      <c r="F80" s="479"/>
      <c r="G80" s="474"/>
    </row>
    <row r="81" spans="1:7" ht="12">
      <c r="A81" s="458"/>
      <c r="B81" s="474"/>
      <c r="C81" s="474"/>
      <c r="D81" s="474"/>
      <c r="E81" s="474"/>
      <c r="F81" s="479"/>
      <c r="G81" s="474"/>
    </row>
    <row r="82" spans="1:7" ht="12">
      <c r="A82" s="458"/>
      <c r="B82" s="474"/>
      <c r="C82" s="474"/>
      <c r="D82" s="474"/>
      <c r="E82" s="474"/>
      <c r="F82" s="479"/>
      <c r="G82" s="474"/>
    </row>
    <row r="83" spans="1:7" ht="12">
      <c r="A83" s="458"/>
      <c r="B83" s="474"/>
      <c r="C83" s="474"/>
      <c r="D83" s="474"/>
      <c r="E83" s="474"/>
      <c r="F83" s="479"/>
      <c r="G83" s="474"/>
    </row>
    <row r="84" spans="1:7" ht="12">
      <c r="A84" s="458"/>
      <c r="B84" s="474"/>
      <c r="C84" s="474"/>
      <c r="D84" s="474"/>
      <c r="E84" s="474"/>
      <c r="F84" s="479"/>
      <c r="G84" s="474"/>
    </row>
    <row r="85" spans="1:7" ht="12">
      <c r="A85" s="458"/>
      <c r="B85" s="474"/>
      <c r="C85" s="474"/>
      <c r="D85" s="474"/>
      <c r="E85" s="474"/>
      <c r="F85" s="479"/>
      <c r="G85" s="474"/>
    </row>
    <row r="86" spans="1:7" ht="12">
      <c r="A86" s="458"/>
      <c r="B86" s="474"/>
      <c r="C86" s="474"/>
      <c r="D86" s="474"/>
      <c r="E86" s="474"/>
      <c r="F86" s="479"/>
      <c r="G86" s="474"/>
    </row>
    <row r="87" spans="1:7" ht="12">
      <c r="A87" s="458"/>
      <c r="B87" s="474"/>
      <c r="C87" s="474"/>
      <c r="D87" s="474"/>
      <c r="E87" s="474"/>
      <c r="F87" s="479"/>
      <c r="G87" s="474"/>
    </row>
    <row r="88" spans="1:7" ht="12">
      <c r="A88" s="458"/>
      <c r="B88" s="474"/>
      <c r="C88" s="474"/>
      <c r="D88" s="474"/>
      <c r="E88" s="474"/>
      <c r="F88" s="479"/>
      <c r="G88" s="474"/>
    </row>
    <row r="89" spans="1:7" ht="12">
      <c r="A89" s="458"/>
      <c r="B89" s="474"/>
      <c r="C89" s="474"/>
      <c r="D89" s="474"/>
      <c r="E89" s="474"/>
      <c r="F89" s="479"/>
      <c r="G89" s="474"/>
    </row>
    <row r="90" spans="1:7" ht="12">
      <c r="A90" s="458"/>
      <c r="B90" s="474"/>
      <c r="C90" s="474"/>
      <c r="D90" s="474"/>
      <c r="E90" s="474"/>
      <c r="F90" s="479"/>
      <c r="G90" s="474"/>
    </row>
    <row r="91" spans="1:7" ht="12">
      <c r="A91" s="458"/>
      <c r="B91" s="474"/>
      <c r="C91" s="474"/>
      <c r="D91" s="474"/>
      <c r="E91" s="474"/>
      <c r="F91" s="479"/>
      <c r="G91" s="474"/>
    </row>
    <row r="92" spans="1:7" ht="12">
      <c r="A92" s="458"/>
      <c r="B92" s="474"/>
      <c r="C92" s="474"/>
      <c r="D92" s="474"/>
      <c r="E92" s="474"/>
      <c r="F92" s="479"/>
      <c r="G92" s="474"/>
    </row>
    <row r="93" spans="1:7" ht="12">
      <c r="A93" s="458"/>
      <c r="B93" s="474"/>
      <c r="C93" s="474"/>
      <c r="D93" s="474"/>
      <c r="E93" s="474"/>
      <c r="F93" s="479"/>
      <c r="G93" s="474"/>
    </row>
    <row r="94" spans="1:7" ht="12">
      <c r="A94" s="458"/>
      <c r="B94" s="474"/>
      <c r="C94" s="474"/>
      <c r="D94" s="474"/>
      <c r="E94" s="474"/>
      <c r="F94" s="479"/>
      <c r="G94" s="474"/>
    </row>
    <row r="95" spans="1:7" ht="12">
      <c r="A95" s="458"/>
      <c r="B95" s="474"/>
      <c r="C95" s="474"/>
      <c r="D95" s="474"/>
      <c r="E95" s="474"/>
      <c r="F95" s="479"/>
      <c r="G95" s="474"/>
    </row>
    <row r="96" spans="1:7" ht="12">
      <c r="A96" s="458"/>
      <c r="B96" s="474"/>
      <c r="C96" s="474"/>
      <c r="D96" s="474"/>
      <c r="E96" s="474"/>
      <c r="F96" s="479"/>
      <c r="G96" s="474"/>
    </row>
    <row r="97" spans="1:7" ht="12">
      <c r="A97" s="458"/>
      <c r="B97" s="474"/>
      <c r="C97" s="474"/>
      <c r="D97" s="474"/>
      <c r="E97" s="474"/>
      <c r="F97" s="479"/>
      <c r="G97" s="474"/>
    </row>
    <row r="98" spans="1:7" ht="12">
      <c r="A98" s="458"/>
      <c r="B98" s="474"/>
      <c r="C98" s="474"/>
      <c r="D98" s="474"/>
      <c r="E98" s="474"/>
      <c r="F98" s="479"/>
      <c r="G98" s="474"/>
    </row>
    <row r="99" spans="1:7" ht="12">
      <c r="A99" s="458"/>
      <c r="B99" s="474"/>
      <c r="C99" s="474"/>
      <c r="D99" s="474"/>
      <c r="E99" s="474"/>
      <c r="F99" s="479"/>
      <c r="G99" s="474"/>
    </row>
    <row r="100" spans="1:7" ht="12">
      <c r="A100" s="458"/>
      <c r="B100" s="474"/>
      <c r="C100" s="474"/>
      <c r="D100" s="474"/>
      <c r="E100" s="474"/>
      <c r="F100" s="479"/>
      <c r="G100" s="474"/>
    </row>
    <row r="101" spans="1:7" ht="12">
      <c r="A101" s="458"/>
      <c r="B101" s="474"/>
      <c r="C101" s="474"/>
      <c r="D101" s="474"/>
      <c r="E101" s="474"/>
      <c r="F101" s="479"/>
      <c r="G101" s="474"/>
    </row>
    <row r="102" spans="1:7" ht="12">
      <c r="A102" s="458"/>
      <c r="B102" s="474"/>
      <c r="C102" s="474"/>
      <c r="D102" s="474"/>
      <c r="E102" s="474"/>
      <c r="F102" s="479"/>
      <c r="G102" s="474"/>
    </row>
    <row r="103" spans="1:7" ht="12">
      <c r="A103" s="458"/>
      <c r="B103" s="474"/>
      <c r="C103" s="474"/>
      <c r="D103" s="474"/>
      <c r="E103" s="474"/>
      <c r="F103" s="479"/>
      <c r="G103" s="474"/>
    </row>
    <row r="104" spans="1:7" ht="12">
      <c r="A104" s="458"/>
      <c r="B104" s="474"/>
      <c r="C104" s="474"/>
      <c r="D104" s="474"/>
      <c r="E104" s="474"/>
      <c r="F104" s="479"/>
      <c r="G104" s="474"/>
    </row>
    <row r="105" spans="1:7" ht="12">
      <c r="A105" s="458"/>
      <c r="B105" s="474"/>
      <c r="C105" s="474"/>
      <c r="D105" s="474"/>
      <c r="E105" s="474"/>
      <c r="F105" s="479"/>
      <c r="G105" s="474"/>
    </row>
    <row r="106" spans="1:7" ht="12">
      <c r="A106" s="458"/>
      <c r="B106" s="474"/>
      <c r="C106" s="474"/>
      <c r="D106" s="474"/>
      <c r="E106" s="474"/>
      <c r="F106" s="479"/>
      <c r="G106" s="474"/>
    </row>
    <row r="107" spans="1:7" ht="12">
      <c r="A107" s="458"/>
      <c r="B107" s="474"/>
      <c r="C107" s="474"/>
      <c r="D107" s="474"/>
      <c r="E107" s="474"/>
      <c r="F107" s="479"/>
      <c r="G107" s="474"/>
    </row>
    <row r="108" spans="1:7" ht="12">
      <c r="A108" s="458"/>
      <c r="B108" s="474"/>
      <c r="C108" s="474"/>
      <c r="D108" s="474"/>
      <c r="E108" s="474"/>
      <c r="F108" s="479"/>
      <c r="G108" s="474"/>
    </row>
    <row r="109" spans="1:7" ht="12">
      <c r="A109" s="458"/>
      <c r="B109" s="474"/>
      <c r="C109" s="474"/>
      <c r="D109" s="474"/>
      <c r="E109" s="474"/>
      <c r="F109" s="479"/>
      <c r="G109" s="474"/>
    </row>
    <row r="110" spans="1:7" ht="12">
      <c r="A110" s="458"/>
      <c r="B110" s="474"/>
      <c r="C110" s="474"/>
      <c r="D110" s="474"/>
      <c r="E110" s="474"/>
      <c r="F110" s="476"/>
      <c r="G110" s="474"/>
    </row>
    <row r="111" spans="1:7" ht="12">
      <c r="A111" s="458"/>
      <c r="B111" s="474"/>
      <c r="C111" s="474"/>
      <c r="D111" s="474"/>
      <c r="E111" s="475"/>
      <c r="F111" s="476"/>
      <c r="G111" s="474"/>
    </row>
    <row r="112" spans="1:7" ht="12">
      <c r="A112" s="458"/>
      <c r="B112" s="480"/>
      <c r="C112" s="481"/>
      <c r="D112" s="474"/>
      <c r="E112" s="475"/>
      <c r="F112" s="478"/>
      <c r="G112" s="474"/>
    </row>
    <row r="113" spans="1:7" ht="12">
      <c r="A113" s="458"/>
      <c r="B113" s="474"/>
      <c r="C113" s="474"/>
      <c r="D113" s="474"/>
      <c r="E113" s="475"/>
      <c r="F113" s="476"/>
      <c r="G113" s="474"/>
    </row>
  </sheetData>
  <customSheetViews>
    <customSheetView guid="{5BE913A1-B14F-11D2-B0DC-0000832CDFF0}" showPageBreaks="1" fitToPage="1" printArea="1" showRuler="0" topLeftCell="A57">
      <selection sqref="A1:C1"/>
      <rowBreaks count="1" manualBreakCount="1">
        <brk id="65" max="65535" man="1"/>
      </rowBreaks>
      <pageMargins left="1" right="1" top="0.5" bottom="0.5" header="0.5" footer="0.5"/>
      <printOptions horizontalCentered="1"/>
      <pageSetup scale="84" orientation="portrait" horizontalDpi="300" verticalDpi="300" r:id="rId1"/>
      <headerFooter alignWithMargins="0"/>
    </customSheetView>
    <customSheetView guid="{A15D1964-B049-11D2-8670-0000832CEEE8}" showPageBreaks="1" fitToPage="1" printArea="1" showRuler="0" topLeftCell="A57">
      <selection sqref="A1:C1"/>
      <rowBreaks count="1" manualBreakCount="1">
        <brk id="65" max="65535" man="1"/>
      </rowBreaks>
      <pageMargins left="1" right="1" top="0.5" bottom="0.5" header="0.5" footer="0.5"/>
      <printOptions horizontalCentered="1"/>
      <pageSetup scale="84"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131"/>
  <sheetViews>
    <sheetView view="pageBreakPreview" zoomScale="60" zoomScaleNormal="100" workbookViewId="0">
      <selection activeCell="P39" sqref="P39"/>
    </sheetView>
  </sheetViews>
  <sheetFormatPr defaultRowHeight="12"/>
  <cols>
    <col min="1" max="1" width="5.5703125" style="273" customWidth="1"/>
    <col min="2" max="2" width="26.140625" style="273" customWidth="1"/>
    <col min="3" max="3" width="12.42578125" style="273" customWidth="1"/>
    <col min="4" max="4" width="6.7109375" style="273" customWidth="1"/>
    <col min="5" max="5" width="12.42578125" style="292" customWidth="1"/>
    <col min="6" max="6" width="12.42578125" style="293" customWidth="1"/>
    <col min="7" max="7" width="12.42578125" style="292" customWidth="1"/>
    <col min="8" max="8" width="12.42578125" style="273" customWidth="1"/>
    <col min="9" max="16384" width="9.140625" style="273"/>
  </cols>
  <sheetData>
    <row r="1" spans="1:8" ht="12" customHeight="1">
      <c r="A1" s="272" t="str">
        <f>Inputs!$D$6</f>
        <v>AVISTA UTILITIES</v>
      </c>
      <c r="B1" s="272"/>
      <c r="C1" s="272"/>
      <c r="E1" s="274"/>
      <c r="F1" s="275"/>
      <c r="G1" s="274"/>
    </row>
    <row r="2" spans="1:8" ht="12" customHeight="1">
      <c r="A2" s="272" t="s">
        <v>110</v>
      </c>
      <c r="B2" s="272"/>
      <c r="C2" s="272"/>
      <c r="E2" s="274"/>
      <c r="F2" s="614"/>
      <c r="G2" s="274"/>
    </row>
    <row r="3" spans="1:8" ht="12" customHeight="1">
      <c r="A3" s="272" t="str">
        <f>Inputs!$D$2</f>
        <v>TWELVE MONTHS ENDED DECEMBER 31, 2009</v>
      </c>
      <c r="B3" s="272"/>
      <c r="C3" s="272"/>
      <c r="E3" s="274"/>
      <c r="F3" s="614" t="s">
        <v>205</v>
      </c>
      <c r="G3" s="273"/>
    </row>
    <row r="4" spans="1:8" ht="12" customHeight="1">
      <c r="A4" s="272" t="s">
        <v>113</v>
      </c>
      <c r="B4" s="272"/>
      <c r="C4" s="272"/>
      <c r="E4" s="277"/>
      <c r="F4" s="278" t="s">
        <v>114</v>
      </c>
      <c r="G4" s="277"/>
    </row>
    <row r="5" spans="1:8" ht="12" customHeight="1">
      <c r="A5" s="279" t="s">
        <v>9</v>
      </c>
      <c r="E5" s="274"/>
      <c r="F5" s="276"/>
      <c r="G5" s="274"/>
    </row>
    <row r="6" spans="1:8" ht="12" customHeight="1">
      <c r="A6" s="280" t="s">
        <v>25</v>
      </c>
      <c r="B6" s="281" t="s">
        <v>103</v>
      </c>
      <c r="C6" s="281"/>
      <c r="E6" s="282" t="s">
        <v>115</v>
      </c>
      <c r="F6" s="283" t="s">
        <v>116</v>
      </c>
      <c r="G6" s="282" t="s">
        <v>117</v>
      </c>
      <c r="H6" s="284" t="s">
        <v>118</v>
      </c>
    </row>
    <row r="7" spans="1:8" ht="12" customHeight="1">
      <c r="A7" s="279"/>
      <c r="B7" s="273" t="s">
        <v>59</v>
      </c>
      <c r="E7" s="285"/>
      <c r="F7" s="276"/>
      <c r="G7" s="285"/>
    </row>
    <row r="8" spans="1:8" ht="12" customHeight="1">
      <c r="A8" s="279">
        <v>1</v>
      </c>
      <c r="B8" s="273" t="s">
        <v>119</v>
      </c>
      <c r="E8" s="286"/>
      <c r="F8" s="286"/>
      <c r="G8" s="286"/>
      <c r="H8" s="287" t="str">
        <f>IF(E8=F8+G8," ","ERROR")</f>
        <v xml:space="preserve"> </v>
      </c>
    </row>
    <row r="9" spans="1:8" ht="12" customHeight="1">
      <c r="A9" s="279">
        <v>2</v>
      </c>
      <c r="B9" s="273" t="s">
        <v>120</v>
      </c>
      <c r="E9" s="288"/>
      <c r="F9" s="288"/>
      <c r="G9" s="288"/>
      <c r="H9" s="287" t="str">
        <f>IF(E9=F9+G9," ","ERROR")</f>
        <v xml:space="preserve"> </v>
      </c>
    </row>
    <row r="10" spans="1:8" ht="12" customHeight="1">
      <c r="A10" s="279">
        <v>3</v>
      </c>
      <c r="B10" s="273" t="s">
        <v>62</v>
      </c>
      <c r="E10" s="289"/>
      <c r="F10" s="289"/>
      <c r="G10" s="289"/>
      <c r="H10" s="287" t="str">
        <f>IF(E10=F10+G10," ","ERROR")</f>
        <v xml:space="preserve"> </v>
      </c>
    </row>
    <row r="11" spans="1:8" ht="12" customHeight="1">
      <c r="A11" s="279">
        <v>4</v>
      </c>
      <c r="B11" s="273" t="s">
        <v>121</v>
      </c>
      <c r="E11" s="288">
        <f>SUM(E8:E10)</f>
        <v>0</v>
      </c>
      <c r="F11" s="288">
        <f>SUM(F8:F10)</f>
        <v>0</v>
      </c>
      <c r="G11" s="288">
        <f>SUM(G8:G10)</f>
        <v>0</v>
      </c>
      <c r="H11" s="287" t="str">
        <f>IF(E11=F11+G11," ","ERROR")</f>
        <v xml:space="preserve"> </v>
      </c>
    </row>
    <row r="12" spans="1:8" ht="12" customHeight="1">
      <c r="A12" s="279"/>
      <c r="E12" s="288"/>
      <c r="F12" s="288"/>
      <c r="G12" s="288"/>
      <c r="H12" s="287"/>
    </row>
    <row r="13" spans="1:8" ht="12" customHeight="1">
      <c r="A13" s="279"/>
      <c r="B13" s="273" t="s">
        <v>64</v>
      </c>
      <c r="E13" s="288"/>
      <c r="F13" s="288"/>
      <c r="G13" s="288"/>
      <c r="H13" s="287"/>
    </row>
    <row r="14" spans="1:8" ht="12" customHeight="1">
      <c r="A14" s="279">
        <v>5</v>
      </c>
      <c r="B14" s="273" t="s">
        <v>122</v>
      </c>
      <c r="E14" s="288"/>
      <c r="F14" s="288"/>
      <c r="G14" s="288"/>
      <c r="H14" s="287" t="str">
        <f>IF(E14=F14+G14," ","ERROR")</f>
        <v xml:space="preserve"> </v>
      </c>
    </row>
    <row r="15" spans="1:8" ht="12" customHeight="1">
      <c r="A15" s="279"/>
      <c r="B15" s="273" t="s">
        <v>66</v>
      </c>
      <c r="E15" s="288"/>
      <c r="F15" s="288"/>
      <c r="G15" s="288"/>
      <c r="H15" s="287"/>
    </row>
    <row r="16" spans="1:8" ht="12" customHeight="1">
      <c r="A16" s="279">
        <v>6</v>
      </c>
      <c r="B16" s="273" t="s">
        <v>123</v>
      </c>
      <c r="E16" s="288">
        <f>SUM(F16:G16)</f>
        <v>0</v>
      </c>
      <c r="F16" s="288"/>
      <c r="G16" s="288"/>
      <c r="H16" s="287" t="str">
        <f>IF(E16=F16+G16," ","ERROR")</f>
        <v xml:space="preserve"> </v>
      </c>
    </row>
    <row r="17" spans="1:8" ht="12" customHeight="1">
      <c r="A17" s="279">
        <v>7</v>
      </c>
      <c r="B17" s="273" t="s">
        <v>124</v>
      </c>
      <c r="E17" s="288">
        <f>SUM(F17:G17)</f>
        <v>0</v>
      </c>
      <c r="F17" s="288"/>
      <c r="G17" s="288"/>
      <c r="H17" s="287" t="str">
        <f>IF(E17=F17+G17," ","ERROR")</f>
        <v xml:space="preserve"> </v>
      </c>
    </row>
    <row r="18" spans="1:8" ht="12" customHeight="1">
      <c r="A18" s="279">
        <v>8</v>
      </c>
      <c r="B18" s="273" t="s">
        <v>125</v>
      </c>
      <c r="E18" s="289"/>
      <c r="F18" s="289"/>
      <c r="G18" s="289"/>
      <c r="H18" s="287" t="str">
        <f>IF(E18=F18+G18," ","ERROR")</f>
        <v xml:space="preserve"> </v>
      </c>
    </row>
    <row r="19" spans="1:8" ht="12" customHeight="1">
      <c r="A19" s="279">
        <v>9</v>
      </c>
      <c r="B19" s="273" t="s">
        <v>126</v>
      </c>
      <c r="E19" s="288">
        <f>SUM(E16:E18)</f>
        <v>0</v>
      </c>
      <c r="F19" s="288">
        <f>SUM(F16:F18)</f>
        <v>0</v>
      </c>
      <c r="G19" s="288">
        <f>SUM(G16:G18)</f>
        <v>0</v>
      </c>
      <c r="H19" s="287" t="str">
        <f>IF(E19=F19+G19," ","ERROR")</f>
        <v xml:space="preserve"> </v>
      </c>
    </row>
    <row r="20" spans="1:8" ht="12" customHeight="1">
      <c r="A20" s="279"/>
      <c r="B20" s="273" t="s">
        <v>71</v>
      </c>
      <c r="E20" s="288"/>
      <c r="F20" s="288"/>
      <c r="G20" s="288"/>
      <c r="H20" s="287"/>
    </row>
    <row r="21" spans="1:8" ht="12" customHeight="1">
      <c r="A21" s="279">
        <v>10</v>
      </c>
      <c r="B21" s="273" t="s">
        <v>127</v>
      </c>
      <c r="E21" s="288">
        <f>SUM(F21:G21)</f>
        <v>0</v>
      </c>
      <c r="F21" s="288">
        <v>0</v>
      </c>
      <c r="G21" s="288">
        <v>0</v>
      </c>
      <c r="H21" s="287" t="str">
        <f>IF(E21=F21+G21," ","ERROR")</f>
        <v xml:space="preserve"> </v>
      </c>
    </row>
    <row r="22" spans="1:8" ht="12" customHeight="1">
      <c r="A22" s="279">
        <v>11</v>
      </c>
      <c r="B22" s="273" t="s">
        <v>128</v>
      </c>
      <c r="E22" s="288"/>
      <c r="F22" s="288"/>
      <c r="G22" s="288"/>
      <c r="H22" s="287" t="str">
        <f>IF(E22=F22+G22," ","ERROR")</f>
        <v xml:space="preserve"> </v>
      </c>
    </row>
    <row r="23" spans="1:8" ht="12" customHeight="1">
      <c r="A23" s="279">
        <v>12</v>
      </c>
      <c r="B23" s="273" t="s">
        <v>129</v>
      </c>
      <c r="E23" s="289"/>
      <c r="F23" s="289"/>
      <c r="G23" s="289"/>
      <c r="H23" s="287" t="str">
        <f>IF(E23=F23+G23," ","ERROR")</f>
        <v xml:space="preserve"> </v>
      </c>
    </row>
    <row r="24" spans="1:8" ht="12" customHeight="1">
      <c r="A24" s="279">
        <v>13</v>
      </c>
      <c r="B24" s="273" t="s">
        <v>130</v>
      </c>
      <c r="E24" s="288">
        <f>SUM(E21:E23)</f>
        <v>0</v>
      </c>
      <c r="F24" s="288">
        <f>SUM(F21:F23)</f>
        <v>0</v>
      </c>
      <c r="G24" s="288">
        <f>SUM(G21:G23)</f>
        <v>0</v>
      </c>
      <c r="H24" s="287" t="str">
        <f>IF(E24=F24+G24," ","ERROR")</f>
        <v xml:space="preserve"> </v>
      </c>
    </row>
    <row r="25" spans="1:8" ht="12" customHeight="1">
      <c r="A25" s="279"/>
      <c r="B25" s="273" t="s">
        <v>75</v>
      </c>
      <c r="E25" s="288"/>
      <c r="F25" s="288"/>
      <c r="G25" s="288"/>
      <c r="H25" s="287"/>
    </row>
    <row r="26" spans="1:8" ht="12" customHeight="1">
      <c r="A26" s="279">
        <v>14</v>
      </c>
      <c r="B26" s="273" t="s">
        <v>127</v>
      </c>
      <c r="E26" s="288">
        <f>SUM(F26:G26)</f>
        <v>0</v>
      </c>
      <c r="F26" s="288">
        <v>0</v>
      </c>
      <c r="G26" s="288">
        <v>0</v>
      </c>
      <c r="H26" s="287" t="str">
        <f>IF(E26=F26+G26," ","ERROR")</f>
        <v xml:space="preserve"> </v>
      </c>
    </row>
    <row r="27" spans="1:8" ht="12" customHeight="1">
      <c r="A27" s="279">
        <v>15</v>
      </c>
      <c r="B27" s="273" t="s">
        <v>128</v>
      </c>
      <c r="E27" s="288">
        <f>SUM(F27:G27)</f>
        <v>-4</v>
      </c>
      <c r="F27" s="288">
        <v>-4</v>
      </c>
      <c r="G27" s="288"/>
      <c r="H27" s="287" t="str">
        <f>IF(E27=F27+G27," ","ERROR")</f>
        <v xml:space="preserve"> </v>
      </c>
    </row>
    <row r="28" spans="1:8" ht="12" customHeight="1">
      <c r="A28" s="279">
        <v>16</v>
      </c>
      <c r="B28" s="273" t="s">
        <v>129</v>
      </c>
      <c r="E28" s="289">
        <f>F28+G28</f>
        <v>0</v>
      </c>
      <c r="F28" s="289"/>
      <c r="G28" s="613">
        <f>F114</f>
        <v>0</v>
      </c>
      <c r="H28" s="287" t="str">
        <f>IF(E28=F28+G28," ","ERROR")</f>
        <v xml:space="preserve"> </v>
      </c>
    </row>
    <row r="29" spans="1:8" ht="12" customHeight="1">
      <c r="A29" s="279">
        <v>17</v>
      </c>
      <c r="B29" s="273" t="s">
        <v>131</v>
      </c>
      <c r="E29" s="288">
        <f>SUM(E26:E28)</f>
        <v>-4</v>
      </c>
      <c r="F29" s="288">
        <f>SUM(F26:F28)</f>
        <v>-4</v>
      </c>
      <c r="G29" s="288">
        <f>SUM(G26:G28)</f>
        <v>0</v>
      </c>
      <c r="H29" s="287" t="str">
        <f>IF(E29=F29+G29," ","ERROR")</f>
        <v xml:space="preserve"> </v>
      </c>
    </row>
    <row r="30" spans="1:8" ht="12" customHeight="1">
      <c r="A30" s="279"/>
      <c r="E30" s="288"/>
      <c r="F30" s="288"/>
      <c r="G30" s="288"/>
      <c r="H30" s="287"/>
    </row>
    <row r="31" spans="1:8" ht="12" customHeight="1">
      <c r="A31" s="279">
        <v>18</v>
      </c>
      <c r="B31" s="273" t="s">
        <v>77</v>
      </c>
      <c r="E31" s="288">
        <f>SUM(F31:G31)</f>
        <v>0</v>
      </c>
      <c r="F31" s="288">
        <v>0</v>
      </c>
      <c r="G31" s="288">
        <v>0</v>
      </c>
      <c r="H31" s="287" t="str">
        <f>IF(E31=F31+G31," ","ERROR")</f>
        <v xml:space="preserve"> </v>
      </c>
    </row>
    <row r="32" spans="1:8" ht="12" customHeight="1">
      <c r="A32" s="279">
        <v>19</v>
      </c>
      <c r="B32" s="273" t="s">
        <v>78</v>
      </c>
      <c r="E32" s="288">
        <f>SUM(F32:G32)</f>
        <v>0</v>
      </c>
      <c r="F32" s="288">
        <v>0</v>
      </c>
      <c r="G32" s="288">
        <v>0</v>
      </c>
      <c r="H32" s="287" t="str">
        <f>IF(E32=F32+G32," ","ERROR")</f>
        <v xml:space="preserve"> </v>
      </c>
    </row>
    <row r="33" spans="1:8" ht="12" customHeight="1">
      <c r="A33" s="279">
        <v>20</v>
      </c>
      <c r="B33" s="273" t="s">
        <v>132</v>
      </c>
      <c r="E33" s="288">
        <f>SUM(F33:G33)</f>
        <v>0</v>
      </c>
      <c r="F33" s="288">
        <v>0</v>
      </c>
      <c r="G33" s="288">
        <v>0</v>
      </c>
      <c r="H33" s="287" t="str">
        <f>IF(E33=F33+G33," ","ERROR")</f>
        <v xml:space="preserve"> </v>
      </c>
    </row>
    <row r="34" spans="1:8" ht="12" customHeight="1">
      <c r="A34" s="279"/>
      <c r="B34" s="273" t="s">
        <v>133</v>
      </c>
      <c r="E34" s="288"/>
      <c r="F34" s="288"/>
      <c r="G34" s="288"/>
      <c r="H34" s="287"/>
    </row>
    <row r="35" spans="1:8" ht="12" customHeight="1">
      <c r="A35" s="279">
        <v>21</v>
      </c>
      <c r="B35" s="273" t="s">
        <v>127</v>
      </c>
      <c r="E35" s="288">
        <f>SUM(F35:G35)</f>
        <v>0</v>
      </c>
      <c r="F35" s="288"/>
      <c r="G35" s="288"/>
      <c r="H35" s="287" t="str">
        <f>IF(E35=F35+G35," ","ERROR")</f>
        <v xml:space="preserve"> </v>
      </c>
    </row>
    <row r="36" spans="1:8" ht="12" customHeight="1">
      <c r="A36" s="279">
        <v>22</v>
      </c>
      <c r="B36" s="273" t="s">
        <v>128</v>
      </c>
      <c r="E36" s="288"/>
      <c r="F36" s="288"/>
      <c r="G36" s="288"/>
      <c r="H36" s="287" t="str">
        <f>IF(E36=F36+G36," ","ERROR")</f>
        <v xml:space="preserve"> </v>
      </c>
    </row>
    <row r="37" spans="1:8" ht="12" customHeight="1">
      <c r="A37" s="279">
        <v>23</v>
      </c>
      <c r="B37" s="273" t="s">
        <v>129</v>
      </c>
      <c r="E37" s="289"/>
      <c r="F37" s="289"/>
      <c r="G37" s="289"/>
      <c r="H37" s="287" t="str">
        <f>IF(E37=F37+G37," ","ERROR")</f>
        <v xml:space="preserve"> </v>
      </c>
    </row>
    <row r="38" spans="1:8" ht="12" customHeight="1">
      <c r="A38" s="279">
        <v>24</v>
      </c>
      <c r="B38" s="273" t="s">
        <v>134</v>
      </c>
      <c r="E38" s="289">
        <f>SUM(E35:E37)</f>
        <v>0</v>
      </c>
      <c r="F38" s="289">
        <f>SUM(F35:F37)</f>
        <v>0</v>
      </c>
      <c r="G38" s="289">
        <f>SUM(G35:G37)</f>
        <v>0</v>
      </c>
      <c r="H38" s="287" t="str">
        <f>IF(E38=F38+G38," ","ERROR")</f>
        <v xml:space="preserve"> </v>
      </c>
    </row>
    <row r="39" spans="1:8" ht="12" customHeight="1">
      <c r="A39" s="279">
        <v>25</v>
      </c>
      <c r="B39" s="273" t="s">
        <v>82</v>
      </c>
      <c r="E39" s="289">
        <f>E19+E24+E29+E31+E32+E33+E38+E14</f>
        <v>-4</v>
      </c>
      <c r="F39" s="289">
        <f>F19+F24+F29+F31+F32+F33+F38+F14</f>
        <v>-4</v>
      </c>
      <c r="G39" s="289">
        <f>G19+G24+G29+G31+G32+G33+G38+G14</f>
        <v>0</v>
      </c>
      <c r="H39" s="287" t="str">
        <f>IF(E39=F39+G39," ","ERROR")</f>
        <v xml:space="preserve"> </v>
      </c>
    </row>
    <row r="40" spans="1:8" ht="12" customHeight="1">
      <c r="A40" s="279"/>
      <c r="E40" s="288"/>
      <c r="F40" s="288"/>
      <c r="G40" s="288"/>
      <c r="H40" s="287"/>
    </row>
    <row r="41" spans="1:8" ht="12" customHeight="1">
      <c r="A41" s="279">
        <v>26</v>
      </c>
      <c r="B41" s="273" t="s">
        <v>135</v>
      </c>
      <c r="E41" s="288">
        <f>E11-E39</f>
        <v>4</v>
      </c>
      <c r="F41" s="288">
        <f>F11-F39</f>
        <v>4</v>
      </c>
      <c r="G41" s="288">
        <f>G11-G39</f>
        <v>0</v>
      </c>
      <c r="H41" s="287" t="str">
        <f>IF(E41=F41+G41," ","ERROR")</f>
        <v xml:space="preserve"> </v>
      </c>
    </row>
    <row r="42" spans="1:8" ht="12" customHeight="1">
      <c r="A42" s="279"/>
      <c r="E42" s="288"/>
      <c r="F42" s="288"/>
      <c r="G42" s="288"/>
      <c r="H42" s="287"/>
    </row>
    <row r="43" spans="1:8" ht="12" customHeight="1">
      <c r="A43" s="279"/>
      <c r="B43" s="273" t="s">
        <v>136</v>
      </c>
      <c r="E43" s="288"/>
      <c r="F43" s="288"/>
      <c r="G43" s="288"/>
      <c r="H43" s="287"/>
    </row>
    <row r="44" spans="1:8" ht="12" customHeight="1">
      <c r="A44" s="279">
        <v>27</v>
      </c>
      <c r="B44" s="290" t="s">
        <v>137</v>
      </c>
      <c r="D44" s="291">
        <v>0.35</v>
      </c>
      <c r="E44" s="288">
        <f>F44+G44</f>
        <v>1</v>
      </c>
      <c r="F44" s="288">
        <f>ROUND(F41*D44,0)</f>
        <v>1</v>
      </c>
      <c r="G44" s="288">
        <f>ROUND(G41*D44,0)</f>
        <v>0</v>
      </c>
      <c r="H44" s="287" t="str">
        <f>IF(E44=F44+G44," ","ERROR")</f>
        <v xml:space="preserve"> </v>
      </c>
    </row>
    <row r="45" spans="1:8" ht="12" customHeight="1">
      <c r="A45" s="279">
        <v>28</v>
      </c>
      <c r="B45" s="273" t="s">
        <v>139</v>
      </c>
      <c r="E45" s="288"/>
      <c r="F45" s="288"/>
      <c r="G45" s="288"/>
      <c r="H45" s="287" t="str">
        <f>IF(E45=F45+G45," ","ERROR")</f>
        <v xml:space="preserve"> </v>
      </c>
    </row>
    <row r="46" spans="1:8" ht="12" customHeight="1">
      <c r="A46" s="279">
        <v>29</v>
      </c>
      <c r="B46" s="273" t="s">
        <v>138</v>
      </c>
      <c r="E46" s="289"/>
      <c r="F46" s="289"/>
      <c r="G46" s="289"/>
      <c r="H46" s="287" t="str">
        <f>IF(E46=F46+G46," ","ERROR")</f>
        <v xml:space="preserve"> </v>
      </c>
    </row>
    <row r="47" spans="1:8" ht="12" customHeight="1">
      <c r="A47" s="279"/>
      <c r="H47" s="287"/>
    </row>
    <row r="48" spans="1:8" ht="12" customHeight="1" thickBot="1">
      <c r="A48" s="279">
        <v>30</v>
      </c>
      <c r="B48" s="294" t="s">
        <v>88</v>
      </c>
      <c r="E48" s="295">
        <f>E41-(+E44+E45+E46)</f>
        <v>3</v>
      </c>
      <c r="F48" s="295">
        <f>F41-F44+F45+F46</f>
        <v>3</v>
      </c>
      <c r="G48" s="295">
        <f>G41-SUM(G44:G46)</f>
        <v>0</v>
      </c>
      <c r="H48" s="287" t="str">
        <f>IF(E48=F48+G48," ","ERROR")</f>
        <v xml:space="preserve"> </v>
      </c>
    </row>
    <row r="49" spans="1:8" ht="12" customHeight="1" thickTop="1">
      <c r="A49" s="279"/>
      <c r="H49" s="287"/>
    </row>
    <row r="50" spans="1:8" ht="12" customHeight="1">
      <c r="A50" s="279"/>
      <c r="B50" s="290" t="s">
        <v>140</v>
      </c>
      <c r="H50" s="287"/>
    </row>
    <row r="51" spans="1:8" ht="12" customHeight="1">
      <c r="A51" s="279"/>
      <c r="B51" s="290" t="s">
        <v>141</v>
      </c>
      <c r="H51" s="287"/>
    </row>
    <row r="52" spans="1:8" ht="12" customHeight="1">
      <c r="A52" s="279">
        <v>31</v>
      </c>
      <c r="B52" s="273" t="s">
        <v>142</v>
      </c>
      <c r="E52" s="286"/>
      <c r="F52" s="286"/>
      <c r="G52" s="286"/>
      <c r="H52" s="287" t="str">
        <f t="shared" ref="H52:H64" si="0">IF(E52=F52+G52," ","ERROR")</f>
        <v xml:space="preserve"> </v>
      </c>
    </row>
    <row r="53" spans="1:8" ht="12" customHeight="1">
      <c r="A53" s="279">
        <v>32</v>
      </c>
      <c r="B53" s="273" t="s">
        <v>143</v>
      </c>
      <c r="E53" s="288"/>
      <c r="F53" s="288"/>
      <c r="G53" s="288"/>
      <c r="H53" s="287" t="str">
        <f t="shared" si="0"/>
        <v xml:space="preserve"> </v>
      </c>
    </row>
    <row r="54" spans="1:8" ht="12" customHeight="1">
      <c r="A54" s="279">
        <v>33</v>
      </c>
      <c r="B54" s="273" t="s">
        <v>151</v>
      </c>
      <c r="E54" s="289"/>
      <c r="F54" s="289"/>
      <c r="G54" s="289"/>
      <c r="H54" s="287" t="str">
        <f t="shared" si="0"/>
        <v xml:space="preserve"> </v>
      </c>
    </row>
    <row r="55" spans="1:8" ht="12" customHeight="1">
      <c r="A55" s="279">
        <v>34</v>
      </c>
      <c r="B55" s="273" t="s">
        <v>145</v>
      </c>
      <c r="E55" s="288">
        <f>SUM(E52:E54)</f>
        <v>0</v>
      </c>
      <c r="F55" s="288">
        <f>SUM(F52:F54)</f>
        <v>0</v>
      </c>
      <c r="G55" s="288">
        <f>SUM(G52:G54)</f>
        <v>0</v>
      </c>
      <c r="H55" s="287" t="str">
        <f t="shared" si="0"/>
        <v xml:space="preserve"> </v>
      </c>
    </row>
    <row r="56" spans="1:8" ht="12" customHeight="1">
      <c r="A56" s="279"/>
      <c r="B56" s="273" t="s">
        <v>93</v>
      </c>
      <c r="E56" s="288"/>
      <c r="F56" s="288"/>
      <c r="G56" s="288"/>
      <c r="H56" s="287" t="str">
        <f t="shared" si="0"/>
        <v xml:space="preserve"> </v>
      </c>
    </row>
    <row r="57" spans="1:8" ht="12" customHeight="1">
      <c r="A57" s="279">
        <v>35</v>
      </c>
      <c r="B57" s="273" t="s">
        <v>142</v>
      </c>
      <c r="E57" s="288"/>
      <c r="F57" s="288"/>
      <c r="G57" s="288"/>
      <c r="H57" s="287" t="str">
        <f t="shared" si="0"/>
        <v xml:space="preserve"> </v>
      </c>
    </row>
    <row r="58" spans="1:8" ht="12" customHeight="1">
      <c r="A58" s="279">
        <v>36</v>
      </c>
      <c r="B58" s="273" t="s">
        <v>143</v>
      </c>
      <c r="E58" s="288"/>
      <c r="F58" s="288"/>
      <c r="G58" s="288"/>
      <c r="H58" s="287" t="str">
        <f t="shared" si="0"/>
        <v xml:space="preserve"> </v>
      </c>
    </row>
    <row r="59" spans="1:8" ht="12" customHeight="1">
      <c r="A59" s="279">
        <v>37</v>
      </c>
      <c r="B59" s="273" t="s">
        <v>151</v>
      </c>
      <c r="E59" s="289"/>
      <c r="F59" s="289"/>
      <c r="G59" s="289"/>
      <c r="H59" s="287" t="str">
        <f t="shared" si="0"/>
        <v xml:space="preserve"> </v>
      </c>
    </row>
    <row r="60" spans="1:8" ht="12" customHeight="1">
      <c r="A60" s="279">
        <v>38</v>
      </c>
      <c r="B60" s="273" t="s">
        <v>146</v>
      </c>
      <c r="E60" s="288">
        <f>SUM(E57:E59)</f>
        <v>0</v>
      </c>
      <c r="F60" s="288">
        <f>SUM(F57:F59)</f>
        <v>0</v>
      </c>
      <c r="G60" s="288">
        <f>SUM(G57:G59)</f>
        <v>0</v>
      </c>
      <c r="H60" s="287" t="str">
        <f t="shared" si="0"/>
        <v xml:space="preserve"> </v>
      </c>
    </row>
    <row r="61" spans="1:8" ht="12" customHeight="1">
      <c r="A61" s="279">
        <v>39</v>
      </c>
      <c r="B61" s="290" t="s">
        <v>147</v>
      </c>
      <c r="E61" s="288"/>
      <c r="F61" s="288"/>
      <c r="G61" s="288"/>
      <c r="H61" s="287" t="str">
        <f t="shared" si="0"/>
        <v xml:space="preserve"> </v>
      </c>
    </row>
    <row r="62" spans="1:8" ht="12" customHeight="1">
      <c r="A62" s="279">
        <v>40</v>
      </c>
      <c r="B62" s="273" t="s">
        <v>96</v>
      </c>
      <c r="E62" s="288"/>
      <c r="F62" s="288"/>
      <c r="G62" s="288"/>
      <c r="H62" s="287" t="str">
        <f t="shared" si="0"/>
        <v xml:space="preserve"> </v>
      </c>
    </row>
    <row r="63" spans="1:8" ht="12" customHeight="1">
      <c r="A63" s="279">
        <v>41</v>
      </c>
      <c r="B63" s="273" t="s">
        <v>302</v>
      </c>
      <c r="E63" s="288"/>
      <c r="F63" s="288"/>
      <c r="G63" s="288"/>
      <c r="H63" s="287"/>
    </row>
    <row r="64" spans="1:8" ht="12" customHeight="1">
      <c r="A64" s="279">
        <v>42</v>
      </c>
      <c r="B64" s="290" t="s">
        <v>97</v>
      </c>
      <c r="E64" s="289"/>
      <c r="F64" s="289"/>
      <c r="G64" s="289"/>
      <c r="H64" s="287" t="str">
        <f t="shared" si="0"/>
        <v xml:space="preserve"> </v>
      </c>
    </row>
    <row r="65" spans="1:8" ht="12" customHeight="1">
      <c r="A65" s="279"/>
      <c r="B65" s="273" t="s">
        <v>148</v>
      </c>
      <c r="H65" s="287"/>
    </row>
    <row r="66" spans="1:8" ht="12" customHeight="1" thickBot="1">
      <c r="A66" s="279">
        <v>43</v>
      </c>
      <c r="B66" s="294" t="s">
        <v>98</v>
      </c>
      <c r="E66" s="295">
        <f>E55-E60+E61+E62+E64+E63</f>
        <v>0</v>
      </c>
      <c r="F66" s="295">
        <f t="shared" ref="F66:G66" si="1">F55-F60+F61+F62+F64+F63</f>
        <v>0</v>
      </c>
      <c r="G66" s="295">
        <f t="shared" si="1"/>
        <v>0</v>
      </c>
      <c r="H66" s="287" t="str">
        <f>IF(E66=F66+G66," ","ERROR")</f>
        <v xml:space="preserve"> </v>
      </c>
    </row>
    <row r="67" spans="1:8" ht="12" customHeight="1" thickTop="1">
      <c r="A67" s="279"/>
      <c r="B67" s="294"/>
      <c r="E67" s="296"/>
      <c r="F67" s="296"/>
      <c r="G67" s="296"/>
      <c r="H67" s="287"/>
    </row>
    <row r="68" spans="1:8" ht="12" customHeight="1">
      <c r="A68" s="279"/>
      <c r="B68" s="294"/>
      <c r="E68" s="296"/>
      <c r="F68" s="296"/>
      <c r="G68" s="296"/>
      <c r="H68" s="287"/>
    </row>
    <row r="69" spans="1:8" ht="12" customHeight="1">
      <c r="A69" s="272" t="str">
        <f>Inputs!$D$6</f>
        <v>AVISTA UTILITIES</v>
      </c>
      <c r="B69" s="272"/>
      <c r="C69" s="272"/>
      <c r="G69" s="273"/>
    </row>
    <row r="70" spans="1:8" ht="12" customHeight="1">
      <c r="A70" s="272" t="s">
        <v>154</v>
      </c>
      <c r="B70" s="272"/>
      <c r="C70" s="272"/>
      <c r="G70" s="273"/>
    </row>
    <row r="71" spans="1:8" ht="12" customHeight="1">
      <c r="A71" s="272" t="str">
        <f>A3</f>
        <v>TWELVE MONTHS ENDED DECEMBER 31, 2009</v>
      </c>
      <c r="B71" s="272"/>
      <c r="C71" s="272"/>
      <c r="F71" s="276">
        <f>F2</f>
        <v>0</v>
      </c>
      <c r="G71" s="273"/>
    </row>
    <row r="72" spans="1:8" ht="12" customHeight="1">
      <c r="A72" s="272" t="s">
        <v>155</v>
      </c>
      <c r="B72" s="272"/>
      <c r="C72" s="272"/>
      <c r="F72" s="276" t="str">
        <f>F3</f>
        <v>NET GAINS &amp; LOSSES</v>
      </c>
      <c r="G72" s="273"/>
    </row>
    <row r="73" spans="1:8" ht="12" customHeight="1">
      <c r="E73" s="297"/>
      <c r="F73" s="283" t="str">
        <f>F4</f>
        <v>GAS</v>
      </c>
      <c r="G73" s="298"/>
    </row>
    <row r="74" spans="1:8" ht="12" customHeight="1">
      <c r="A74" s="279" t="s">
        <v>9</v>
      </c>
      <c r="F74" s="276"/>
    </row>
    <row r="75" spans="1:8" ht="12" customHeight="1">
      <c r="A75" s="299" t="s">
        <v>25</v>
      </c>
      <c r="B75" s="281" t="s">
        <v>103</v>
      </c>
      <c r="C75" s="281"/>
      <c r="F75" s="283" t="s">
        <v>117</v>
      </c>
    </row>
    <row r="76" spans="1:8" ht="12" customHeight="1">
      <c r="A76" s="279"/>
      <c r="B76" s="273" t="s">
        <v>59</v>
      </c>
      <c r="E76" s="273"/>
      <c r="G76" s="273"/>
    </row>
    <row r="77" spans="1:8" ht="12" customHeight="1">
      <c r="A77" s="279">
        <v>1</v>
      </c>
      <c r="B77" s="273" t="s">
        <v>119</v>
      </c>
      <c r="E77" s="273"/>
      <c r="F77" s="286">
        <f>G8</f>
        <v>0</v>
      </c>
      <c r="G77" s="273"/>
    </row>
    <row r="78" spans="1:8" ht="12" customHeight="1">
      <c r="A78" s="279">
        <v>2</v>
      </c>
      <c r="B78" s="273" t="s">
        <v>120</v>
      </c>
      <c r="E78" s="273"/>
      <c r="F78" s="288">
        <f>G9</f>
        <v>0</v>
      </c>
      <c r="G78" s="273"/>
    </row>
    <row r="79" spans="1:8" ht="12" customHeight="1">
      <c r="A79" s="279">
        <v>3</v>
      </c>
      <c r="B79" s="273" t="s">
        <v>62</v>
      </c>
      <c r="E79" s="273"/>
      <c r="F79" s="289">
        <f>G10</f>
        <v>0</v>
      </c>
      <c r="G79" s="273"/>
    </row>
    <row r="80" spans="1:8" ht="12" customHeight="1">
      <c r="A80" s="279"/>
      <c r="E80" s="273"/>
      <c r="F80" s="288"/>
      <c r="G80" s="273"/>
    </row>
    <row r="81" spans="1:7" ht="12" customHeight="1">
      <c r="A81" s="279">
        <v>4</v>
      </c>
      <c r="B81" s="273" t="s">
        <v>121</v>
      </c>
      <c r="E81" s="273"/>
      <c r="F81" s="288">
        <f>F77+F78+F79</f>
        <v>0</v>
      </c>
      <c r="G81" s="273"/>
    </row>
    <row r="82" spans="1:7" ht="12" customHeight="1">
      <c r="A82" s="279"/>
      <c r="E82" s="273"/>
      <c r="F82" s="288"/>
      <c r="G82" s="273"/>
    </row>
    <row r="83" spans="1:7" ht="12" customHeight="1">
      <c r="A83" s="279"/>
      <c r="B83" s="273" t="s">
        <v>64</v>
      </c>
      <c r="E83" s="273"/>
      <c r="F83" s="288"/>
      <c r="G83" s="273"/>
    </row>
    <row r="84" spans="1:7" ht="12" customHeight="1">
      <c r="A84" s="279">
        <v>5</v>
      </c>
      <c r="B84" s="273" t="s">
        <v>122</v>
      </c>
      <c r="E84" s="273"/>
      <c r="F84" s="288">
        <f>G14</f>
        <v>0</v>
      </c>
      <c r="G84" s="273"/>
    </row>
    <row r="85" spans="1:7" ht="12" customHeight="1">
      <c r="A85" s="279"/>
      <c r="B85" s="273" t="s">
        <v>66</v>
      </c>
      <c r="E85" s="273"/>
      <c r="F85" s="288"/>
      <c r="G85" s="273"/>
    </row>
    <row r="86" spans="1:7" ht="12" customHeight="1">
      <c r="A86" s="279">
        <v>6</v>
      </c>
      <c r="B86" s="273" t="s">
        <v>123</v>
      </c>
      <c r="E86" s="273"/>
      <c r="F86" s="288">
        <f>G16</f>
        <v>0</v>
      </c>
      <c r="G86" s="273"/>
    </row>
    <row r="87" spans="1:7" ht="12" customHeight="1">
      <c r="A87" s="279">
        <v>7</v>
      </c>
      <c r="B87" s="273" t="s">
        <v>124</v>
      </c>
      <c r="E87" s="273"/>
      <c r="F87" s="288">
        <f>G17</f>
        <v>0</v>
      </c>
      <c r="G87" s="273"/>
    </row>
    <row r="88" spans="1:7" ht="12" customHeight="1">
      <c r="A88" s="279">
        <v>8</v>
      </c>
      <c r="B88" s="273" t="s">
        <v>125</v>
      </c>
      <c r="E88" s="273"/>
      <c r="F88" s="289">
        <f>G18</f>
        <v>0</v>
      </c>
      <c r="G88" s="273"/>
    </row>
    <row r="89" spans="1:7" ht="12" customHeight="1">
      <c r="A89" s="279">
        <v>9</v>
      </c>
      <c r="B89" s="273" t="s">
        <v>126</v>
      </c>
      <c r="E89" s="273"/>
      <c r="F89" s="288">
        <f>F86+F87+F88</f>
        <v>0</v>
      </c>
      <c r="G89" s="273"/>
    </row>
    <row r="90" spans="1:7" ht="12" customHeight="1">
      <c r="A90" s="279"/>
      <c r="B90" s="273" t="s">
        <v>71</v>
      </c>
      <c r="E90" s="273"/>
      <c r="F90" s="288"/>
      <c r="G90" s="273"/>
    </row>
    <row r="91" spans="1:7" ht="12" customHeight="1">
      <c r="A91" s="279">
        <v>10</v>
      </c>
      <c r="B91" s="273" t="s">
        <v>127</v>
      </c>
      <c r="E91" s="273"/>
      <c r="F91" s="288">
        <f>G21</f>
        <v>0</v>
      </c>
      <c r="G91" s="273"/>
    </row>
    <row r="92" spans="1:7" ht="12" customHeight="1">
      <c r="A92" s="279">
        <v>11</v>
      </c>
      <c r="B92" s="273" t="s">
        <v>128</v>
      </c>
      <c r="E92" s="273"/>
      <c r="F92" s="288">
        <f>G22</f>
        <v>0</v>
      </c>
      <c r="G92" s="273"/>
    </row>
    <row r="93" spans="1:7" ht="12" customHeight="1">
      <c r="A93" s="279">
        <v>12</v>
      </c>
      <c r="B93" s="273" t="s">
        <v>129</v>
      </c>
      <c r="E93" s="273"/>
      <c r="F93" s="289">
        <f>G23</f>
        <v>0</v>
      </c>
      <c r="G93" s="273"/>
    </row>
    <row r="94" spans="1:7" ht="12" customHeight="1">
      <c r="A94" s="279">
        <v>13</v>
      </c>
      <c r="B94" s="273" t="s">
        <v>130</v>
      </c>
      <c r="E94" s="273"/>
      <c r="F94" s="288">
        <f>F91+F92+F93</f>
        <v>0</v>
      </c>
      <c r="G94" s="273"/>
    </row>
    <row r="95" spans="1:7" ht="12" customHeight="1">
      <c r="A95" s="279"/>
      <c r="B95" s="273" t="s">
        <v>75</v>
      </c>
      <c r="E95" s="273"/>
      <c r="F95" s="288"/>
      <c r="G95" s="273"/>
    </row>
    <row r="96" spans="1:7" ht="12" customHeight="1">
      <c r="A96" s="279">
        <v>14</v>
      </c>
      <c r="B96" s="273" t="s">
        <v>127</v>
      </c>
      <c r="E96" s="273"/>
      <c r="F96" s="288">
        <f>G26</f>
        <v>0</v>
      </c>
      <c r="G96" s="273"/>
    </row>
    <row r="97" spans="1:7" ht="12" customHeight="1">
      <c r="A97" s="279">
        <v>15</v>
      </c>
      <c r="B97" s="273" t="s">
        <v>128</v>
      </c>
      <c r="E97" s="273"/>
      <c r="F97" s="288">
        <f>G27</f>
        <v>0</v>
      </c>
      <c r="G97" s="273"/>
    </row>
    <row r="98" spans="1:7" ht="12" customHeight="1">
      <c r="A98" s="279">
        <v>16</v>
      </c>
      <c r="B98" s="273" t="s">
        <v>129</v>
      </c>
      <c r="E98" s="273"/>
      <c r="F98" s="289"/>
      <c r="G98" s="273"/>
    </row>
    <row r="99" spans="1:7" ht="12" customHeight="1">
      <c r="A99" s="279">
        <v>17</v>
      </c>
      <c r="B99" s="273" t="s">
        <v>131</v>
      </c>
      <c r="E99" s="273"/>
      <c r="F99" s="288">
        <f>F96+F97+F98</f>
        <v>0</v>
      </c>
      <c r="G99" s="273"/>
    </row>
    <row r="100" spans="1:7" ht="12" customHeight="1">
      <c r="A100" s="279">
        <v>18</v>
      </c>
      <c r="B100" s="273" t="s">
        <v>77</v>
      </c>
      <c r="E100" s="273"/>
      <c r="F100" s="288">
        <f>G31</f>
        <v>0</v>
      </c>
      <c r="G100" s="273"/>
    </row>
    <row r="101" spans="1:7" ht="12" customHeight="1">
      <c r="A101" s="279">
        <v>19</v>
      </c>
      <c r="B101" s="273" t="s">
        <v>78</v>
      </c>
      <c r="E101" s="273"/>
      <c r="F101" s="288">
        <f>G32</f>
        <v>0</v>
      </c>
      <c r="G101" s="273"/>
    </row>
    <row r="102" spans="1:7" ht="12" customHeight="1">
      <c r="A102" s="279">
        <v>20</v>
      </c>
      <c r="B102" s="273" t="s">
        <v>132</v>
      </c>
      <c r="E102" s="273"/>
      <c r="F102" s="288">
        <f>G33</f>
        <v>0</v>
      </c>
      <c r="G102" s="273"/>
    </row>
    <row r="103" spans="1:7" ht="12" customHeight="1">
      <c r="A103" s="279"/>
      <c r="B103" s="273" t="s">
        <v>133</v>
      </c>
      <c r="E103" s="273"/>
      <c r="F103" s="288"/>
      <c r="G103" s="273"/>
    </row>
    <row r="104" spans="1:7" ht="12" customHeight="1">
      <c r="A104" s="279">
        <v>21</v>
      </c>
      <c r="B104" s="273" t="s">
        <v>127</v>
      </c>
      <c r="E104" s="273"/>
      <c r="F104" s="288">
        <f>G35</f>
        <v>0</v>
      </c>
      <c r="G104" s="273"/>
    </row>
    <row r="105" spans="1:7" ht="12" customHeight="1">
      <c r="A105" s="279">
        <v>22</v>
      </c>
      <c r="B105" s="273" t="s">
        <v>128</v>
      </c>
      <c r="E105" s="273"/>
      <c r="F105" s="288">
        <f>G36</f>
        <v>0</v>
      </c>
      <c r="G105" s="273"/>
    </row>
    <row r="106" spans="1:7" ht="12" customHeight="1">
      <c r="A106" s="279">
        <v>23</v>
      </c>
      <c r="B106" s="273" t="s">
        <v>129</v>
      </c>
      <c r="E106" s="273"/>
      <c r="F106" s="289">
        <f>G37</f>
        <v>0</v>
      </c>
      <c r="G106" s="273"/>
    </row>
    <row r="107" spans="1:7" ht="12" customHeight="1">
      <c r="A107" s="279">
        <v>24</v>
      </c>
      <c r="B107" s="273" t="s">
        <v>134</v>
      </c>
      <c r="E107" s="273"/>
      <c r="F107" s="289">
        <f>F104+F105+F106</f>
        <v>0</v>
      </c>
      <c r="G107" s="273"/>
    </row>
    <row r="108" spans="1:7" ht="12" customHeight="1">
      <c r="A108" s="279"/>
      <c r="E108" s="273"/>
      <c r="F108" s="288"/>
      <c r="G108" s="273"/>
    </row>
    <row r="109" spans="1:7" ht="12" customHeight="1">
      <c r="A109" s="279">
        <v>25</v>
      </c>
      <c r="B109" s="273" t="s">
        <v>82</v>
      </c>
      <c r="E109" s="273"/>
      <c r="F109" s="289">
        <f>F107+F102+F101+F100+F99+F94+F89+F84</f>
        <v>0</v>
      </c>
      <c r="G109" s="273"/>
    </row>
    <row r="110" spans="1:7" ht="12" customHeight="1">
      <c r="A110" s="279"/>
      <c r="E110" s="273"/>
      <c r="F110" s="288"/>
      <c r="G110" s="273"/>
    </row>
    <row r="111" spans="1:7" ht="12" customHeight="1">
      <c r="A111" s="279">
        <v>26</v>
      </c>
      <c r="B111" s="273" t="s">
        <v>156</v>
      </c>
      <c r="E111" s="273"/>
      <c r="F111" s="289">
        <f>F81-F109</f>
        <v>0</v>
      </c>
      <c r="G111" s="273"/>
    </row>
    <row r="112" spans="1:7" ht="12" customHeight="1">
      <c r="A112" s="279"/>
      <c r="E112" s="273"/>
      <c r="G112" s="273"/>
    </row>
    <row r="113" spans="1:7" ht="12" customHeight="1">
      <c r="A113" s="279">
        <v>27</v>
      </c>
      <c r="B113" s="273" t="s">
        <v>157</v>
      </c>
      <c r="G113" s="273"/>
    </row>
    <row r="114" spans="1:7" ht="12" customHeight="1" thickBot="1">
      <c r="A114" s="279"/>
      <c r="B114" s="300" t="s">
        <v>158</v>
      </c>
      <c r="C114" s="301">
        <f>Inputs!$D$4</f>
        <v>1.4203E-2</v>
      </c>
      <c r="F114" s="295">
        <f>ROUND(F111*C114,0)</f>
        <v>0</v>
      </c>
      <c r="G114" s="273"/>
    </row>
    <row r="115" spans="1:7" ht="12" customHeight="1" thickTop="1">
      <c r="A115" s="279"/>
      <c r="G115" s="273"/>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phoneticPr fontId="0" type="noConversion"/>
  <pageMargins left="1" right="0.75" top="0.5" bottom="0.5" header="0.5" footer="0.5"/>
  <pageSetup scale="90" orientation="portrait" r:id="rId1"/>
  <headerFooter alignWithMargins="0"/>
  <rowBreaks count="1" manualBreakCount="1">
    <brk id="6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115"/>
  <sheetViews>
    <sheetView view="pageBreakPreview" topLeftCell="A37" zoomScale="60" zoomScaleNormal="100" workbookViewId="0">
      <selection activeCell="F66" sqref="F66:G66"/>
    </sheetView>
  </sheetViews>
  <sheetFormatPr defaultColWidth="12.42578125" defaultRowHeight="11.1" customHeight="1"/>
  <cols>
    <col min="1" max="1" width="5.5703125" style="82" customWidth="1"/>
    <col min="2" max="2" width="26.140625" style="82" customWidth="1"/>
    <col min="3" max="3" width="12.42578125" style="82" customWidth="1"/>
    <col min="4" max="4" width="6.7109375" style="82" customWidth="1"/>
    <col min="5" max="5" width="12.42578125" style="99" customWidth="1"/>
    <col min="6" max="6" width="12.42578125" style="100" customWidth="1"/>
    <col min="7" max="7" width="12.42578125" style="99" customWidth="1"/>
    <col min="8" max="16384" width="12.42578125" style="82"/>
  </cols>
  <sheetData>
    <row r="1" spans="1:8" ht="12.75">
      <c r="A1" s="81" t="str">
        <f>Inputs!$D$6</f>
        <v>AVISTA UTILITIES</v>
      </c>
      <c r="B1" s="81"/>
      <c r="C1" s="81"/>
      <c r="E1" s="83"/>
      <c r="F1" s="84"/>
      <c r="G1" s="83"/>
      <c r="H1" s="814" t="s">
        <v>297</v>
      </c>
    </row>
    <row r="2" spans="1:8" ht="12">
      <c r="A2" s="81" t="s">
        <v>110</v>
      </c>
      <c r="B2" s="81"/>
      <c r="C2" s="81"/>
      <c r="E2" s="83"/>
      <c r="F2" s="85" t="s">
        <v>162</v>
      </c>
      <c r="G2" s="83"/>
    </row>
    <row r="3" spans="1:8" ht="12">
      <c r="A3" s="81" t="str">
        <f>Inputs!$D$2</f>
        <v>TWELVE MONTHS ENDED DECEMBER 31, 2009</v>
      </c>
      <c r="B3" s="81"/>
      <c r="C3" s="81"/>
      <c r="E3" s="83"/>
      <c r="F3" s="85" t="s">
        <v>174</v>
      </c>
      <c r="G3" s="82"/>
    </row>
    <row r="4" spans="1:8" ht="12">
      <c r="A4" s="81" t="s">
        <v>113</v>
      </c>
      <c r="B4" s="81"/>
      <c r="C4" s="81"/>
      <c r="E4" s="86"/>
      <c r="F4" s="87" t="s">
        <v>114</v>
      </c>
      <c r="G4" s="86"/>
    </row>
    <row r="5" spans="1:8" ht="12">
      <c r="A5" s="88" t="s">
        <v>9</v>
      </c>
      <c r="E5" s="83"/>
      <c r="F5" s="85"/>
      <c r="G5" s="83"/>
    </row>
    <row r="6" spans="1:8" ht="12">
      <c r="A6" s="89" t="s">
        <v>25</v>
      </c>
      <c r="B6" s="90" t="s">
        <v>103</v>
      </c>
      <c r="C6" s="90"/>
      <c r="E6" s="91" t="s">
        <v>115</v>
      </c>
      <c r="F6" s="92" t="s">
        <v>116</v>
      </c>
      <c r="G6" s="91" t="s">
        <v>117</v>
      </c>
    </row>
    <row r="7" spans="1:8" ht="12">
      <c r="A7" s="88"/>
      <c r="B7" s="82" t="s">
        <v>59</v>
      </c>
      <c r="E7" s="93"/>
      <c r="F7" s="85"/>
      <c r="G7" s="93"/>
    </row>
    <row r="8" spans="1:8" ht="12">
      <c r="A8" s="88">
        <v>1</v>
      </c>
      <c r="B8" s="82" t="s">
        <v>119</v>
      </c>
      <c r="E8" s="94"/>
      <c r="F8" s="94"/>
      <c r="G8" s="94"/>
    </row>
    <row r="9" spans="1:8" ht="12">
      <c r="A9" s="88">
        <v>2</v>
      </c>
      <c r="B9" s="82" t="s">
        <v>120</v>
      </c>
      <c r="E9" s="95"/>
      <c r="F9" s="95"/>
      <c r="G9" s="95"/>
    </row>
    <row r="10" spans="1:8" ht="12">
      <c r="A10" s="88">
        <v>3</v>
      </c>
      <c r="B10" s="82" t="s">
        <v>62</v>
      </c>
      <c r="E10" s="96"/>
      <c r="F10" s="96"/>
      <c r="G10" s="96"/>
    </row>
    <row r="11" spans="1:8" ht="12">
      <c r="A11" s="88">
        <v>4</v>
      </c>
      <c r="B11" s="82" t="s">
        <v>121</v>
      </c>
      <c r="E11" s="95">
        <f>SUM(E8:E10)</f>
        <v>0</v>
      </c>
      <c r="F11" s="95">
        <f>SUM(F8:F10)</f>
        <v>0</v>
      </c>
      <c r="G11" s="95">
        <f>SUM(G8:G10)</f>
        <v>0</v>
      </c>
    </row>
    <row r="12" spans="1:8" ht="12">
      <c r="A12" s="88"/>
      <c r="E12" s="95"/>
      <c r="F12" s="95"/>
      <c r="G12" s="95"/>
    </row>
    <row r="13" spans="1:8" ht="12">
      <c r="A13" s="88"/>
      <c r="B13" s="82" t="s">
        <v>64</v>
      </c>
      <c r="E13" s="95"/>
      <c r="F13" s="95"/>
      <c r="G13" s="95"/>
    </row>
    <row r="14" spans="1:8" ht="12">
      <c r="A14" s="88">
        <v>5</v>
      </c>
      <c r="B14" s="82" t="s">
        <v>122</v>
      </c>
      <c r="E14" s="95"/>
      <c r="F14" s="95"/>
      <c r="G14" s="95"/>
    </row>
    <row r="15" spans="1:8" ht="12">
      <c r="A15" s="88"/>
      <c r="B15" s="82" t="s">
        <v>66</v>
      </c>
      <c r="E15" s="95"/>
      <c r="F15" s="95"/>
      <c r="G15" s="95"/>
    </row>
    <row r="16" spans="1:8" ht="12">
      <c r="A16" s="88">
        <v>6</v>
      </c>
      <c r="B16" s="82" t="s">
        <v>123</v>
      </c>
      <c r="E16" s="95"/>
      <c r="F16" s="95"/>
      <c r="G16" s="95"/>
    </row>
    <row r="17" spans="1:7" ht="12">
      <c r="A17" s="88">
        <v>7</v>
      </c>
      <c r="B17" s="82" t="s">
        <v>124</v>
      </c>
      <c r="E17" s="95"/>
      <c r="F17" s="95"/>
      <c r="G17" s="95"/>
    </row>
    <row r="18" spans="1:7" ht="12">
      <c r="A18" s="88">
        <v>8</v>
      </c>
      <c r="B18" s="82" t="s">
        <v>125</v>
      </c>
      <c r="E18" s="96"/>
      <c r="F18" s="96"/>
      <c r="G18" s="96"/>
    </row>
    <row r="19" spans="1:7" ht="12">
      <c r="A19" s="88">
        <v>9</v>
      </c>
      <c r="B19" s="82" t="s">
        <v>126</v>
      </c>
      <c r="E19" s="95">
        <f>SUM(E16:E18)</f>
        <v>0</v>
      </c>
      <c r="F19" s="95">
        <f>SUM(F16:F18)</f>
        <v>0</v>
      </c>
      <c r="G19" s="95">
        <f>SUM(G16:G18)</f>
        <v>0</v>
      </c>
    </row>
    <row r="20" spans="1:7" ht="12">
      <c r="A20" s="88"/>
      <c r="B20" s="82" t="s">
        <v>71</v>
      </c>
      <c r="E20" s="95"/>
      <c r="F20" s="95"/>
      <c r="G20" s="95"/>
    </row>
    <row r="21" spans="1:7" ht="12">
      <c r="A21" s="88">
        <v>10</v>
      </c>
      <c r="B21" s="82" t="s">
        <v>127</v>
      </c>
      <c r="E21" s="95"/>
      <c r="F21" s="95"/>
      <c r="G21" s="95"/>
    </row>
    <row r="22" spans="1:7" ht="12">
      <c r="A22" s="88">
        <v>11</v>
      </c>
      <c r="B22" s="82" t="s">
        <v>128</v>
      </c>
      <c r="E22" s="95"/>
      <c r="F22" s="95"/>
      <c r="G22" s="95"/>
    </row>
    <row r="23" spans="1:7" ht="12">
      <c r="A23" s="88">
        <v>12</v>
      </c>
      <c r="B23" s="82" t="s">
        <v>129</v>
      </c>
      <c r="E23" s="96"/>
      <c r="F23" s="96"/>
      <c r="G23" s="96"/>
    </row>
    <row r="24" spans="1:7" ht="12">
      <c r="A24" s="88">
        <v>13</v>
      </c>
      <c r="B24" s="82" t="s">
        <v>130</v>
      </c>
      <c r="E24" s="95">
        <f>SUM(E21:E23)</f>
        <v>0</v>
      </c>
      <c r="F24" s="95">
        <f>SUM(F21:F23)</f>
        <v>0</v>
      </c>
      <c r="G24" s="95">
        <f>SUM(G21:G23)</f>
        <v>0</v>
      </c>
    </row>
    <row r="25" spans="1:7" ht="12">
      <c r="A25" s="88"/>
      <c r="B25" s="82" t="s">
        <v>75</v>
      </c>
      <c r="E25" s="95"/>
      <c r="F25" s="95"/>
      <c r="G25" s="95"/>
    </row>
    <row r="26" spans="1:7" ht="12">
      <c r="A26" s="88">
        <v>14</v>
      </c>
      <c r="B26" s="82" t="s">
        <v>127</v>
      </c>
      <c r="E26" s="95"/>
      <c r="F26" s="95"/>
      <c r="G26" s="95"/>
    </row>
    <row r="27" spans="1:7" ht="12">
      <c r="A27" s="88">
        <v>15</v>
      </c>
      <c r="B27" s="82" t="s">
        <v>128</v>
      </c>
      <c r="E27" s="95"/>
      <c r="F27" s="95"/>
      <c r="G27" s="95"/>
    </row>
    <row r="28" spans="1:7" ht="12">
      <c r="A28" s="88">
        <v>16</v>
      </c>
      <c r="B28" s="82" t="s">
        <v>129</v>
      </c>
      <c r="E28" s="96">
        <f>F28+G28</f>
        <v>0</v>
      </c>
      <c r="F28" s="96"/>
      <c r="G28" s="734">
        <f>F114</f>
        <v>0</v>
      </c>
    </row>
    <row r="29" spans="1:7" ht="12">
      <c r="A29" s="88">
        <v>17</v>
      </c>
      <c r="B29" s="82" t="s">
        <v>131</v>
      </c>
      <c r="E29" s="95">
        <f>SUM(E26:E28)</f>
        <v>0</v>
      </c>
      <c r="F29" s="95">
        <f>SUM(F26:F28)</f>
        <v>0</v>
      </c>
      <c r="G29" s="95">
        <f>SUM(G26:G28)</f>
        <v>0</v>
      </c>
    </row>
    <row r="30" spans="1:7" ht="12">
      <c r="A30" s="88"/>
      <c r="E30" s="95"/>
      <c r="F30" s="95"/>
      <c r="G30" s="95"/>
    </row>
    <row r="31" spans="1:7" ht="12">
      <c r="A31" s="88">
        <v>18</v>
      </c>
      <c r="B31" s="82" t="s">
        <v>77</v>
      </c>
      <c r="E31" s="95">
        <f>F31+G31</f>
        <v>-50</v>
      </c>
      <c r="F31" s="816">
        <v>-50</v>
      </c>
      <c r="G31" s="816">
        <v>0</v>
      </c>
    </row>
    <row r="32" spans="1:7" ht="12">
      <c r="A32" s="88">
        <v>19</v>
      </c>
      <c r="B32" s="82" t="s">
        <v>78</v>
      </c>
      <c r="E32" s="95"/>
      <c r="F32" s="95"/>
      <c r="G32" s="95"/>
    </row>
    <row r="33" spans="1:7" ht="12">
      <c r="A33" s="88">
        <v>20</v>
      </c>
      <c r="B33" s="82" t="s">
        <v>132</v>
      </c>
      <c r="E33" s="95"/>
      <c r="F33" s="95"/>
      <c r="G33" s="95"/>
    </row>
    <row r="34" spans="1:7" ht="12">
      <c r="A34" s="88"/>
      <c r="B34" s="82" t="s">
        <v>133</v>
      </c>
      <c r="E34" s="95"/>
      <c r="F34" s="95"/>
      <c r="G34" s="95"/>
    </row>
    <row r="35" spans="1:7" ht="12">
      <c r="A35" s="88">
        <v>21</v>
      </c>
      <c r="B35" s="82" t="s">
        <v>127</v>
      </c>
      <c r="E35" s="95"/>
      <c r="F35" s="95"/>
      <c r="G35" s="95"/>
    </row>
    <row r="36" spans="1:7" ht="12">
      <c r="A36" s="88">
        <v>22</v>
      </c>
      <c r="B36" s="82" t="s">
        <v>128</v>
      </c>
      <c r="E36" s="95"/>
      <c r="F36" s="95"/>
      <c r="G36" s="95"/>
    </row>
    <row r="37" spans="1:7" ht="12">
      <c r="A37" s="88">
        <v>23</v>
      </c>
      <c r="B37" s="82" t="s">
        <v>129</v>
      </c>
      <c r="E37" s="96"/>
      <c r="F37" s="96"/>
      <c r="G37" s="96"/>
    </row>
    <row r="38" spans="1:7" ht="12">
      <c r="A38" s="88">
        <v>24</v>
      </c>
      <c r="B38" s="82" t="s">
        <v>134</v>
      </c>
      <c r="E38" s="96">
        <f>SUM(E35:E37)</f>
        <v>0</v>
      </c>
      <c r="F38" s="96">
        <f>SUM(F35:F37)</f>
        <v>0</v>
      </c>
      <c r="G38" s="96">
        <f>SUM(G35:G37)</f>
        <v>0</v>
      </c>
    </row>
    <row r="39" spans="1:7" ht="12">
      <c r="A39" s="88">
        <v>25</v>
      </c>
      <c r="B39" s="82" t="s">
        <v>82</v>
      </c>
      <c r="E39" s="96">
        <f>E19+E24+E29+E31+E32+E33+E38+E14</f>
        <v>-50</v>
      </c>
      <c r="F39" s="96">
        <f>F19+F24+F29+F31+F32+F33+F38+F14</f>
        <v>-50</v>
      </c>
      <c r="G39" s="96">
        <f>G19+G24+G29+G31+G32+G33+G38+G14</f>
        <v>0</v>
      </c>
    </row>
    <row r="40" spans="1:7" ht="12">
      <c r="A40" s="88"/>
      <c r="E40" s="95"/>
      <c r="F40" s="95"/>
      <c r="G40" s="95"/>
    </row>
    <row r="41" spans="1:7" ht="12">
      <c r="A41" s="88">
        <v>26</v>
      </c>
      <c r="B41" s="82" t="s">
        <v>135</v>
      </c>
      <c r="E41" s="95">
        <f>E11-E39</f>
        <v>50</v>
      </c>
      <c r="F41" s="95">
        <f>F11-F39</f>
        <v>50</v>
      </c>
      <c r="G41" s="95">
        <f>G11-G39</f>
        <v>0</v>
      </c>
    </row>
    <row r="42" spans="1:7" ht="12">
      <c r="A42" s="88"/>
      <c r="E42" s="95"/>
      <c r="F42" s="95"/>
      <c r="G42" s="95"/>
    </row>
    <row r="43" spans="1:7" ht="12">
      <c r="A43" s="88"/>
      <c r="B43" s="82" t="s">
        <v>136</v>
      </c>
      <c r="E43" s="95"/>
      <c r="F43" s="95"/>
      <c r="G43" s="95"/>
    </row>
    <row r="44" spans="1:7" ht="12">
      <c r="A44" s="88">
        <v>27</v>
      </c>
      <c r="B44" s="97" t="s">
        <v>137</v>
      </c>
      <c r="D44" s="98">
        <v>0.35</v>
      </c>
      <c r="E44" s="95">
        <f>F44+G44</f>
        <v>18</v>
      </c>
      <c r="F44" s="95">
        <f>ROUND(F41*D44,0)</f>
        <v>18</v>
      </c>
      <c r="G44" s="95">
        <f>ROUND(G41*D44,0)</f>
        <v>0</v>
      </c>
    </row>
    <row r="45" spans="1:7" ht="12">
      <c r="A45" s="88">
        <v>28</v>
      </c>
      <c r="B45" s="82" t="s">
        <v>139</v>
      </c>
      <c r="E45" s="95"/>
      <c r="F45" s="95"/>
      <c r="G45" s="95"/>
    </row>
    <row r="46" spans="1:7" ht="12">
      <c r="A46" s="88">
        <v>29</v>
      </c>
      <c r="B46" s="82" t="s">
        <v>138</v>
      </c>
      <c r="E46" s="96"/>
      <c r="F46" s="96"/>
      <c r="G46" s="96"/>
    </row>
    <row r="47" spans="1:7" ht="12">
      <c r="A47" s="88"/>
    </row>
    <row r="48" spans="1:7" ht="12.75" thickBot="1">
      <c r="A48" s="88">
        <v>30</v>
      </c>
      <c r="B48" s="101" t="s">
        <v>88</v>
      </c>
      <c r="E48" s="102">
        <f>E41-(+E44+E45+E46)</f>
        <v>32</v>
      </c>
      <c r="F48" s="102">
        <f>F41-F44+F45+F46</f>
        <v>32</v>
      </c>
      <c r="G48" s="102">
        <f>G41-SUM(G44:G46)</f>
        <v>0</v>
      </c>
    </row>
    <row r="49" spans="1:9" ht="12.75" thickTop="1">
      <c r="A49" s="88"/>
    </row>
    <row r="50" spans="1:9" ht="12">
      <c r="A50" s="88"/>
      <c r="B50" s="97" t="s">
        <v>140</v>
      </c>
    </row>
    <row r="51" spans="1:9" ht="12">
      <c r="A51" s="88"/>
      <c r="B51" s="97" t="s">
        <v>141</v>
      </c>
    </row>
    <row r="52" spans="1:9" ht="12">
      <c r="A52" s="88">
        <v>31</v>
      </c>
      <c r="B52" s="82" t="s">
        <v>142</v>
      </c>
      <c r="E52" s="94"/>
      <c r="F52" s="94"/>
      <c r="G52" s="94"/>
    </row>
    <row r="53" spans="1:9" ht="12">
      <c r="A53" s="88">
        <v>32</v>
      </c>
      <c r="B53" s="82" t="s">
        <v>143</v>
      </c>
      <c r="E53" s="95"/>
      <c r="F53" s="95"/>
      <c r="G53" s="95"/>
    </row>
    <row r="54" spans="1:9" ht="12">
      <c r="A54" s="88">
        <v>33</v>
      </c>
      <c r="B54" s="82" t="s">
        <v>151</v>
      </c>
      <c r="E54" s="96"/>
      <c r="F54" s="96"/>
      <c r="G54" s="96"/>
    </row>
    <row r="55" spans="1:9" ht="12">
      <c r="A55" s="88">
        <v>34</v>
      </c>
      <c r="B55" s="82" t="s">
        <v>145</v>
      </c>
      <c r="E55" s="95">
        <f>SUM(E52:E54)</f>
        <v>0</v>
      </c>
      <c r="F55" s="95">
        <f>SUM(F52:F54)</f>
        <v>0</v>
      </c>
      <c r="G55" s="95">
        <f>SUM(G52:G54)</f>
        <v>0</v>
      </c>
    </row>
    <row r="56" spans="1:9" ht="12">
      <c r="A56" s="88"/>
      <c r="B56" s="82" t="s">
        <v>93</v>
      </c>
      <c r="E56" s="95"/>
      <c r="F56" s="95"/>
      <c r="G56" s="95"/>
    </row>
    <row r="57" spans="1:9" ht="12">
      <c r="A57" s="88">
        <v>35</v>
      </c>
      <c r="B57" s="82" t="s">
        <v>142</v>
      </c>
      <c r="E57" s="95"/>
      <c r="F57" s="95"/>
      <c r="G57" s="95"/>
    </row>
    <row r="58" spans="1:9" ht="12">
      <c r="A58" s="88">
        <v>36</v>
      </c>
      <c r="B58" s="82" t="s">
        <v>143</v>
      </c>
      <c r="E58" s="95"/>
      <c r="F58" s="95"/>
      <c r="G58" s="95"/>
    </row>
    <row r="59" spans="1:9" ht="12">
      <c r="A59" s="88">
        <v>37</v>
      </c>
      <c r="B59" s="82" t="s">
        <v>151</v>
      </c>
      <c r="E59" s="96"/>
      <c r="F59" s="96"/>
      <c r="G59" s="96"/>
    </row>
    <row r="60" spans="1:9" ht="12">
      <c r="A60" s="88">
        <v>38</v>
      </c>
      <c r="B60" s="82" t="s">
        <v>146</v>
      </c>
      <c r="E60" s="95">
        <f>SUM(E57:E59)</f>
        <v>0</v>
      </c>
      <c r="F60" s="95">
        <f>SUM(F57:F59)</f>
        <v>0</v>
      </c>
      <c r="G60" s="95">
        <f>SUM(G57:G59)</f>
        <v>0</v>
      </c>
    </row>
    <row r="61" spans="1:9" ht="12">
      <c r="A61" s="88">
        <v>39</v>
      </c>
      <c r="B61" s="97" t="s">
        <v>147</v>
      </c>
      <c r="E61" s="95"/>
      <c r="F61" s="95"/>
      <c r="G61" s="95"/>
    </row>
    <row r="62" spans="1:9" ht="12">
      <c r="A62" s="88">
        <v>40</v>
      </c>
      <c r="B62" s="82" t="s">
        <v>96</v>
      </c>
      <c r="E62" s="95"/>
      <c r="F62" s="95"/>
      <c r="G62" s="95"/>
      <c r="I62" s="82">
        <f>G62+F62</f>
        <v>0</v>
      </c>
    </row>
    <row r="63" spans="1:9" ht="12">
      <c r="A63" s="88">
        <v>41</v>
      </c>
      <c r="B63" s="82" t="s">
        <v>302</v>
      </c>
      <c r="E63" s="95"/>
      <c r="F63" s="95"/>
      <c r="G63" s="95"/>
    </row>
    <row r="64" spans="1:9" ht="12">
      <c r="A64" s="88">
        <v>42</v>
      </c>
      <c r="B64" s="97" t="s">
        <v>97</v>
      </c>
      <c r="E64" s="96"/>
      <c r="F64" s="96"/>
      <c r="G64" s="96"/>
    </row>
    <row r="65" spans="1:7" ht="9" customHeight="1">
      <c r="A65" s="88"/>
      <c r="B65" s="82" t="s">
        <v>148</v>
      </c>
    </row>
    <row r="66" spans="1:7" ht="12.75" thickBot="1">
      <c r="A66" s="88">
        <v>43</v>
      </c>
      <c r="B66" s="101" t="s">
        <v>98</v>
      </c>
      <c r="E66" s="102">
        <f>E55-E60+E61+E62+E64+E63</f>
        <v>0</v>
      </c>
      <c r="F66" s="102">
        <f t="shared" ref="F66:G66" si="0">F55-F60+F61+F62+F64+F63</f>
        <v>0</v>
      </c>
      <c r="G66" s="102">
        <f t="shared" si="0"/>
        <v>0</v>
      </c>
    </row>
    <row r="67" spans="1:7" ht="11.1" customHeight="1" thickTop="1">
      <c r="A67" s="103"/>
      <c r="B67" s="103"/>
      <c r="C67" s="103"/>
      <c r="D67" s="104"/>
      <c r="E67" s="105"/>
      <c r="F67" s="106"/>
      <c r="G67" s="105"/>
    </row>
    <row r="68" spans="1:7" ht="11.1" customHeight="1">
      <c r="A68" s="103"/>
      <c r="B68" s="103"/>
      <c r="C68" s="103"/>
      <c r="D68" s="104"/>
      <c r="E68" s="105"/>
      <c r="F68" s="106"/>
      <c r="G68" s="105"/>
    </row>
    <row r="69" spans="1:7" ht="11.1" customHeight="1">
      <c r="A69" s="272" t="str">
        <f>Inputs!$D$6</f>
        <v>AVISTA UTILITIES</v>
      </c>
      <c r="B69" s="272"/>
      <c r="C69" s="272"/>
      <c r="D69" s="273"/>
      <c r="E69" s="292"/>
      <c r="F69" s="293"/>
      <c r="G69" s="273"/>
    </row>
    <row r="70" spans="1:7" ht="11.1" customHeight="1">
      <c r="A70" s="272" t="s">
        <v>154</v>
      </c>
      <c r="B70" s="272"/>
      <c r="C70" s="272"/>
      <c r="D70" s="273"/>
      <c r="E70" s="292"/>
      <c r="F70" s="293"/>
      <c r="G70" s="273"/>
    </row>
    <row r="71" spans="1:7" ht="11.1" customHeight="1">
      <c r="A71" s="272" t="str">
        <f>A3</f>
        <v>TWELVE MONTHS ENDED DECEMBER 31, 2009</v>
      </c>
      <c r="B71" s="272"/>
      <c r="C71" s="272"/>
      <c r="D71" s="273"/>
      <c r="E71" s="292"/>
      <c r="F71" s="276" t="str">
        <f>F2</f>
        <v>ELIMINATE</v>
      </c>
      <c r="G71" s="273"/>
    </row>
    <row r="72" spans="1:7" ht="11.1" customHeight="1">
      <c r="A72" s="272" t="s">
        <v>155</v>
      </c>
      <c r="B72" s="272"/>
      <c r="C72" s="272"/>
      <c r="D72" s="273"/>
      <c r="E72" s="292"/>
      <c r="F72" s="276" t="str">
        <f>F3</f>
        <v>A/R EXPENSES</v>
      </c>
      <c r="G72" s="273"/>
    </row>
    <row r="73" spans="1:7" ht="11.1" customHeight="1">
      <c r="A73" s="273"/>
      <c r="B73" s="273"/>
      <c r="C73" s="273"/>
      <c r="D73" s="273"/>
      <c r="E73" s="297"/>
      <c r="F73" s="283" t="str">
        <f>F4</f>
        <v>GAS</v>
      </c>
      <c r="G73" s="298"/>
    </row>
    <row r="74" spans="1:7" ht="11.1" customHeight="1">
      <c r="A74" s="279" t="s">
        <v>9</v>
      </c>
      <c r="B74" s="273"/>
      <c r="C74" s="273"/>
      <c r="D74" s="273"/>
      <c r="E74" s="292"/>
      <c r="F74" s="276"/>
      <c r="G74" s="292"/>
    </row>
    <row r="75" spans="1:7" ht="11.1" customHeight="1">
      <c r="A75" s="299" t="s">
        <v>25</v>
      </c>
      <c r="B75" s="281" t="s">
        <v>103</v>
      </c>
      <c r="C75" s="281"/>
      <c r="D75" s="273"/>
      <c r="E75" s="292"/>
      <c r="F75" s="283" t="s">
        <v>117</v>
      </c>
      <c r="G75" s="292"/>
    </row>
    <row r="76" spans="1:7" ht="11.1" customHeight="1">
      <c r="A76" s="279"/>
      <c r="B76" s="273" t="s">
        <v>59</v>
      </c>
      <c r="C76" s="273"/>
      <c r="D76" s="273"/>
      <c r="E76" s="273"/>
      <c r="F76" s="293"/>
      <c r="G76" s="273"/>
    </row>
    <row r="77" spans="1:7" ht="11.1" customHeight="1">
      <c r="A77" s="279">
        <v>1</v>
      </c>
      <c r="B77" s="273" t="s">
        <v>119</v>
      </c>
      <c r="C77" s="273"/>
      <c r="D77" s="273"/>
      <c r="E77" s="273"/>
      <c r="F77" s="286">
        <f>G8</f>
        <v>0</v>
      </c>
      <c r="G77" s="273"/>
    </row>
    <row r="78" spans="1:7" ht="11.1" customHeight="1">
      <c r="A78" s="279">
        <v>2</v>
      </c>
      <c r="B78" s="273" t="s">
        <v>120</v>
      </c>
      <c r="C78" s="273"/>
      <c r="D78" s="273"/>
      <c r="E78" s="273"/>
      <c r="F78" s="288">
        <f>G9</f>
        <v>0</v>
      </c>
      <c r="G78" s="273"/>
    </row>
    <row r="79" spans="1:7" ht="11.1" customHeight="1">
      <c r="A79" s="279">
        <v>3</v>
      </c>
      <c r="B79" s="273" t="s">
        <v>62</v>
      </c>
      <c r="C79" s="273"/>
      <c r="D79" s="273"/>
      <c r="E79" s="273"/>
      <c r="F79" s="289">
        <f>G10</f>
        <v>0</v>
      </c>
      <c r="G79" s="273"/>
    </row>
    <row r="80" spans="1:7" ht="11.1" customHeight="1">
      <c r="A80" s="279"/>
      <c r="B80" s="273"/>
      <c r="C80" s="273"/>
      <c r="D80" s="273"/>
      <c r="E80" s="273"/>
      <c r="F80" s="288"/>
      <c r="G80" s="273"/>
    </row>
    <row r="81" spans="1:7" ht="11.1" customHeight="1">
      <c r="A81" s="279">
        <v>4</v>
      </c>
      <c r="B81" s="273" t="s">
        <v>121</v>
      </c>
      <c r="C81" s="273"/>
      <c r="D81" s="273"/>
      <c r="E81" s="273"/>
      <c r="F81" s="288">
        <f>F77+F78+F79</f>
        <v>0</v>
      </c>
      <c r="G81" s="273"/>
    </row>
    <row r="82" spans="1:7" ht="11.1" customHeight="1">
      <c r="A82" s="279"/>
      <c r="B82" s="273"/>
      <c r="C82" s="273"/>
      <c r="D82" s="273"/>
      <c r="E82" s="273"/>
      <c r="F82" s="288"/>
      <c r="G82" s="273"/>
    </row>
    <row r="83" spans="1:7" ht="11.1" customHeight="1">
      <c r="A83" s="279"/>
      <c r="B83" s="273" t="s">
        <v>64</v>
      </c>
      <c r="C83" s="273"/>
      <c r="D83" s="273"/>
      <c r="E83" s="273"/>
      <c r="F83" s="288"/>
      <c r="G83" s="273"/>
    </row>
    <row r="84" spans="1:7" ht="11.1" customHeight="1">
      <c r="A84" s="279">
        <v>5</v>
      </c>
      <c r="B84" s="273" t="s">
        <v>122</v>
      </c>
      <c r="C84" s="273"/>
      <c r="D84" s="273"/>
      <c r="E84" s="273"/>
      <c r="F84" s="288">
        <f>G14</f>
        <v>0</v>
      </c>
      <c r="G84" s="273"/>
    </row>
    <row r="85" spans="1:7" ht="11.1" customHeight="1">
      <c r="A85" s="279"/>
      <c r="B85" s="273" t="s">
        <v>66</v>
      </c>
      <c r="C85" s="273"/>
      <c r="D85" s="273"/>
      <c r="E85" s="273"/>
      <c r="F85" s="288"/>
      <c r="G85" s="273"/>
    </row>
    <row r="86" spans="1:7" ht="11.1" customHeight="1">
      <c r="A86" s="279">
        <v>6</v>
      </c>
      <c r="B86" s="273" t="s">
        <v>123</v>
      </c>
      <c r="C86" s="273"/>
      <c r="D86" s="273"/>
      <c r="E86" s="273"/>
      <c r="F86" s="288">
        <f>G16</f>
        <v>0</v>
      </c>
      <c r="G86" s="273"/>
    </row>
    <row r="87" spans="1:7" ht="11.1" customHeight="1">
      <c r="A87" s="279">
        <v>7</v>
      </c>
      <c r="B87" s="273" t="s">
        <v>124</v>
      </c>
      <c r="C87" s="273"/>
      <c r="D87" s="273"/>
      <c r="E87" s="273"/>
      <c r="F87" s="288">
        <f>G17</f>
        <v>0</v>
      </c>
      <c r="G87" s="273"/>
    </row>
    <row r="88" spans="1:7" ht="11.1" customHeight="1">
      <c r="A88" s="279">
        <v>8</v>
      </c>
      <c r="B88" s="273" t="s">
        <v>125</v>
      </c>
      <c r="C88" s="273"/>
      <c r="D88" s="273"/>
      <c r="E88" s="273"/>
      <c r="F88" s="289">
        <f>G18</f>
        <v>0</v>
      </c>
      <c r="G88" s="273"/>
    </row>
    <row r="89" spans="1:7" ht="11.1" customHeight="1">
      <c r="A89" s="279">
        <v>9</v>
      </c>
      <c r="B89" s="273" t="s">
        <v>126</v>
      </c>
      <c r="C89" s="273"/>
      <c r="D89" s="273"/>
      <c r="E89" s="273"/>
      <c r="F89" s="288">
        <f>F86+F87+F88</f>
        <v>0</v>
      </c>
      <c r="G89" s="273"/>
    </row>
    <row r="90" spans="1:7" ht="11.1" customHeight="1">
      <c r="A90" s="279"/>
      <c r="B90" s="273" t="s">
        <v>71</v>
      </c>
      <c r="C90" s="273"/>
      <c r="D90" s="273"/>
      <c r="E90" s="273"/>
      <c r="F90" s="288"/>
      <c r="G90" s="273"/>
    </row>
    <row r="91" spans="1:7" ht="11.1" customHeight="1">
      <c r="A91" s="279">
        <v>10</v>
      </c>
      <c r="B91" s="273" t="s">
        <v>127</v>
      </c>
      <c r="C91" s="273"/>
      <c r="D91" s="273"/>
      <c r="E91" s="273"/>
      <c r="F91" s="288">
        <f>G21</f>
        <v>0</v>
      </c>
      <c r="G91" s="273"/>
    </row>
    <row r="92" spans="1:7" ht="11.1" customHeight="1">
      <c r="A92" s="279">
        <v>11</v>
      </c>
      <c r="B92" s="273" t="s">
        <v>128</v>
      </c>
      <c r="C92" s="273"/>
      <c r="D92" s="273"/>
      <c r="E92" s="273"/>
      <c r="F92" s="288">
        <f>G22</f>
        <v>0</v>
      </c>
      <c r="G92" s="273"/>
    </row>
    <row r="93" spans="1:7" ht="11.1" customHeight="1">
      <c r="A93" s="279">
        <v>12</v>
      </c>
      <c r="B93" s="273" t="s">
        <v>129</v>
      </c>
      <c r="C93" s="273"/>
      <c r="D93" s="273"/>
      <c r="E93" s="273"/>
      <c r="F93" s="289">
        <f>G23</f>
        <v>0</v>
      </c>
      <c r="G93" s="273"/>
    </row>
    <row r="94" spans="1:7" ht="11.1" customHeight="1">
      <c r="A94" s="279">
        <v>13</v>
      </c>
      <c r="B94" s="273" t="s">
        <v>130</v>
      </c>
      <c r="C94" s="273"/>
      <c r="D94" s="273"/>
      <c r="E94" s="273"/>
      <c r="F94" s="288">
        <f>F91+F92+F93</f>
        <v>0</v>
      </c>
      <c r="G94" s="273"/>
    </row>
    <row r="95" spans="1:7" ht="11.1" customHeight="1">
      <c r="A95" s="279"/>
      <c r="B95" s="273" t="s">
        <v>75</v>
      </c>
      <c r="C95" s="273"/>
      <c r="D95" s="273"/>
      <c r="E95" s="273"/>
      <c r="F95" s="288"/>
      <c r="G95" s="273"/>
    </row>
    <row r="96" spans="1:7" ht="11.1" customHeight="1">
      <c r="A96" s="279">
        <v>14</v>
      </c>
      <c r="B96" s="273" t="s">
        <v>127</v>
      </c>
      <c r="C96" s="273"/>
      <c r="D96" s="273"/>
      <c r="E96" s="273"/>
      <c r="F96" s="288">
        <f>G26</f>
        <v>0</v>
      </c>
      <c r="G96" s="273"/>
    </row>
    <row r="97" spans="1:7" ht="11.1" customHeight="1">
      <c r="A97" s="279">
        <v>15</v>
      </c>
      <c r="B97" s="273" t="s">
        <v>128</v>
      </c>
      <c r="C97" s="273"/>
      <c r="D97" s="273"/>
      <c r="E97" s="273"/>
      <c r="F97" s="288">
        <f>G27</f>
        <v>0</v>
      </c>
      <c r="G97" s="273"/>
    </row>
    <row r="98" spans="1:7" ht="11.1" customHeight="1">
      <c r="A98" s="279">
        <v>16</v>
      </c>
      <c r="B98" s="273" t="s">
        <v>129</v>
      </c>
      <c r="C98" s="273"/>
      <c r="D98" s="273"/>
      <c r="E98" s="273"/>
      <c r="F98" s="289"/>
      <c r="G98" s="273"/>
    </row>
    <row r="99" spans="1:7" ht="11.1" customHeight="1">
      <c r="A99" s="279">
        <v>17</v>
      </c>
      <c r="B99" s="273" t="s">
        <v>131</v>
      </c>
      <c r="C99" s="273"/>
      <c r="D99" s="273"/>
      <c r="E99" s="273"/>
      <c r="F99" s="288">
        <f>F96+F97+F98</f>
        <v>0</v>
      </c>
      <c r="G99" s="273"/>
    </row>
    <row r="100" spans="1:7" ht="11.1" customHeight="1">
      <c r="A100" s="279">
        <v>18</v>
      </c>
      <c r="B100" s="273" t="s">
        <v>77</v>
      </c>
      <c r="C100" s="273"/>
      <c r="D100" s="273"/>
      <c r="E100" s="273"/>
      <c r="F100" s="288">
        <f>G31</f>
        <v>0</v>
      </c>
      <c r="G100" s="273"/>
    </row>
    <row r="101" spans="1:7" ht="11.1" customHeight="1">
      <c r="A101" s="279">
        <v>19</v>
      </c>
      <c r="B101" s="273" t="s">
        <v>78</v>
      </c>
      <c r="C101" s="273"/>
      <c r="D101" s="273"/>
      <c r="E101" s="273"/>
      <c r="F101" s="288">
        <f>G32</f>
        <v>0</v>
      </c>
      <c r="G101" s="273"/>
    </row>
    <row r="102" spans="1:7" ht="11.1" customHeight="1">
      <c r="A102" s="279">
        <v>20</v>
      </c>
      <c r="B102" s="273" t="s">
        <v>132</v>
      </c>
      <c r="C102" s="273"/>
      <c r="D102" s="273"/>
      <c r="E102" s="273"/>
      <c r="F102" s="288">
        <f>G33</f>
        <v>0</v>
      </c>
      <c r="G102" s="273"/>
    </row>
    <row r="103" spans="1:7" ht="11.1" customHeight="1">
      <c r="A103" s="279"/>
      <c r="B103" s="273" t="s">
        <v>133</v>
      </c>
      <c r="C103" s="273"/>
      <c r="D103" s="273"/>
      <c r="E103" s="273"/>
      <c r="F103" s="288"/>
      <c r="G103" s="273"/>
    </row>
    <row r="104" spans="1:7" ht="11.1" customHeight="1">
      <c r="A104" s="279">
        <v>21</v>
      </c>
      <c r="B104" s="273" t="s">
        <v>127</v>
      </c>
      <c r="C104" s="273"/>
      <c r="D104" s="273"/>
      <c r="E104" s="273"/>
      <c r="F104" s="288">
        <f>G35</f>
        <v>0</v>
      </c>
      <c r="G104" s="273"/>
    </row>
    <row r="105" spans="1:7" ht="11.1" customHeight="1">
      <c r="A105" s="279">
        <v>22</v>
      </c>
      <c r="B105" s="273" t="s">
        <v>128</v>
      </c>
      <c r="C105" s="273"/>
      <c r="D105" s="273"/>
      <c r="E105" s="273"/>
      <c r="F105" s="288">
        <f>G36</f>
        <v>0</v>
      </c>
      <c r="G105" s="273"/>
    </row>
    <row r="106" spans="1:7" ht="11.1" customHeight="1">
      <c r="A106" s="279">
        <v>23</v>
      </c>
      <c r="B106" s="273" t="s">
        <v>129</v>
      </c>
      <c r="C106" s="273"/>
      <c r="D106" s="273"/>
      <c r="E106" s="273"/>
      <c r="F106" s="289">
        <f>G37</f>
        <v>0</v>
      </c>
      <c r="G106" s="273"/>
    </row>
    <row r="107" spans="1:7" ht="11.1" customHeight="1">
      <c r="A107" s="279">
        <v>24</v>
      </c>
      <c r="B107" s="273" t="s">
        <v>134</v>
      </c>
      <c r="C107" s="273"/>
      <c r="D107" s="273"/>
      <c r="E107" s="273"/>
      <c r="F107" s="289">
        <f>F104+F105+F106</f>
        <v>0</v>
      </c>
      <c r="G107" s="273"/>
    </row>
    <row r="108" spans="1:7" ht="11.1" customHeight="1">
      <c r="A108" s="279"/>
      <c r="B108" s="273"/>
      <c r="C108" s="273"/>
      <c r="D108" s="273"/>
      <c r="E108" s="273"/>
      <c r="F108" s="288"/>
      <c r="G108" s="273"/>
    </row>
    <row r="109" spans="1:7" ht="11.1" customHeight="1">
      <c r="A109" s="279">
        <v>25</v>
      </c>
      <c r="B109" s="273" t="s">
        <v>82</v>
      </c>
      <c r="C109" s="273"/>
      <c r="D109" s="273"/>
      <c r="E109" s="273"/>
      <c r="F109" s="289">
        <f>F107+F102+F101+F100+F99+F94+F89+F84</f>
        <v>0</v>
      </c>
      <c r="G109" s="273"/>
    </row>
    <row r="110" spans="1:7" ht="11.1" customHeight="1">
      <c r="A110" s="279"/>
      <c r="B110" s="273"/>
      <c r="C110" s="273"/>
      <c r="D110" s="273"/>
      <c r="E110" s="273"/>
      <c r="F110" s="288"/>
      <c r="G110" s="273"/>
    </row>
    <row r="111" spans="1:7" ht="11.1" customHeight="1">
      <c r="A111" s="279">
        <v>26</v>
      </c>
      <c r="B111" s="273" t="s">
        <v>156</v>
      </c>
      <c r="C111" s="273"/>
      <c r="D111" s="273"/>
      <c r="E111" s="273"/>
      <c r="F111" s="289">
        <f>F81-F109</f>
        <v>0</v>
      </c>
      <c r="G111" s="273"/>
    </row>
    <row r="112" spans="1:7" ht="11.1" customHeight="1">
      <c r="A112" s="279"/>
      <c r="B112" s="273"/>
      <c r="C112" s="273"/>
      <c r="D112" s="273"/>
      <c r="E112" s="273"/>
      <c r="F112" s="293"/>
      <c r="G112" s="273"/>
    </row>
    <row r="113" spans="1:7" ht="11.1" customHeight="1">
      <c r="A113" s="279">
        <v>27</v>
      </c>
      <c r="B113" s="273" t="s">
        <v>157</v>
      </c>
      <c r="C113" s="273"/>
      <c r="D113" s="273"/>
      <c r="E113" s="292"/>
      <c r="F113" s="293"/>
      <c r="G113" s="273"/>
    </row>
    <row r="114" spans="1:7" ht="11.1" customHeight="1" thickBot="1">
      <c r="A114" s="279"/>
      <c r="B114" s="300" t="s">
        <v>158</v>
      </c>
      <c r="C114" s="301">
        <f>Inputs!$D$4</f>
        <v>1.4203E-2</v>
      </c>
      <c r="D114" s="273"/>
      <c r="E114" s="292"/>
      <c r="F114" s="295">
        <f>ROUND(F111*C114,0)</f>
        <v>0</v>
      </c>
      <c r="G114" s="273"/>
    </row>
    <row r="115" spans="1:7" ht="11.1" customHeight="1" thickTop="1"/>
  </sheetData>
  <customSheetViews>
    <customSheetView guid="{5BE913A1-B14F-11D2-B0DC-0000832CDFF0}" scale="75" showPageBreaks="1" printArea="1" showRuler="0" topLeftCell="A42">
      <selection sqref="A1:C1"/>
      <pageMargins left="1" right="1" top="0.5" bottom="0.5" header="0.5" footer="0.5"/>
      <printOptions horizontalCentered="1"/>
      <pageSetup scale="83" orientation="portrait" horizontalDpi="300" verticalDpi="300" r:id="rId1"/>
      <headerFooter alignWithMargins="0"/>
    </customSheetView>
    <customSheetView guid="{A15D1964-B049-11D2-8670-0000832CEEE8}" scale="75" showPageBreaks="1" printArea="1" showRuler="0" topLeftCell="A42">
      <selection sqref="A1:C1"/>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Gas_09!U10" display="WAGas_09!U10"/>
  </hyperlinks>
  <printOptions horizontalCentered="1"/>
  <pageMargins left="1" right="1" top="0.5" bottom="0.5" header="0.5" footer="0.5"/>
  <pageSetup scale="90"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116"/>
  <sheetViews>
    <sheetView showGridLines="0" tabSelected="1" zoomScaleNormal="100" workbookViewId="0">
      <pane xSplit="6" ySplit="11" topLeftCell="Q12" activePane="bottomRight" state="frozen"/>
      <selection activeCell="G24" sqref="G23:G24"/>
      <selection pane="topRight" activeCell="G24" sqref="G23:G24"/>
      <selection pane="bottomLeft" activeCell="G24" sqref="G23:G24"/>
      <selection pane="bottomRight" activeCell="F72" sqref="F72"/>
    </sheetView>
  </sheetViews>
  <sheetFormatPr defaultColWidth="10.7109375" defaultRowHeight="12.75"/>
  <cols>
    <col min="1" max="1" width="5.7109375" style="759" customWidth="1"/>
    <col min="2" max="4" width="1.7109375" style="2" customWidth="1"/>
    <col min="5" max="5" width="28.7109375" style="2" customWidth="1"/>
    <col min="6" max="6" width="13.42578125" style="808" customWidth="1"/>
    <col min="7" max="7" width="11" style="601" customWidth="1"/>
    <col min="8" max="8" width="15.5703125" style="601" customWidth="1"/>
    <col min="9" max="10" width="11.7109375" style="601" customWidth="1"/>
    <col min="11" max="11" width="13.85546875" style="601" customWidth="1"/>
    <col min="12" max="12" width="10.7109375" style="601" customWidth="1"/>
    <col min="13" max="13" width="17.28515625" style="601" customWidth="1"/>
    <col min="14" max="14" width="15.7109375" style="601" customWidth="1"/>
    <col min="15" max="15" width="14.5703125" style="601" customWidth="1"/>
    <col min="16" max="16" width="16.42578125" style="601" customWidth="1"/>
    <col min="17" max="17" width="14" style="601" customWidth="1"/>
    <col min="18" max="18" width="10.42578125" style="601" customWidth="1"/>
    <col min="19" max="19" width="10.28515625" style="601" customWidth="1"/>
    <col min="20" max="20" width="13.85546875" style="627" customWidth="1"/>
    <col min="21" max="21" width="10.85546875" style="601" customWidth="1"/>
    <col min="22" max="22" width="13.85546875" style="601" customWidth="1"/>
    <col min="23" max="23" width="12.42578125" style="601" customWidth="1"/>
    <col min="24" max="24" width="14" style="601" customWidth="1"/>
    <col min="25" max="25" width="15.5703125" style="601" customWidth="1"/>
    <col min="26" max="26" width="8.5703125" style="601" customWidth="1"/>
    <col min="27" max="30" width="9.42578125" style="601" hidden="1" customWidth="1"/>
    <col min="31" max="31" width="11.7109375" style="135" customWidth="1"/>
    <col min="32" max="32" width="10.7109375" style="2" customWidth="1"/>
    <col min="33" max="33" width="9.140625" style="795" customWidth="1"/>
    <col min="34" max="38" width="10.7109375" style="2" customWidth="1"/>
    <col min="39" max="16384" width="10.7109375" style="2"/>
  </cols>
  <sheetData>
    <row r="1" spans="1:31" ht="20.25">
      <c r="A1" s="1" t="str">
        <f>Inputs!$D$6</f>
        <v>AVISTA UTILITIES</v>
      </c>
      <c r="F1" s="796"/>
      <c r="H1" s="1"/>
      <c r="I1" s="2"/>
      <c r="J1" s="2"/>
      <c r="L1" s="627"/>
      <c r="M1" s="139"/>
      <c r="Q1" s="839"/>
      <c r="R1" s="139"/>
      <c r="S1" s="730"/>
      <c r="T1" s="139"/>
      <c r="U1" s="139"/>
      <c r="V1" s="139"/>
    </row>
    <row r="2" spans="1:31" ht="20.25">
      <c r="A2" s="1" t="s">
        <v>0</v>
      </c>
      <c r="F2" s="810"/>
      <c r="H2" s="1"/>
      <c r="I2" s="2"/>
      <c r="J2" s="2"/>
      <c r="L2" s="627"/>
      <c r="M2" s="139"/>
      <c r="Q2" s="839"/>
      <c r="R2" s="139"/>
      <c r="S2" s="730"/>
      <c r="T2" s="139"/>
      <c r="U2" s="139"/>
      <c r="V2" s="139"/>
    </row>
    <row r="3" spans="1:31" ht="18.75">
      <c r="A3" s="1" t="s">
        <v>292</v>
      </c>
      <c r="G3" s="627"/>
      <c r="H3" s="1"/>
      <c r="I3" s="2"/>
      <c r="J3" s="2"/>
      <c r="M3" s="139"/>
      <c r="Q3" s="839"/>
      <c r="R3" s="139"/>
      <c r="S3" s="730"/>
      <c r="T3" s="139"/>
      <c r="U3" s="139"/>
      <c r="V3" s="139"/>
    </row>
    <row r="4" spans="1:31">
      <c r="A4" s="1" t="str">
        <f>Inputs!D2</f>
        <v>TWELVE MONTHS ENDED DECEMBER 31, 2009</v>
      </c>
      <c r="B4" s="1"/>
      <c r="C4" s="1"/>
      <c r="D4" s="1"/>
      <c r="E4" s="1"/>
      <c r="F4" s="809"/>
      <c r="G4" s="807"/>
      <c r="H4" s="807"/>
      <c r="I4" s="807"/>
      <c r="J4" s="807"/>
      <c r="L4" s="807"/>
    </row>
    <row r="5" spans="1:31">
      <c r="A5" s="1" t="s">
        <v>231</v>
      </c>
      <c r="H5" s="1"/>
      <c r="I5" s="2"/>
      <c r="J5" s="2"/>
      <c r="AA5" s="742"/>
      <c r="AB5" s="742"/>
      <c r="AC5" s="742"/>
      <c r="AD5" s="802"/>
    </row>
    <row r="6" spans="1:31" s="4" customFormat="1">
      <c r="A6" s="3"/>
      <c r="F6" s="811"/>
      <c r="G6" s="602"/>
      <c r="H6" s="602"/>
      <c r="I6" s="602"/>
      <c r="J6" s="602"/>
      <c r="K6" s="602"/>
      <c r="L6" s="602"/>
      <c r="M6" s="795"/>
      <c r="N6" s="602"/>
      <c r="O6" s="802"/>
      <c r="P6" s="602"/>
      <c r="Q6" s="602"/>
      <c r="R6" s="602"/>
      <c r="S6" s="830"/>
      <c r="T6" s="602"/>
      <c r="U6" s="602"/>
      <c r="V6" s="602"/>
      <c r="W6" s="602"/>
      <c r="X6" s="802"/>
      <c r="Y6" s="802"/>
      <c r="Z6" s="602"/>
      <c r="AA6" s="803"/>
      <c r="AB6" s="803"/>
      <c r="AC6" s="802"/>
      <c r="AD6" s="802"/>
      <c r="AE6" s="136"/>
    </row>
    <row r="7" spans="1:31" s="4" customFormat="1" ht="12" customHeight="1">
      <c r="A7" s="5"/>
      <c r="B7" s="6"/>
      <c r="C7" s="7"/>
      <c r="D7" s="7"/>
      <c r="E7" s="8"/>
      <c r="F7" s="603" t="s">
        <v>2</v>
      </c>
      <c r="G7" s="603" t="s">
        <v>3</v>
      </c>
      <c r="H7" s="603" t="s">
        <v>182</v>
      </c>
      <c r="I7" s="797"/>
      <c r="J7" s="603" t="s">
        <v>14</v>
      </c>
      <c r="K7" s="797" t="s">
        <v>14</v>
      </c>
      <c r="L7" s="603"/>
      <c r="M7" s="603" t="s">
        <v>271</v>
      </c>
      <c r="N7" s="603" t="s">
        <v>4</v>
      </c>
      <c r="O7" s="603"/>
      <c r="P7" s="603"/>
      <c r="Q7" s="603" t="s">
        <v>5</v>
      </c>
      <c r="R7" s="603" t="s">
        <v>6</v>
      </c>
      <c r="S7" s="851"/>
      <c r="T7" s="603"/>
      <c r="U7" s="603" t="s">
        <v>4</v>
      </c>
      <c r="V7" s="797" t="s">
        <v>8</v>
      </c>
      <c r="W7" s="603" t="s">
        <v>7</v>
      </c>
      <c r="X7" s="797" t="s">
        <v>273</v>
      </c>
      <c r="Y7" s="797" t="s">
        <v>7</v>
      </c>
      <c r="Z7" s="603"/>
      <c r="AA7" s="797"/>
      <c r="AB7" s="797"/>
      <c r="AC7" s="716"/>
      <c r="AD7" s="603"/>
      <c r="AE7" s="135"/>
    </row>
    <row r="8" spans="1:31" s="4" customFormat="1">
      <c r="A8" s="9" t="s">
        <v>9</v>
      </c>
      <c r="B8" s="10"/>
      <c r="C8" s="11"/>
      <c r="D8" s="11"/>
      <c r="E8" s="12"/>
      <c r="F8" s="604" t="s">
        <v>10</v>
      </c>
      <c r="G8" s="604" t="s">
        <v>11</v>
      </c>
      <c r="H8" s="604" t="s">
        <v>12</v>
      </c>
      <c r="I8" s="798" t="s">
        <v>13</v>
      </c>
      <c r="J8" s="604" t="s">
        <v>31</v>
      </c>
      <c r="K8" s="798" t="s">
        <v>288</v>
      </c>
      <c r="L8" s="604" t="s">
        <v>15</v>
      </c>
      <c r="M8" s="604" t="s">
        <v>184</v>
      </c>
      <c r="N8" s="604" t="s">
        <v>16</v>
      </c>
      <c r="O8" s="604" t="s">
        <v>17</v>
      </c>
      <c r="P8" s="604" t="s">
        <v>183</v>
      </c>
      <c r="Q8" s="604" t="s">
        <v>18</v>
      </c>
      <c r="R8" s="604" t="s">
        <v>19</v>
      </c>
      <c r="S8" s="852"/>
      <c r="T8" s="717" t="s">
        <v>206</v>
      </c>
      <c r="U8" s="604" t="s">
        <v>21</v>
      </c>
      <c r="V8" s="798" t="s">
        <v>22</v>
      </c>
      <c r="W8" s="604" t="s">
        <v>209</v>
      </c>
      <c r="X8" s="798" t="s">
        <v>278</v>
      </c>
      <c r="Y8" s="798" t="s">
        <v>20</v>
      </c>
      <c r="Z8" s="604" t="s">
        <v>23</v>
      </c>
      <c r="AA8" s="798"/>
      <c r="AB8" s="798"/>
      <c r="AC8" s="717"/>
      <c r="AD8" s="604"/>
      <c r="AE8" s="135"/>
    </row>
    <row r="9" spans="1:31" s="4" customFormat="1">
      <c r="A9" s="13" t="s">
        <v>25</v>
      </c>
      <c r="B9" s="14"/>
      <c r="C9" s="15"/>
      <c r="D9" s="15"/>
      <c r="E9" s="16" t="s">
        <v>26</v>
      </c>
      <c r="F9" s="605" t="s">
        <v>27</v>
      </c>
      <c r="G9" s="605" t="s">
        <v>28</v>
      </c>
      <c r="H9" s="605" t="s">
        <v>29</v>
      </c>
      <c r="I9" s="799" t="s">
        <v>30</v>
      </c>
      <c r="J9" s="605"/>
      <c r="K9" s="799"/>
      <c r="L9" s="605" t="s">
        <v>32</v>
      </c>
      <c r="M9" s="605" t="s">
        <v>185</v>
      </c>
      <c r="N9" s="605" t="s">
        <v>34</v>
      </c>
      <c r="O9" s="605" t="s">
        <v>35</v>
      </c>
      <c r="P9" s="605" t="s">
        <v>18</v>
      </c>
      <c r="Q9" s="605" t="s">
        <v>33</v>
      </c>
      <c r="R9" s="605" t="s">
        <v>36</v>
      </c>
      <c r="S9" s="799" t="s">
        <v>11</v>
      </c>
      <c r="T9" s="718" t="s">
        <v>207</v>
      </c>
      <c r="U9" s="605" t="s">
        <v>38</v>
      </c>
      <c r="V9" s="799" t="s">
        <v>39</v>
      </c>
      <c r="W9" s="605" t="s">
        <v>34</v>
      </c>
      <c r="X9" s="799" t="s">
        <v>190</v>
      </c>
      <c r="Y9" s="799" t="s">
        <v>37</v>
      </c>
      <c r="Z9" s="605" t="s">
        <v>40</v>
      </c>
      <c r="AA9" s="799"/>
      <c r="AB9" s="800"/>
      <c r="AC9" s="718"/>
      <c r="AD9" s="605"/>
      <c r="AE9" s="135"/>
    </row>
    <row r="10" spans="1:31" s="4" customFormat="1" ht="12">
      <c r="A10" s="3"/>
      <c r="E10" s="4" t="s">
        <v>41</v>
      </c>
      <c r="F10" s="602" t="s">
        <v>42</v>
      </c>
      <c r="G10" s="602" t="s">
        <v>43</v>
      </c>
      <c r="H10" s="602" t="s">
        <v>44</v>
      </c>
      <c r="I10" s="860" t="s">
        <v>45</v>
      </c>
      <c r="J10" s="602" t="s">
        <v>46</v>
      </c>
      <c r="K10" s="861" t="s">
        <v>47</v>
      </c>
      <c r="L10" s="602" t="s">
        <v>48</v>
      </c>
      <c r="M10" s="602" t="s">
        <v>49</v>
      </c>
      <c r="N10" s="602" t="s">
        <v>108</v>
      </c>
      <c r="O10" s="602" t="s">
        <v>50</v>
      </c>
      <c r="P10" s="602" t="s">
        <v>51</v>
      </c>
      <c r="Q10" s="602" t="s">
        <v>109</v>
      </c>
      <c r="R10" s="602" t="s">
        <v>52</v>
      </c>
      <c r="S10" s="602" t="s">
        <v>53</v>
      </c>
      <c r="T10" s="602" t="s">
        <v>54</v>
      </c>
      <c r="U10" s="860" t="s">
        <v>55</v>
      </c>
      <c r="V10" s="860" t="s">
        <v>56</v>
      </c>
      <c r="W10" s="860" t="s">
        <v>294</v>
      </c>
      <c r="X10" s="861" t="s">
        <v>57</v>
      </c>
      <c r="Y10" s="861" t="s">
        <v>58</v>
      </c>
      <c r="Z10" s="602" t="s">
        <v>48</v>
      </c>
      <c r="AA10" s="861"/>
      <c r="AB10" s="861"/>
      <c r="AC10" s="861"/>
      <c r="AD10" s="602"/>
      <c r="AE10" s="862"/>
    </row>
    <row r="11" spans="1:31">
      <c r="F11" s="601"/>
      <c r="S11" s="853"/>
      <c r="T11" s="601"/>
    </row>
    <row r="12" spans="1:31">
      <c r="B12" s="2" t="s">
        <v>59</v>
      </c>
      <c r="F12" s="601"/>
      <c r="S12" s="853"/>
      <c r="T12" s="601"/>
    </row>
    <row r="13" spans="1:31" s="18" customFormat="1">
      <c r="A13" s="759">
        <v>1</v>
      </c>
      <c r="C13" s="18" t="s">
        <v>60</v>
      </c>
      <c r="F13" s="612">
        <f>ResultSumGas!$F11</f>
        <v>200178</v>
      </c>
      <c r="G13" s="53">
        <f>DFIT!$F8</f>
        <v>0</v>
      </c>
      <c r="H13" s="53">
        <f>BldGain!$F8</f>
        <v>0</v>
      </c>
      <c r="I13" s="53">
        <f>GasInv!$F8</f>
        <v>0</v>
      </c>
      <c r="J13" s="53">
        <f>CustAdv!$F8</f>
        <v>0</v>
      </c>
      <c r="K13" s="53">
        <f>CustDep!$F8</f>
        <v>0</v>
      </c>
      <c r="L13" s="612">
        <f>SUM(F13:K13)</f>
        <v>200178</v>
      </c>
      <c r="M13" s="50">
        <f>WeatherGas!$F8</f>
        <v>-10069</v>
      </c>
      <c r="N13" s="612">
        <f>BandO!$F8</f>
        <v>-7403</v>
      </c>
      <c r="O13" s="53">
        <f>PropTax!$F8</f>
        <v>0</v>
      </c>
      <c r="P13" s="612">
        <f>UncollExp!$F8</f>
        <v>0</v>
      </c>
      <c r="Q13" s="53">
        <f>RegExp!$F8</f>
        <v>0</v>
      </c>
      <c r="R13" s="53">
        <f>InjDam!$F8</f>
        <v>0</v>
      </c>
      <c r="S13" s="53">
        <f>FIT!$F8</f>
        <v>0</v>
      </c>
      <c r="T13" s="53">
        <f>GainsLosses!$F8</f>
        <v>0</v>
      </c>
      <c r="U13" s="53">
        <f>ElimAR!$F8</f>
        <v>0</v>
      </c>
      <c r="V13" s="53">
        <f>SubSpace!$F8</f>
        <v>0</v>
      </c>
      <c r="W13" s="53">
        <f>ExciseTax!$F8</f>
        <v>0</v>
      </c>
      <c r="X13" s="53">
        <f>MiscReState!$F8</f>
        <v>0</v>
      </c>
      <c r="Y13" s="53">
        <f>DebtInt!$F8</f>
        <v>0</v>
      </c>
      <c r="Z13" s="612">
        <f>SUM(L13:Y13)</f>
        <v>182706</v>
      </c>
      <c r="AA13" s="53"/>
      <c r="AB13" s="53"/>
      <c r="AC13" s="53"/>
      <c r="AD13" s="612"/>
      <c r="AE13" s="135"/>
    </row>
    <row r="14" spans="1:31">
      <c r="A14" s="759">
        <v>2</v>
      </c>
      <c r="C14" s="19" t="s">
        <v>61</v>
      </c>
      <c r="D14" s="19"/>
      <c r="E14" s="19"/>
      <c r="F14" s="19">
        <f>ResultSumGas!$F12</f>
        <v>3350</v>
      </c>
      <c r="G14" s="50">
        <f>DFIT!$F9</f>
        <v>0</v>
      </c>
      <c r="H14" s="50">
        <f>BldGain!$F9</f>
        <v>0</v>
      </c>
      <c r="I14" s="50">
        <f>GasInv!$F9</f>
        <v>0</v>
      </c>
      <c r="J14" s="50">
        <f>CustAdv!$F9</f>
        <v>0</v>
      </c>
      <c r="K14" s="50">
        <f>CustDep!$F9</f>
        <v>0</v>
      </c>
      <c r="L14" s="19">
        <f>SUM(F14:K14)</f>
        <v>3350</v>
      </c>
      <c r="M14" s="50">
        <f>WeatherGas!$F9</f>
        <v>0</v>
      </c>
      <c r="N14" s="50">
        <f>BandO!$F9</f>
        <v>-75</v>
      </c>
      <c r="O14" s="50">
        <f>PropTax!$F9</f>
        <v>0</v>
      </c>
      <c r="P14" s="50">
        <f>UncollExp!$F9</f>
        <v>0</v>
      </c>
      <c r="Q14" s="50">
        <f>RegExp!$F9</f>
        <v>0</v>
      </c>
      <c r="R14" s="50">
        <f>InjDam!$F9</f>
        <v>0</v>
      </c>
      <c r="S14" s="50">
        <f>FIT!$F9</f>
        <v>0</v>
      </c>
      <c r="T14" s="50">
        <f>GainsLosses!$F9</f>
        <v>0</v>
      </c>
      <c r="U14" s="50">
        <f>ElimAR!$F9</f>
        <v>0</v>
      </c>
      <c r="V14" s="50">
        <f>SubSpace!$F9</f>
        <v>0</v>
      </c>
      <c r="W14" s="50">
        <f>ExciseTax!$F9</f>
        <v>0</v>
      </c>
      <c r="X14" s="50">
        <f>MiscReState!$F9</f>
        <v>0</v>
      </c>
      <c r="Y14" s="50">
        <f>DebtInt!$F9</f>
        <v>0</v>
      </c>
      <c r="Z14" s="19">
        <f>SUM(L14:Y14)</f>
        <v>3275</v>
      </c>
      <c r="AA14" s="50"/>
      <c r="AB14" s="50"/>
      <c r="AC14" s="50"/>
      <c r="AD14" s="19"/>
    </row>
    <row r="15" spans="1:31">
      <c r="A15" s="759">
        <v>3</v>
      </c>
      <c r="C15" s="19" t="s">
        <v>62</v>
      </c>
      <c r="D15" s="19"/>
      <c r="E15" s="19"/>
      <c r="F15" s="606">
        <f>ResultSumGas!$F13</f>
        <v>84085</v>
      </c>
      <c r="G15" s="51">
        <f>DFIT!$F10</f>
        <v>0</v>
      </c>
      <c r="H15" s="51">
        <f>BldGain!$F10</f>
        <v>0</v>
      </c>
      <c r="I15" s="51">
        <f>GasInv!$F10</f>
        <v>0</v>
      </c>
      <c r="J15" s="51">
        <f>CustAdv!$F10</f>
        <v>0</v>
      </c>
      <c r="K15" s="51">
        <f>CustDep!$F10</f>
        <v>0</v>
      </c>
      <c r="L15" s="606">
        <f>SUM(F15:K15)</f>
        <v>84085</v>
      </c>
      <c r="M15" s="51">
        <f>WeatherGas!$F10</f>
        <v>0</v>
      </c>
      <c r="N15" s="51">
        <f>BandO!$F10</f>
        <v>0</v>
      </c>
      <c r="O15" s="51">
        <f>PropTax!$F10</f>
        <v>0</v>
      </c>
      <c r="P15" s="51">
        <f>UncollExp!$F10</f>
        <v>0</v>
      </c>
      <c r="Q15" s="51">
        <f>RegExp!$F10</f>
        <v>0</v>
      </c>
      <c r="R15" s="51">
        <f>InjDam!$F10</f>
        <v>0</v>
      </c>
      <c r="S15" s="51">
        <f>FIT!$F10</f>
        <v>0</v>
      </c>
      <c r="T15" s="51">
        <f>GainsLosses!$F10</f>
        <v>0</v>
      </c>
      <c r="U15" s="51">
        <f>ElimAR!$F10</f>
        <v>0</v>
      </c>
      <c r="V15" s="51">
        <f>SubSpace!$F10</f>
        <v>0</v>
      </c>
      <c r="W15" s="51">
        <f>ExciseTax!$F10</f>
        <v>0</v>
      </c>
      <c r="X15" s="51">
        <f>MiscReState!$F10</f>
        <v>0</v>
      </c>
      <c r="Y15" s="51">
        <f>DebtInt!$F10</f>
        <v>0</v>
      </c>
      <c r="Z15" s="606">
        <f>SUM(L15:Y15)</f>
        <v>84085</v>
      </c>
      <c r="AA15" s="51"/>
      <c r="AB15" s="51"/>
      <c r="AC15" s="51"/>
      <c r="AD15" s="606"/>
    </row>
    <row r="16" spans="1:31">
      <c r="A16" s="759">
        <v>4</v>
      </c>
      <c r="B16" s="2" t="s">
        <v>63</v>
      </c>
      <c r="C16" s="19"/>
      <c r="D16" s="19"/>
      <c r="E16" s="19"/>
      <c r="F16" s="19">
        <f t="shared" ref="F16:S16" si="0">SUM(F13:F15)</f>
        <v>287613</v>
      </c>
      <c r="G16" s="19">
        <f t="shared" si="0"/>
        <v>0</v>
      </c>
      <c r="H16" s="19">
        <f t="shared" si="0"/>
        <v>0</v>
      </c>
      <c r="I16" s="19">
        <f t="shared" si="0"/>
        <v>0</v>
      </c>
      <c r="J16" s="19">
        <f t="shared" si="0"/>
        <v>0</v>
      </c>
      <c r="K16" s="19">
        <f>SUM(K13:K15)</f>
        <v>0</v>
      </c>
      <c r="L16" s="19">
        <f t="shared" si="0"/>
        <v>287613</v>
      </c>
      <c r="M16" s="19">
        <f t="shared" si="0"/>
        <v>-10069</v>
      </c>
      <c r="N16" s="19">
        <f t="shared" si="0"/>
        <v>-7478</v>
      </c>
      <c r="O16" s="19">
        <f t="shared" si="0"/>
        <v>0</v>
      </c>
      <c r="P16" s="19">
        <f t="shared" si="0"/>
        <v>0</v>
      </c>
      <c r="Q16" s="19">
        <f t="shared" si="0"/>
        <v>0</v>
      </c>
      <c r="R16" s="19">
        <f t="shared" si="0"/>
        <v>0</v>
      </c>
      <c r="S16" s="19">
        <f t="shared" si="0"/>
        <v>0</v>
      </c>
      <c r="T16" s="19">
        <f>SUM(T13:T15)</f>
        <v>0</v>
      </c>
      <c r="U16" s="19">
        <f t="shared" ref="U16:Z16" si="1">SUM(U13:U15)</f>
        <v>0</v>
      </c>
      <c r="V16" s="19">
        <f t="shared" si="1"/>
        <v>0</v>
      </c>
      <c r="W16" s="19">
        <f t="shared" si="1"/>
        <v>0</v>
      </c>
      <c r="X16" s="19">
        <f>SUM(X13:X15)</f>
        <v>0</v>
      </c>
      <c r="Y16" s="19">
        <f>SUM(Y13:Y15)</f>
        <v>0</v>
      </c>
      <c r="Z16" s="19">
        <f t="shared" si="1"/>
        <v>270066</v>
      </c>
      <c r="AA16" s="19"/>
      <c r="AB16" s="19"/>
      <c r="AC16" s="19"/>
      <c r="AD16" s="19"/>
    </row>
    <row r="17" spans="1:30">
      <c r="C17" s="19"/>
      <c r="D17" s="19"/>
      <c r="E17" s="19"/>
      <c r="F17" s="19"/>
      <c r="G17" s="50"/>
      <c r="H17" s="50"/>
      <c r="I17" s="50"/>
      <c r="J17" s="50"/>
      <c r="K17" s="50"/>
      <c r="L17" s="19"/>
      <c r="M17" s="50"/>
      <c r="N17" s="50"/>
      <c r="O17" s="50"/>
      <c r="P17" s="50"/>
      <c r="Q17" s="50"/>
      <c r="R17" s="50"/>
      <c r="S17" s="50"/>
      <c r="T17" s="50"/>
      <c r="U17" s="50"/>
      <c r="V17" s="50"/>
      <c r="W17" s="50"/>
      <c r="X17" s="50"/>
      <c r="Y17" s="50"/>
      <c r="Z17" s="19"/>
      <c r="AA17" s="50"/>
      <c r="AB17" s="50"/>
      <c r="AC17" s="50"/>
      <c r="AD17" s="19"/>
    </row>
    <row r="18" spans="1:30">
      <c r="B18" s="2" t="s">
        <v>64</v>
      </c>
      <c r="C18" s="19"/>
      <c r="D18" s="19"/>
      <c r="E18" s="19"/>
      <c r="F18" s="19"/>
      <c r="G18" s="50"/>
      <c r="H18" s="50"/>
      <c r="I18" s="50"/>
      <c r="J18" s="50"/>
      <c r="K18" s="50"/>
      <c r="L18" s="19"/>
      <c r="M18" s="50"/>
      <c r="N18" s="50"/>
      <c r="O18" s="50"/>
      <c r="P18" s="50"/>
      <c r="Q18" s="50"/>
      <c r="R18" s="50"/>
      <c r="S18" s="50"/>
      <c r="T18" s="50"/>
      <c r="U18" s="50"/>
      <c r="V18" s="50"/>
      <c r="W18" s="50"/>
      <c r="X18" s="50"/>
      <c r="Y18" s="50"/>
      <c r="Z18" s="19"/>
      <c r="AA18" s="50"/>
      <c r="AB18" s="50"/>
      <c r="AC18" s="50"/>
      <c r="AD18" s="19"/>
    </row>
    <row r="19" spans="1:30">
      <c r="A19" s="759">
        <v>5</v>
      </c>
      <c r="C19" s="19" t="s">
        <v>65</v>
      </c>
      <c r="D19" s="19"/>
      <c r="E19" s="19"/>
      <c r="F19" s="19">
        <f>ResultSumGas!$F17</f>
        <v>0</v>
      </c>
      <c r="G19" s="50">
        <f>DFIT!$F14</f>
        <v>0</v>
      </c>
      <c r="H19" s="50">
        <f>BldGain!$F14</f>
        <v>0</v>
      </c>
      <c r="I19" s="50">
        <f>GasInv!$F14</f>
        <v>0</v>
      </c>
      <c r="J19" s="50">
        <f>CustAdv!$F14</f>
        <v>0</v>
      </c>
      <c r="K19" s="50">
        <f>CustDep!$F14</f>
        <v>0</v>
      </c>
      <c r="L19" s="19">
        <f>SUM(F19:K19)</f>
        <v>0</v>
      </c>
      <c r="M19" s="50">
        <f>WeatherGas!$F14</f>
        <v>0</v>
      </c>
      <c r="N19" s="50">
        <f>BandO!$F14</f>
        <v>0</v>
      </c>
      <c r="O19" s="50">
        <f>PropTax!$F14</f>
        <v>0</v>
      </c>
      <c r="P19" s="50">
        <f>UncollExp!$F14</f>
        <v>0</v>
      </c>
      <c r="Q19" s="50">
        <f>RegExp!$F14</f>
        <v>0</v>
      </c>
      <c r="R19" s="50">
        <f>InjDam!$F14</f>
        <v>0</v>
      </c>
      <c r="S19" s="50">
        <f>FIT!$F14</f>
        <v>0</v>
      </c>
      <c r="T19" s="50">
        <f>GainsLosses!$F14</f>
        <v>0</v>
      </c>
      <c r="U19" s="50">
        <f>ElimAR!$F14</f>
        <v>0</v>
      </c>
      <c r="V19" s="50">
        <f>SubSpace!$F14</f>
        <v>0</v>
      </c>
      <c r="W19" s="50">
        <f>ExciseTax!$F14</f>
        <v>0</v>
      </c>
      <c r="X19" s="50">
        <f>MiscReState!$F14</f>
        <v>0</v>
      </c>
      <c r="Y19" s="50">
        <f>DebtInt!$F14</f>
        <v>0</v>
      </c>
      <c r="Z19" s="19">
        <f>SUM(L19:Y19)</f>
        <v>0</v>
      </c>
      <c r="AA19" s="50"/>
      <c r="AB19" s="50"/>
      <c r="AC19" s="50"/>
      <c r="AD19" s="19"/>
    </row>
    <row r="20" spans="1:30">
      <c r="C20" s="19" t="s">
        <v>66</v>
      </c>
      <c r="D20" s="19"/>
      <c r="E20" s="19"/>
      <c r="F20" s="19"/>
      <c r="G20" s="50"/>
      <c r="H20" s="50"/>
      <c r="I20" s="50"/>
      <c r="J20" s="50"/>
      <c r="K20" s="50"/>
      <c r="L20" s="19"/>
      <c r="M20" s="50"/>
      <c r="N20" s="50"/>
      <c r="O20" s="50"/>
      <c r="P20" s="50"/>
      <c r="Q20" s="50"/>
      <c r="R20" s="50"/>
      <c r="S20" s="50"/>
      <c r="T20" s="50"/>
      <c r="U20" s="50"/>
      <c r="V20" s="50"/>
      <c r="W20" s="50"/>
      <c r="X20" s="50"/>
      <c r="Y20" s="50"/>
      <c r="Z20" s="19"/>
      <c r="AA20" s="50"/>
      <c r="AB20" s="50"/>
      <c r="AC20" s="50"/>
      <c r="AD20" s="19"/>
    </row>
    <row r="21" spans="1:30">
      <c r="A21" s="759">
        <v>6</v>
      </c>
      <c r="C21" s="19"/>
      <c r="D21" s="19" t="s">
        <v>67</v>
      </c>
      <c r="E21" s="19"/>
      <c r="F21" s="19">
        <f>ResultSumGas!$F19</f>
        <v>201949</v>
      </c>
      <c r="G21" s="50">
        <f>DFIT!$F16</f>
        <v>0</v>
      </c>
      <c r="H21" s="50">
        <f>BldGain!$F16</f>
        <v>0</v>
      </c>
      <c r="I21" s="50">
        <f>GasInv!$F16</f>
        <v>0</v>
      </c>
      <c r="J21" s="50">
        <f>CustAdv!$F16</f>
        <v>0</v>
      </c>
      <c r="K21" s="50">
        <f>CustDep!$F16</f>
        <v>0</v>
      </c>
      <c r="L21" s="19">
        <f>SUM(F21:K21)</f>
        <v>201949</v>
      </c>
      <c r="M21" s="50">
        <f>WeatherGas!$F16</f>
        <v>-7682</v>
      </c>
      <c r="N21" s="50">
        <f>BandO!$F16</f>
        <v>0</v>
      </c>
      <c r="O21" s="50">
        <f>PropTax!$F16</f>
        <v>0</v>
      </c>
      <c r="P21" s="50">
        <f>UncollExp!$F16</f>
        <v>0</v>
      </c>
      <c r="Q21" s="50">
        <f>RegExp!$F16</f>
        <v>0</v>
      </c>
      <c r="R21" s="50">
        <f>InjDam!$F16</f>
        <v>0</v>
      </c>
      <c r="S21" s="50">
        <f>FIT!$F16</f>
        <v>0</v>
      </c>
      <c r="T21" s="50">
        <f>GainsLosses!$F16</f>
        <v>0</v>
      </c>
      <c r="U21" s="50">
        <f>ElimAR!$F16</f>
        <v>0</v>
      </c>
      <c r="V21" s="50">
        <f>SubSpace!$F16</f>
        <v>0</v>
      </c>
      <c r="W21" s="50">
        <f>ExciseTax!$F16</f>
        <v>0</v>
      </c>
      <c r="X21" s="50">
        <f>MiscReState!$F16</f>
        <v>0</v>
      </c>
      <c r="Y21" s="50">
        <f>DebtInt!$F16</f>
        <v>0</v>
      </c>
      <c r="Z21" s="19">
        <f>SUM(L21:Y21)</f>
        <v>194267</v>
      </c>
      <c r="AA21" s="50"/>
      <c r="AB21" s="50"/>
      <c r="AC21" s="50"/>
      <c r="AD21" s="19"/>
    </row>
    <row r="22" spans="1:30">
      <c r="A22" s="759">
        <v>7</v>
      </c>
      <c r="C22" s="19"/>
      <c r="D22" s="19" t="s">
        <v>68</v>
      </c>
      <c r="E22" s="19"/>
      <c r="F22" s="19">
        <f>ResultSumGas!$F20</f>
        <v>803</v>
      </c>
      <c r="G22" s="50">
        <f>DFIT!$F17</f>
        <v>0</v>
      </c>
      <c r="H22" s="50">
        <f>BldGain!$F17</f>
        <v>0</v>
      </c>
      <c r="I22" s="50">
        <f>GasInv!$F17</f>
        <v>0</v>
      </c>
      <c r="J22" s="50">
        <f>CustAdv!$F17</f>
        <v>0</v>
      </c>
      <c r="K22" s="50">
        <f>CustDep!$F17</f>
        <v>0</v>
      </c>
      <c r="L22" s="19">
        <f>SUM(F22:K22)</f>
        <v>803</v>
      </c>
      <c r="M22" s="50">
        <f>WeatherGas!$F17</f>
        <v>0</v>
      </c>
      <c r="N22" s="50">
        <f>BandO!$F17</f>
        <v>0</v>
      </c>
      <c r="O22" s="50">
        <f>PropTax!$F17</f>
        <v>0</v>
      </c>
      <c r="P22" s="50">
        <f>UncollExp!$F17</f>
        <v>0</v>
      </c>
      <c r="Q22" s="50">
        <f>RegExp!$F17</f>
        <v>0</v>
      </c>
      <c r="R22" s="50">
        <f>InjDam!$F17</f>
        <v>0</v>
      </c>
      <c r="S22" s="50">
        <f>FIT!$F17</f>
        <v>0</v>
      </c>
      <c r="T22" s="50">
        <f>GainsLosses!$F17</f>
        <v>0</v>
      </c>
      <c r="U22" s="50">
        <f>ElimAR!$F17</f>
        <v>0</v>
      </c>
      <c r="V22" s="50">
        <f>SubSpace!$F17</f>
        <v>0</v>
      </c>
      <c r="W22" s="50">
        <f>ExciseTax!$F17</f>
        <v>0</v>
      </c>
      <c r="X22" s="50">
        <f>MiscReState!$F17</f>
        <v>0</v>
      </c>
      <c r="Y22" s="50">
        <f>DebtInt!$F17</f>
        <v>0</v>
      </c>
      <c r="Z22" s="19">
        <f>SUM(L22:Y22)</f>
        <v>803</v>
      </c>
      <c r="AA22" s="50"/>
      <c r="AB22" s="50"/>
      <c r="AC22" s="50"/>
      <c r="AD22" s="19"/>
    </row>
    <row r="23" spans="1:30">
      <c r="A23" s="759">
        <v>8</v>
      </c>
      <c r="C23" s="19"/>
      <c r="D23" s="19" t="s">
        <v>69</v>
      </c>
      <c r="E23" s="19"/>
      <c r="F23" s="606">
        <f>ResultSumGas!$F21</f>
        <v>10720</v>
      </c>
      <c r="G23" s="51">
        <f>DFIT!$F18</f>
        <v>0</v>
      </c>
      <c r="H23" s="51">
        <f>BldGain!$F18</f>
        <v>0</v>
      </c>
      <c r="I23" s="51">
        <f>GasInv!$F18</f>
        <v>0</v>
      </c>
      <c r="J23" s="51">
        <f>CustAdv!$F18</f>
        <v>0</v>
      </c>
      <c r="K23" s="51">
        <f>CustDep!$F18</f>
        <v>0</v>
      </c>
      <c r="L23" s="606">
        <f>SUM(F23:K23)</f>
        <v>10720</v>
      </c>
      <c r="M23" s="51">
        <f>WeatherGas!$F18</f>
        <v>0</v>
      </c>
      <c r="N23" s="51">
        <f>BandO!$F18</f>
        <v>0</v>
      </c>
      <c r="O23" s="51">
        <f>PropTax!$F18</f>
        <v>0</v>
      </c>
      <c r="P23" s="51">
        <f>UncollExp!$F18</f>
        <v>0</v>
      </c>
      <c r="Q23" s="51">
        <f>RegExp!$F18</f>
        <v>0</v>
      </c>
      <c r="R23" s="51">
        <f>InjDam!$F18</f>
        <v>0</v>
      </c>
      <c r="S23" s="51">
        <f>FIT!$F18</f>
        <v>0</v>
      </c>
      <c r="T23" s="51">
        <f>GainsLosses!$F18</f>
        <v>0</v>
      </c>
      <c r="U23" s="51">
        <f>ElimAR!$F18</f>
        <v>0</v>
      </c>
      <c r="V23" s="51">
        <f>SubSpace!$F18</f>
        <v>0</v>
      </c>
      <c r="W23" s="51">
        <f>ExciseTax!$F18</f>
        <v>0</v>
      </c>
      <c r="X23" s="51">
        <f>MiscReState!$F18</f>
        <v>0</v>
      </c>
      <c r="Y23" s="51">
        <f>DebtInt!$F18</f>
        <v>0</v>
      </c>
      <c r="Z23" s="606">
        <f>SUM(L23:Y23)</f>
        <v>10720</v>
      </c>
      <c r="AA23" s="51"/>
      <c r="AB23" s="51"/>
      <c r="AC23" s="51"/>
      <c r="AD23" s="606"/>
    </row>
    <row r="24" spans="1:30">
      <c r="A24" s="759">
        <v>9</v>
      </c>
      <c r="C24" s="19"/>
      <c r="D24" s="19"/>
      <c r="E24" s="19" t="s">
        <v>70</v>
      </c>
      <c r="F24" s="19">
        <f t="shared" ref="F24:S24" si="2">SUM(F20:F23)</f>
        <v>213472</v>
      </c>
      <c r="G24" s="19">
        <f t="shared" si="2"/>
        <v>0</v>
      </c>
      <c r="H24" s="19">
        <f t="shared" si="2"/>
        <v>0</v>
      </c>
      <c r="I24" s="19">
        <f t="shared" si="2"/>
        <v>0</v>
      </c>
      <c r="J24" s="19">
        <f t="shared" si="2"/>
        <v>0</v>
      </c>
      <c r="K24" s="19">
        <f>SUM(K20:K23)</f>
        <v>0</v>
      </c>
      <c r="L24" s="19">
        <f t="shared" si="2"/>
        <v>213472</v>
      </c>
      <c r="M24" s="19">
        <f t="shared" si="2"/>
        <v>-7682</v>
      </c>
      <c r="N24" s="19">
        <f t="shared" si="2"/>
        <v>0</v>
      </c>
      <c r="O24" s="19">
        <f t="shared" si="2"/>
        <v>0</v>
      </c>
      <c r="P24" s="19">
        <f t="shared" si="2"/>
        <v>0</v>
      </c>
      <c r="Q24" s="19">
        <f t="shared" si="2"/>
        <v>0</v>
      </c>
      <c r="R24" s="19">
        <f t="shared" si="2"/>
        <v>0</v>
      </c>
      <c r="S24" s="19">
        <f t="shared" si="2"/>
        <v>0</v>
      </c>
      <c r="T24" s="19">
        <f>SUM(T20:T23)</f>
        <v>0</v>
      </c>
      <c r="U24" s="19">
        <f t="shared" ref="U24:Z24" si="3">SUM(U20:U23)</f>
        <v>0</v>
      </c>
      <c r="V24" s="19">
        <f t="shared" si="3"/>
        <v>0</v>
      </c>
      <c r="W24" s="19">
        <f t="shared" si="3"/>
        <v>0</v>
      </c>
      <c r="X24" s="19">
        <f>SUM(X20:X23)</f>
        <v>0</v>
      </c>
      <c r="Y24" s="19">
        <f>SUM(Y20:Y23)</f>
        <v>0</v>
      </c>
      <c r="Z24" s="19">
        <f t="shared" si="3"/>
        <v>205790</v>
      </c>
      <c r="AA24" s="19"/>
      <c r="AB24" s="19"/>
      <c r="AC24" s="19"/>
      <c r="AD24" s="19"/>
    </row>
    <row r="25" spans="1:30">
      <c r="C25" s="19" t="s">
        <v>71</v>
      </c>
      <c r="D25" s="19"/>
      <c r="E25" s="19"/>
      <c r="F25" s="19"/>
      <c r="G25" s="50"/>
      <c r="H25" s="50"/>
      <c r="I25" s="50"/>
      <c r="J25" s="50"/>
      <c r="K25" s="50"/>
      <c r="L25" s="19"/>
      <c r="M25" s="50"/>
      <c r="N25" s="50"/>
      <c r="O25" s="50"/>
      <c r="P25" s="50"/>
      <c r="Q25" s="50"/>
      <c r="R25" s="50"/>
      <c r="S25" s="50"/>
      <c r="T25" s="50"/>
      <c r="U25" s="50"/>
      <c r="V25" s="50"/>
      <c r="W25" s="50"/>
      <c r="X25" s="50"/>
      <c r="Y25" s="50"/>
      <c r="Z25" s="19"/>
      <c r="AA25" s="50"/>
      <c r="AB25" s="50"/>
      <c r="AC25" s="50"/>
      <c r="AD25" s="19"/>
    </row>
    <row r="26" spans="1:30">
      <c r="A26" s="759">
        <v>10</v>
      </c>
      <c r="C26" s="19"/>
      <c r="D26" s="19" t="s">
        <v>72</v>
      </c>
      <c r="E26" s="19"/>
      <c r="F26" s="19">
        <f>ResultSumGas!$F24</f>
        <v>403</v>
      </c>
      <c r="G26" s="50">
        <f>DFIT!$F21</f>
        <v>0</v>
      </c>
      <c r="H26" s="50">
        <f>BldGain!$F21</f>
        <v>0</v>
      </c>
      <c r="I26" s="50">
        <f>GasInv!$F21</f>
        <v>0</v>
      </c>
      <c r="J26" s="50">
        <f>CustAdv!$F21</f>
        <v>0</v>
      </c>
      <c r="K26" s="50">
        <f>CustDep!$F21</f>
        <v>0</v>
      </c>
      <c r="L26" s="19">
        <f>SUM(F26:K26)</f>
        <v>403</v>
      </c>
      <c r="M26" s="50">
        <f>WeatherGas!$F21</f>
        <v>0</v>
      </c>
      <c r="N26" s="50">
        <f>BandO!$F21</f>
        <v>0</v>
      </c>
      <c r="O26" s="50">
        <f>PropTax!$F21</f>
        <v>0</v>
      </c>
      <c r="P26" s="50">
        <f>UncollExp!$F21</f>
        <v>0</v>
      </c>
      <c r="Q26" s="50">
        <f>RegExp!$F21</f>
        <v>0</v>
      </c>
      <c r="R26" s="50">
        <f>InjDam!$F21</f>
        <v>0</v>
      </c>
      <c r="S26" s="50">
        <f>FIT!$F21</f>
        <v>0</v>
      </c>
      <c r="T26" s="50">
        <f>GainsLosses!$F21</f>
        <v>0</v>
      </c>
      <c r="U26" s="50">
        <f>ElimAR!$F21</f>
        <v>0</v>
      </c>
      <c r="V26" s="50">
        <f>SubSpace!$F21</f>
        <v>0</v>
      </c>
      <c r="W26" s="50">
        <f>ExciseTax!$F21</f>
        <v>0</v>
      </c>
      <c r="X26" s="50">
        <f>MiscReState!$F21</f>
        <v>0</v>
      </c>
      <c r="Y26" s="50">
        <f>DebtInt!$F21</f>
        <v>0</v>
      </c>
      <c r="Z26" s="19">
        <f>SUM(L26:Y26)</f>
        <v>403</v>
      </c>
      <c r="AA26" s="50"/>
      <c r="AB26" s="50"/>
      <c r="AC26" s="50"/>
      <c r="AD26" s="19"/>
    </row>
    <row r="27" spans="1:30">
      <c r="A27" s="759">
        <v>11</v>
      </c>
      <c r="C27" s="19"/>
      <c r="D27" s="19" t="s">
        <v>73</v>
      </c>
      <c r="E27" s="19"/>
      <c r="F27" s="19">
        <f>ResultSumGas!$F25</f>
        <v>393</v>
      </c>
      <c r="G27" s="50">
        <f>DFIT!$F22</f>
        <v>0</v>
      </c>
      <c r="H27" s="50">
        <f>BldGain!$F22</f>
        <v>0</v>
      </c>
      <c r="I27" s="50">
        <f>GasInv!$F22</f>
        <v>0</v>
      </c>
      <c r="J27" s="50">
        <f>CustAdv!$F22</f>
        <v>0</v>
      </c>
      <c r="K27" s="50">
        <f>CustDep!$F22</f>
        <v>0</v>
      </c>
      <c r="L27" s="19">
        <f>SUM(F27:K27)</f>
        <v>393</v>
      </c>
      <c r="M27" s="50">
        <f>WeatherGas!$F22</f>
        <v>0</v>
      </c>
      <c r="N27" s="50">
        <f>BandO!$F22</f>
        <v>0</v>
      </c>
      <c r="O27" s="50">
        <f>PropTax!$F22</f>
        <v>0</v>
      </c>
      <c r="P27" s="50">
        <f>UncollExp!$F22</f>
        <v>0</v>
      </c>
      <c r="Q27" s="50">
        <f>RegExp!$F22</f>
        <v>0</v>
      </c>
      <c r="R27" s="50">
        <f>InjDam!$F22</f>
        <v>0</v>
      </c>
      <c r="S27" s="50">
        <f>FIT!$F22</f>
        <v>0</v>
      </c>
      <c r="T27" s="50">
        <f>GainsLosses!$F22</f>
        <v>0</v>
      </c>
      <c r="U27" s="50">
        <f>ElimAR!$F22</f>
        <v>0</v>
      </c>
      <c r="V27" s="50">
        <f>SubSpace!$F22</f>
        <v>0</v>
      </c>
      <c r="W27" s="50">
        <f>ExciseTax!$F22</f>
        <v>0</v>
      </c>
      <c r="X27" s="50">
        <f>MiscReState!$F22</f>
        <v>0</v>
      </c>
      <c r="Y27" s="50">
        <f>DebtInt!$F22</f>
        <v>0</v>
      </c>
      <c r="Z27" s="19">
        <f>SUM(L27:Y27)</f>
        <v>393</v>
      </c>
      <c r="AA27" s="50"/>
      <c r="AB27" s="50"/>
      <c r="AC27" s="50"/>
      <c r="AD27" s="19"/>
    </row>
    <row r="28" spans="1:30">
      <c r="A28" s="759">
        <v>12</v>
      </c>
      <c r="C28" s="19"/>
      <c r="D28" s="19" t="s">
        <v>34</v>
      </c>
      <c r="E28" s="19"/>
      <c r="F28" s="606">
        <f>ResultSumGas!$F26</f>
        <v>138</v>
      </c>
      <c r="G28" s="51">
        <f>DFIT!$F23</f>
        <v>0</v>
      </c>
      <c r="H28" s="51">
        <f>BldGain!$F23</f>
        <v>0</v>
      </c>
      <c r="I28" s="51">
        <f>GasInv!$F23</f>
        <v>0</v>
      </c>
      <c r="J28" s="51">
        <f>CustAdv!$F23</f>
        <v>0</v>
      </c>
      <c r="K28" s="51">
        <f>CustDep!$F23</f>
        <v>0</v>
      </c>
      <c r="L28" s="606">
        <f>SUM(F28:K28)</f>
        <v>138</v>
      </c>
      <c r="M28" s="51">
        <f>WeatherGas!$F23</f>
        <v>0</v>
      </c>
      <c r="N28" s="51">
        <f>BandO!$F23</f>
        <v>0</v>
      </c>
      <c r="O28" s="51">
        <f>PropTax!$F23</f>
        <v>-17</v>
      </c>
      <c r="P28" s="51">
        <f>UncollExp!$F23</f>
        <v>0</v>
      </c>
      <c r="Q28" s="51">
        <f>RegExp!$F23</f>
        <v>0</v>
      </c>
      <c r="R28" s="51">
        <f>InjDam!$F23</f>
        <v>0</v>
      </c>
      <c r="S28" s="51">
        <f>FIT!$F23</f>
        <v>0</v>
      </c>
      <c r="T28" s="51">
        <f>GainsLosses!$F23</f>
        <v>0</v>
      </c>
      <c r="U28" s="51">
        <f>ElimAR!$F23</f>
        <v>0</v>
      </c>
      <c r="V28" s="51">
        <f>SubSpace!$F23</f>
        <v>0</v>
      </c>
      <c r="W28" s="51">
        <f>ExciseTax!$F23</f>
        <v>0</v>
      </c>
      <c r="X28" s="51">
        <f>MiscReState!$F23</f>
        <v>0</v>
      </c>
      <c r="Y28" s="51">
        <f>DebtInt!$F23</f>
        <v>0</v>
      </c>
      <c r="Z28" s="606">
        <f>SUM(L28:Y28)</f>
        <v>121</v>
      </c>
      <c r="AA28" s="51"/>
      <c r="AB28" s="51"/>
      <c r="AC28" s="51"/>
      <c r="AD28" s="606"/>
    </row>
    <row r="29" spans="1:30">
      <c r="A29" s="759">
        <v>13</v>
      </c>
      <c r="C29" s="19"/>
      <c r="D29" s="19"/>
      <c r="E29" s="19" t="s">
        <v>74</v>
      </c>
      <c r="F29" s="19">
        <f t="shared" ref="F29:S29" si="4">SUM(F26:F28)</f>
        <v>934</v>
      </c>
      <c r="G29" s="19">
        <f t="shared" si="4"/>
        <v>0</v>
      </c>
      <c r="H29" s="19">
        <f t="shared" si="4"/>
        <v>0</v>
      </c>
      <c r="I29" s="19">
        <f t="shared" si="4"/>
        <v>0</v>
      </c>
      <c r="J29" s="19">
        <f t="shared" si="4"/>
        <v>0</v>
      </c>
      <c r="K29" s="19">
        <f>SUM(K26:K28)</f>
        <v>0</v>
      </c>
      <c r="L29" s="19">
        <f t="shared" si="4"/>
        <v>934</v>
      </c>
      <c r="M29" s="19">
        <f t="shared" si="4"/>
        <v>0</v>
      </c>
      <c r="N29" s="19">
        <f t="shared" si="4"/>
        <v>0</v>
      </c>
      <c r="O29" s="19">
        <f t="shared" si="4"/>
        <v>-17</v>
      </c>
      <c r="P29" s="19">
        <f t="shared" si="4"/>
        <v>0</v>
      </c>
      <c r="Q29" s="19">
        <f t="shared" si="4"/>
        <v>0</v>
      </c>
      <c r="R29" s="19">
        <f t="shared" si="4"/>
        <v>0</v>
      </c>
      <c r="S29" s="19">
        <f t="shared" si="4"/>
        <v>0</v>
      </c>
      <c r="T29" s="19">
        <f>SUM(T26:T28)</f>
        <v>0</v>
      </c>
      <c r="U29" s="19">
        <f t="shared" ref="U29:Z29" si="5">SUM(U26:U28)</f>
        <v>0</v>
      </c>
      <c r="V29" s="19">
        <f t="shared" si="5"/>
        <v>0</v>
      </c>
      <c r="W29" s="19">
        <f t="shared" si="5"/>
        <v>0</v>
      </c>
      <c r="X29" s="19">
        <f>SUM(X26:X28)</f>
        <v>0</v>
      </c>
      <c r="Y29" s="19">
        <f>SUM(Y26:Y28)</f>
        <v>0</v>
      </c>
      <c r="Z29" s="19">
        <f t="shared" si="5"/>
        <v>917</v>
      </c>
      <c r="AA29" s="19"/>
      <c r="AB29" s="19"/>
      <c r="AC29" s="19"/>
      <c r="AD29" s="19"/>
    </row>
    <row r="30" spans="1:30">
      <c r="C30" s="19" t="s">
        <v>75</v>
      </c>
      <c r="D30" s="19"/>
      <c r="E30" s="19"/>
      <c r="F30" s="19"/>
      <c r="G30" s="50"/>
      <c r="H30" s="50"/>
      <c r="I30" s="50"/>
      <c r="J30" s="50"/>
      <c r="K30" s="50"/>
      <c r="L30" s="19"/>
      <c r="M30" s="50"/>
      <c r="N30" s="50"/>
      <c r="O30" s="50"/>
      <c r="P30" s="50"/>
      <c r="Q30" s="50"/>
      <c r="R30" s="50"/>
      <c r="S30" s="50"/>
      <c r="T30" s="50"/>
      <c r="U30" s="50"/>
      <c r="V30" s="50"/>
      <c r="W30" s="50"/>
      <c r="X30" s="50"/>
      <c r="Y30" s="50"/>
      <c r="Z30" s="19"/>
      <c r="AA30" s="50"/>
      <c r="AB30" s="50"/>
      <c r="AC30" s="50"/>
      <c r="AD30" s="19"/>
    </row>
    <row r="31" spans="1:30">
      <c r="A31" s="759">
        <v>14</v>
      </c>
      <c r="C31" s="19"/>
      <c r="D31" s="19" t="s">
        <v>72</v>
      </c>
      <c r="E31" s="19"/>
      <c r="F31" s="19">
        <f>ResultSumGas!$F29</f>
        <v>7700</v>
      </c>
      <c r="G31" s="50">
        <f>DFIT!$F26</f>
        <v>0</v>
      </c>
      <c r="H31" s="50">
        <f>BldGain!$F26</f>
        <v>0</v>
      </c>
      <c r="I31" s="50">
        <f>GasInv!$F26</f>
        <v>0</v>
      </c>
      <c r="J31" s="50">
        <f>CustAdv!$F26</f>
        <v>0</v>
      </c>
      <c r="K31" s="50">
        <f>CustDep!$F26</f>
        <v>0</v>
      </c>
      <c r="L31" s="19">
        <f>SUM(F31:K31)</f>
        <v>7700</v>
      </c>
      <c r="M31" s="50">
        <f>WeatherGas!$F26</f>
        <v>0</v>
      </c>
      <c r="N31" s="50">
        <f>BandO!$F26</f>
        <v>0</v>
      </c>
      <c r="O31" s="50">
        <f>PropTax!$F26</f>
        <v>0</v>
      </c>
      <c r="P31" s="50">
        <f>UncollExp!$F26</f>
        <v>0</v>
      </c>
      <c r="Q31" s="50">
        <f>RegExp!$F26</f>
        <v>0</v>
      </c>
      <c r="R31" s="50">
        <f>InjDam!$F26</f>
        <v>0</v>
      </c>
      <c r="S31" s="50">
        <f>FIT!$F26</f>
        <v>0</v>
      </c>
      <c r="T31" s="50">
        <f>GainsLosses!$F26</f>
        <v>0</v>
      </c>
      <c r="U31" s="50">
        <f>ElimAR!$F26</f>
        <v>0</v>
      </c>
      <c r="V31" s="50">
        <f>SubSpace!$F26</f>
        <v>0</v>
      </c>
      <c r="W31" s="50">
        <f>ExciseTax!$F26</f>
        <v>0</v>
      </c>
      <c r="X31" s="50">
        <f>MiscReState!$F26</f>
        <v>0</v>
      </c>
      <c r="Y31" s="50">
        <f>DebtInt!$F26</f>
        <v>0</v>
      </c>
      <c r="Z31" s="19">
        <f>SUM(L31:Y31)</f>
        <v>7700</v>
      </c>
      <c r="AA31" s="50"/>
      <c r="AB31" s="50"/>
      <c r="AC31" s="50"/>
      <c r="AD31" s="19"/>
    </row>
    <row r="32" spans="1:30">
      <c r="A32" s="759">
        <v>15</v>
      </c>
      <c r="C32" s="19"/>
      <c r="D32" s="19" t="s">
        <v>73</v>
      </c>
      <c r="E32" s="19"/>
      <c r="F32" s="19">
        <f>ResultSumGas!$F30</f>
        <v>6068</v>
      </c>
      <c r="G32" s="50">
        <f>DFIT!$F27</f>
        <v>0</v>
      </c>
      <c r="H32" s="50">
        <f>BldGain!$F27</f>
        <v>0</v>
      </c>
      <c r="I32" s="50">
        <f>GasInv!$F27</f>
        <v>0</v>
      </c>
      <c r="J32" s="50">
        <f>CustAdv!$F27</f>
        <v>0</v>
      </c>
      <c r="K32" s="50">
        <f>CustDep!$F27</f>
        <v>0</v>
      </c>
      <c r="L32" s="19">
        <f>SUM(F32:K32)</f>
        <v>6068</v>
      </c>
      <c r="M32" s="50">
        <f>WeatherGas!$F27</f>
        <v>0</v>
      </c>
      <c r="N32" s="50">
        <f>BandO!$F27</f>
        <v>0</v>
      </c>
      <c r="O32" s="50">
        <f>PropTax!$F27</f>
        <v>0</v>
      </c>
      <c r="P32" s="50">
        <f>UncollExp!$F27</f>
        <v>0</v>
      </c>
      <c r="Q32" s="50">
        <f>RegExp!$F27</f>
        <v>0</v>
      </c>
      <c r="R32" s="50">
        <f>InjDam!$F27</f>
        <v>0</v>
      </c>
      <c r="S32" s="50">
        <f>FIT!$F27</f>
        <v>0</v>
      </c>
      <c r="T32" s="50">
        <f>GainsLosses!$F27</f>
        <v>-4</v>
      </c>
      <c r="U32" s="50">
        <f>ElimAR!$F27</f>
        <v>0</v>
      </c>
      <c r="V32" s="50">
        <f>SubSpace!$F27</f>
        <v>0</v>
      </c>
      <c r="W32" s="50">
        <f>ExciseTax!$F27</f>
        <v>0</v>
      </c>
      <c r="X32" s="50">
        <f>MiscReState!$F27</f>
        <v>0</v>
      </c>
      <c r="Y32" s="50">
        <f>DebtInt!$F27</f>
        <v>0</v>
      </c>
      <c r="Z32" s="19">
        <f>SUM(L32:Y32)</f>
        <v>6064</v>
      </c>
      <c r="AA32" s="50"/>
      <c r="AB32" s="50"/>
      <c r="AC32" s="50"/>
      <c r="AD32" s="19"/>
    </row>
    <row r="33" spans="1:30">
      <c r="A33" s="759">
        <v>16</v>
      </c>
      <c r="C33" s="19"/>
      <c r="D33" s="19" t="s">
        <v>34</v>
      </c>
      <c r="E33" s="19"/>
      <c r="F33" s="606">
        <f>ResultSumGas!$F31</f>
        <v>16788</v>
      </c>
      <c r="G33" s="51">
        <f>DFIT!$F28</f>
        <v>0</v>
      </c>
      <c r="H33" s="51">
        <f>BldGain!$F28</f>
        <v>0</v>
      </c>
      <c r="I33" s="51">
        <f>GasInv!$F28</f>
        <v>0</v>
      </c>
      <c r="J33" s="51">
        <f>CustAdv!$F28</f>
        <v>0</v>
      </c>
      <c r="K33" s="51">
        <f>CustDep!$F28</f>
        <v>0</v>
      </c>
      <c r="L33" s="606">
        <f>SUM(F33:K33)</f>
        <v>16788</v>
      </c>
      <c r="M33" s="51">
        <f>WeatherGas!$F28</f>
        <v>-387</v>
      </c>
      <c r="N33" s="51">
        <f>BandO!$F28</f>
        <v>-7469</v>
      </c>
      <c r="O33" s="51">
        <f>PropTax!$F28</f>
        <v>-184</v>
      </c>
      <c r="P33" s="51">
        <f>UncollExp!$F28</f>
        <v>0</v>
      </c>
      <c r="Q33" s="51">
        <f>RegExp!$F28</f>
        <v>0</v>
      </c>
      <c r="R33" s="51">
        <f>InjDam!$F28</f>
        <v>0</v>
      </c>
      <c r="S33" s="51">
        <f>FIT!$F28</f>
        <v>0</v>
      </c>
      <c r="T33" s="51">
        <f>GainsLosses!$F28</f>
        <v>0</v>
      </c>
      <c r="U33" s="51">
        <f>ElimAR!$F28</f>
        <v>0</v>
      </c>
      <c r="V33" s="51">
        <f>SubSpace!$F28</f>
        <v>0</v>
      </c>
      <c r="W33" s="51">
        <f>ExciseTax!$F28</f>
        <v>-2</v>
      </c>
      <c r="X33" s="51">
        <f>MiscReState!$F28</f>
        <v>0</v>
      </c>
      <c r="Y33" s="51">
        <f>DebtInt!$F28</f>
        <v>0</v>
      </c>
      <c r="Z33" s="606">
        <f>SUM(L33:Y33)</f>
        <v>8746</v>
      </c>
      <c r="AA33" s="51"/>
      <c r="AB33" s="51"/>
      <c r="AC33" s="51"/>
      <c r="AD33" s="606"/>
    </row>
    <row r="34" spans="1:30" ht="12.95" customHeight="1">
      <c r="A34" s="759">
        <v>17</v>
      </c>
      <c r="C34" s="19"/>
      <c r="D34" s="19"/>
      <c r="E34" s="19" t="s">
        <v>76</v>
      </c>
      <c r="F34" s="19">
        <f t="shared" ref="F34:S34" si="6">SUM(F31:F33)</f>
        <v>30556</v>
      </c>
      <c r="G34" s="19">
        <f t="shared" si="6"/>
        <v>0</v>
      </c>
      <c r="H34" s="19">
        <f t="shared" si="6"/>
        <v>0</v>
      </c>
      <c r="I34" s="19">
        <f t="shared" si="6"/>
        <v>0</v>
      </c>
      <c r="J34" s="19">
        <f t="shared" si="6"/>
        <v>0</v>
      </c>
      <c r="K34" s="19">
        <f>SUM(K31:K33)</f>
        <v>0</v>
      </c>
      <c r="L34" s="19">
        <f t="shared" si="6"/>
        <v>30556</v>
      </c>
      <c r="M34" s="19">
        <f t="shared" si="6"/>
        <v>-387</v>
      </c>
      <c r="N34" s="19">
        <f t="shared" si="6"/>
        <v>-7469</v>
      </c>
      <c r="O34" s="19">
        <f t="shared" si="6"/>
        <v>-184</v>
      </c>
      <c r="P34" s="19">
        <f t="shared" si="6"/>
        <v>0</v>
      </c>
      <c r="Q34" s="19">
        <f t="shared" si="6"/>
        <v>0</v>
      </c>
      <c r="R34" s="19">
        <f t="shared" si="6"/>
        <v>0</v>
      </c>
      <c r="S34" s="19">
        <f t="shared" si="6"/>
        <v>0</v>
      </c>
      <c r="T34" s="19">
        <f t="shared" ref="T34:Y34" si="7">SUM(T31:T33)</f>
        <v>-4</v>
      </c>
      <c r="U34" s="19">
        <f t="shared" si="7"/>
        <v>0</v>
      </c>
      <c r="V34" s="19">
        <f t="shared" si="7"/>
        <v>0</v>
      </c>
      <c r="W34" s="19">
        <f t="shared" si="7"/>
        <v>-2</v>
      </c>
      <c r="X34" s="19">
        <f t="shared" si="7"/>
        <v>0</v>
      </c>
      <c r="Y34" s="19">
        <f t="shared" si="7"/>
        <v>0</v>
      </c>
      <c r="Z34" s="19">
        <f>SUM(Z31:Z33)</f>
        <v>22510</v>
      </c>
      <c r="AA34" s="19"/>
      <c r="AB34" s="19"/>
      <c r="AC34" s="19"/>
      <c r="AD34" s="19"/>
    </row>
    <row r="35" spans="1:30" ht="12.95" customHeight="1">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row>
    <row r="36" spans="1:30" ht="12.95" customHeight="1">
      <c r="A36" s="759">
        <v>18</v>
      </c>
      <c r="B36" s="2" t="s">
        <v>77</v>
      </c>
      <c r="C36" s="19"/>
      <c r="D36" s="19"/>
      <c r="E36" s="19"/>
      <c r="F36" s="19">
        <f>ResultSumGas!$F34</f>
        <v>6023</v>
      </c>
      <c r="G36" s="52">
        <f>DFIT!$F31</f>
        <v>0</v>
      </c>
      <c r="H36" s="52">
        <f>BldGain!$F31</f>
        <v>0</v>
      </c>
      <c r="I36" s="19">
        <f>GasInv!$F31</f>
        <v>0</v>
      </c>
      <c r="J36" s="52">
        <f>CustAdv!$F31</f>
        <v>0</v>
      </c>
      <c r="K36" s="52">
        <f>CustDep!$F31</f>
        <v>4</v>
      </c>
      <c r="L36" s="19">
        <f>SUM(F36:K36)</f>
        <v>6027</v>
      </c>
      <c r="M36" s="19">
        <f>WeatherGas!$F31</f>
        <v>-38</v>
      </c>
      <c r="N36" s="19">
        <f>BandO!$F31</f>
        <v>0</v>
      </c>
      <c r="O36" s="19"/>
      <c r="P36" s="19">
        <f>UncollExp!$F31</f>
        <v>-353</v>
      </c>
      <c r="Q36" s="19">
        <f>RegExp!$F31</f>
        <v>0</v>
      </c>
      <c r="R36" s="52">
        <f>InjDam!$F31</f>
        <v>0</v>
      </c>
      <c r="S36" s="52">
        <f>FIT!$F31</f>
        <v>0</v>
      </c>
      <c r="T36" s="19">
        <f>GainsLosses!$F31</f>
        <v>0</v>
      </c>
      <c r="U36" s="19">
        <f>ElimAR!$F31</f>
        <v>-50</v>
      </c>
      <c r="V36" s="19">
        <f>SubSpace!$F31</f>
        <v>0</v>
      </c>
      <c r="W36" s="19">
        <f>ExciseTax!$F31</f>
        <v>0</v>
      </c>
      <c r="X36" s="52">
        <f>MiscReState!$F31</f>
        <v>0</v>
      </c>
      <c r="Y36" s="52">
        <f>DebtInt!$F31</f>
        <v>0</v>
      </c>
      <c r="Z36" s="19">
        <f>SUM(L36:Y36)</f>
        <v>5586</v>
      </c>
      <c r="AA36" s="19"/>
      <c r="AB36" s="19"/>
      <c r="AC36" s="52"/>
      <c r="AD36" s="19"/>
    </row>
    <row r="37" spans="1:30">
      <c r="A37" s="759">
        <v>19</v>
      </c>
      <c r="B37" s="2" t="s">
        <v>78</v>
      </c>
      <c r="C37" s="19"/>
      <c r="D37" s="19"/>
      <c r="E37" s="19"/>
      <c r="F37" s="19">
        <f>ResultSumGas!$F35</f>
        <v>7611</v>
      </c>
      <c r="G37" s="50">
        <f>DFIT!$F32</f>
        <v>0</v>
      </c>
      <c r="H37" s="50">
        <f>BldGain!$F32</f>
        <v>0</v>
      </c>
      <c r="I37" s="50">
        <f>GasInv!$F32</f>
        <v>0</v>
      </c>
      <c r="J37" s="50">
        <f>CustAdv!$F32</f>
        <v>0</v>
      </c>
      <c r="K37" s="50">
        <f>CustDep!$F32</f>
        <v>0</v>
      </c>
      <c r="L37" s="19">
        <f>SUM(F37:K37)</f>
        <v>7611</v>
      </c>
      <c r="M37" s="50">
        <f>WeatherGas!$F32</f>
        <v>0</v>
      </c>
      <c r="N37" s="50">
        <f>BandO!$F32</f>
        <v>0</v>
      </c>
      <c r="O37" s="50">
        <f>PropTax!$F32</f>
        <v>0</v>
      </c>
      <c r="P37" s="50">
        <f>UncollExp!$F32</f>
        <v>0</v>
      </c>
      <c r="Q37" s="50">
        <f>RegExp!$F32</f>
        <v>0</v>
      </c>
      <c r="R37" s="50">
        <f>InjDam!$F32</f>
        <v>0</v>
      </c>
      <c r="S37" s="50">
        <f>FIT!$F32</f>
        <v>0</v>
      </c>
      <c r="T37" s="50">
        <f>GainsLosses!$F32</f>
        <v>0</v>
      </c>
      <c r="U37" s="50">
        <f>ElimAR!$F32</f>
        <v>0</v>
      </c>
      <c r="V37" s="50">
        <f>SubSpace!$F32</f>
        <v>0</v>
      </c>
      <c r="W37" s="50">
        <f>ExciseTax!$F32</f>
        <v>0</v>
      </c>
      <c r="X37" s="50">
        <f>MiscReState!$F32</f>
        <v>-2</v>
      </c>
      <c r="Y37" s="50">
        <f>DebtInt!$F32</f>
        <v>0</v>
      </c>
      <c r="Z37" s="19">
        <f>SUM(L37:Y37)</f>
        <v>7609</v>
      </c>
      <c r="AA37" s="50"/>
      <c r="AB37" s="50"/>
      <c r="AC37" s="50"/>
      <c r="AD37" s="19"/>
    </row>
    <row r="38" spans="1:30">
      <c r="A38" s="759">
        <v>20</v>
      </c>
      <c r="B38" s="2" t="s">
        <v>79</v>
      </c>
      <c r="C38" s="19"/>
      <c r="D38" s="19"/>
      <c r="E38" s="19"/>
      <c r="F38" s="19">
        <f>ResultSumGas!$F36</f>
        <v>507</v>
      </c>
      <c r="G38" s="50">
        <f>DFIT!$F33</f>
        <v>0</v>
      </c>
      <c r="H38" s="50">
        <f>BldGain!$F33</f>
        <v>0</v>
      </c>
      <c r="I38" s="50">
        <f>GasInv!$F33</f>
        <v>0</v>
      </c>
      <c r="J38" s="50">
        <f>CustAdv!$F33</f>
        <v>0</v>
      </c>
      <c r="K38" s="50">
        <f>CustDep!$F33</f>
        <v>0</v>
      </c>
      <c r="L38" s="19">
        <f>SUM(F38:K38)</f>
        <v>507</v>
      </c>
      <c r="M38" s="50">
        <f>WeatherGas!$F33</f>
        <v>0</v>
      </c>
      <c r="N38" s="50">
        <f>BandO!$F33</f>
        <v>0</v>
      </c>
      <c r="O38" s="50">
        <f>PropTax!$F33</f>
        <v>0</v>
      </c>
      <c r="P38" s="50">
        <f>UncollExp!$F33</f>
        <v>0</v>
      </c>
      <c r="Q38" s="50">
        <f>RegExp!$F33</f>
        <v>0</v>
      </c>
      <c r="R38" s="50">
        <f>InjDam!$F33</f>
        <v>0</v>
      </c>
      <c r="S38" s="50">
        <f>FIT!$F33</f>
        <v>0</v>
      </c>
      <c r="T38" s="50">
        <f>GainsLosses!$F33</f>
        <v>0</v>
      </c>
      <c r="U38" s="50">
        <f>ElimAR!$F33</f>
        <v>0</v>
      </c>
      <c r="V38" s="50">
        <f>SubSpace!$F33</f>
        <v>0</v>
      </c>
      <c r="W38" s="50">
        <f>ExciseTax!$F33</f>
        <v>0</v>
      </c>
      <c r="X38" s="50">
        <f>MiscReState!$F33</f>
        <v>-10</v>
      </c>
      <c r="Y38" s="50">
        <f>DebtInt!$F33</f>
        <v>0</v>
      </c>
      <c r="Z38" s="19">
        <f>SUM(L38:Y38)</f>
        <v>497</v>
      </c>
      <c r="AA38" s="50"/>
      <c r="AB38" s="50"/>
      <c r="AC38" s="50"/>
      <c r="AD38" s="19"/>
    </row>
    <row r="39" spans="1:30">
      <c r="B39" s="2" t="s">
        <v>80</v>
      </c>
      <c r="C39" s="19"/>
      <c r="D39" s="19"/>
      <c r="E39" s="19"/>
      <c r="F39" s="19"/>
      <c r="G39" s="50"/>
      <c r="H39" s="50"/>
      <c r="I39" s="50"/>
      <c r="J39" s="50"/>
      <c r="K39" s="50"/>
      <c r="L39" s="19"/>
      <c r="M39" s="50"/>
      <c r="N39" s="50"/>
      <c r="O39" s="50"/>
      <c r="P39" s="50"/>
      <c r="Q39" s="50"/>
      <c r="R39" s="50"/>
      <c r="S39" s="50"/>
      <c r="T39" s="50"/>
      <c r="U39" s="50"/>
      <c r="V39" s="50"/>
      <c r="W39" s="50"/>
      <c r="X39" s="50"/>
      <c r="Y39" s="50"/>
      <c r="Z39" s="19"/>
      <c r="AA39" s="50"/>
      <c r="AB39" s="50"/>
      <c r="AC39" s="50"/>
      <c r="AD39" s="19"/>
    </row>
    <row r="40" spans="1:30">
      <c r="A40" s="759">
        <v>21</v>
      </c>
      <c r="C40" s="19" t="s">
        <v>72</v>
      </c>
      <c r="D40" s="19"/>
      <c r="E40" s="19"/>
      <c r="F40" s="19">
        <f>ResultSumGas!$F38</f>
        <v>10155</v>
      </c>
      <c r="G40" s="50">
        <f>DFIT!$F35</f>
        <v>0</v>
      </c>
      <c r="H40" s="50">
        <f>BldGain!$F35</f>
        <v>0</v>
      </c>
      <c r="I40" s="50">
        <f>GasInv!$F35</f>
        <v>0</v>
      </c>
      <c r="J40" s="50">
        <f>CustAdv!$F35</f>
        <v>0</v>
      </c>
      <c r="K40" s="50">
        <f>CustDep!$F35</f>
        <v>0</v>
      </c>
      <c r="L40" s="19">
        <f>SUM(F40:K40)</f>
        <v>10155</v>
      </c>
      <c r="M40" s="50">
        <f>WeatherGas!$F35</f>
        <v>-20</v>
      </c>
      <c r="N40" s="50">
        <f>BandO!$F35</f>
        <v>0</v>
      </c>
      <c r="O40" s="50">
        <f>PropTax!$F35</f>
        <v>0</v>
      </c>
      <c r="P40" s="50">
        <f>UncollExp!$F35</f>
        <v>0</v>
      </c>
      <c r="Q40" s="50">
        <f>RegExp!$F35</f>
        <v>-37</v>
      </c>
      <c r="R40" s="50">
        <f>InjDam!$F35</f>
        <v>-189</v>
      </c>
      <c r="S40" s="50">
        <f>FIT!$F35</f>
        <v>0</v>
      </c>
      <c r="T40" s="50">
        <f>GainsLosses!$F35</f>
        <v>0</v>
      </c>
      <c r="U40" s="50">
        <f>ElimAR!$F35</f>
        <v>0</v>
      </c>
      <c r="V40" s="50">
        <f>SubSpace!$F35</f>
        <v>-2</v>
      </c>
      <c r="W40" s="50">
        <f>ExciseTax!$F35</f>
        <v>0</v>
      </c>
      <c r="X40" s="50">
        <f>MiscReState!$F35</f>
        <v>-137</v>
      </c>
      <c r="Y40" s="50">
        <f>DebtInt!$F35</f>
        <v>0</v>
      </c>
      <c r="Z40" s="19">
        <f>SUM(L40:Y40)</f>
        <v>9770</v>
      </c>
      <c r="AA40" s="50"/>
      <c r="AB40" s="50"/>
      <c r="AC40" s="50"/>
      <c r="AD40" s="19"/>
    </row>
    <row r="41" spans="1:30">
      <c r="A41" s="759">
        <v>22</v>
      </c>
      <c r="C41" s="19" t="s">
        <v>73</v>
      </c>
      <c r="D41" s="19"/>
      <c r="E41" s="19"/>
      <c r="F41" s="19">
        <f>ResultSumGas!$F39</f>
        <v>2439</v>
      </c>
      <c r="G41" s="50">
        <f>DFIT!$F36</f>
        <v>0</v>
      </c>
      <c r="H41" s="50">
        <f>BldGain!$F36</f>
        <v>0</v>
      </c>
      <c r="I41" s="50">
        <f>GasInv!$F36</f>
        <v>0</v>
      </c>
      <c r="J41" s="50">
        <f>CustAdv!$F36</f>
        <v>0</v>
      </c>
      <c r="K41" s="50">
        <f>CustDep!$F36</f>
        <v>0</v>
      </c>
      <c r="L41" s="19">
        <f>SUM(F41:K41)</f>
        <v>2439</v>
      </c>
      <c r="M41" s="50">
        <f>WeatherGas!$F36</f>
        <v>0</v>
      </c>
      <c r="N41" s="50">
        <f>BandO!$F36</f>
        <v>0</v>
      </c>
      <c r="O41" s="50">
        <f>PropTax!$F36</f>
        <v>0</v>
      </c>
      <c r="P41" s="50">
        <f>UncollExp!$F36</f>
        <v>0</v>
      </c>
      <c r="Q41" s="50">
        <f>RegExp!$F36</f>
        <v>0</v>
      </c>
      <c r="R41" s="50">
        <f>InjDam!$F36</f>
        <v>0</v>
      </c>
      <c r="S41" s="50">
        <f>FIT!$F36</f>
        <v>0</v>
      </c>
      <c r="T41" s="50">
        <f>GainsLosses!$F36</f>
        <v>0</v>
      </c>
      <c r="U41" s="50">
        <f>ElimAR!$F36</f>
        <v>0</v>
      </c>
      <c r="V41" s="50">
        <f>SubSpace!$F36</f>
        <v>0</v>
      </c>
      <c r="W41" s="50">
        <f>ExciseTax!$F36</f>
        <v>0</v>
      </c>
      <c r="X41" s="50">
        <f>MiscReState!$F36</f>
        <v>0</v>
      </c>
      <c r="Y41" s="50">
        <f>DebtInt!$F36</f>
        <v>0</v>
      </c>
      <c r="Z41" s="19">
        <f>SUM(L41:Y41)</f>
        <v>2439</v>
      </c>
      <c r="AA41" s="50"/>
      <c r="AB41" s="50"/>
      <c r="AC41" s="50"/>
      <c r="AD41" s="19"/>
    </row>
    <row r="42" spans="1:30">
      <c r="A42" s="759">
        <v>23</v>
      </c>
      <c r="C42" s="19" t="s">
        <v>34</v>
      </c>
      <c r="D42" s="19"/>
      <c r="E42" s="19"/>
      <c r="F42" s="606">
        <f>ResultSumGas!$F40</f>
        <v>20</v>
      </c>
      <c r="G42" s="51">
        <f>DFIT!$F37</f>
        <v>0</v>
      </c>
      <c r="H42" s="51">
        <f>BldGain!$F37</f>
        <v>0</v>
      </c>
      <c r="I42" s="51">
        <f>GasInv!$F37</f>
        <v>0</v>
      </c>
      <c r="J42" s="51">
        <f>CustAdv!$F37</f>
        <v>0</v>
      </c>
      <c r="K42" s="51">
        <f>CustDep!$F37</f>
        <v>0</v>
      </c>
      <c r="L42" s="606">
        <f>SUM(F42:K42)</f>
        <v>20</v>
      </c>
      <c r="M42" s="51">
        <f>WeatherGas!$F37</f>
        <v>0</v>
      </c>
      <c r="N42" s="51">
        <f>BandO!$F37</f>
        <v>0</v>
      </c>
      <c r="O42" s="51">
        <f>PropTax!$F37</f>
        <v>-1</v>
      </c>
      <c r="P42" s="51">
        <f>UncollExp!$F37</f>
        <v>0</v>
      </c>
      <c r="Q42" s="51">
        <f>RegExp!$F37</f>
        <v>0</v>
      </c>
      <c r="R42" s="51">
        <f>InjDam!$F37</f>
        <v>0</v>
      </c>
      <c r="S42" s="51">
        <f>FIT!$F37</f>
        <v>0</v>
      </c>
      <c r="T42" s="51">
        <f>GainsLosses!$F37</f>
        <v>0</v>
      </c>
      <c r="U42" s="51">
        <f>ElimAR!$F37</f>
        <v>0</v>
      </c>
      <c r="V42" s="51">
        <f>SubSpace!$F37</f>
        <v>0</v>
      </c>
      <c r="W42" s="51">
        <f>ExciseTax!$F37</f>
        <v>0</v>
      </c>
      <c r="X42" s="51">
        <f>MiscReState!$F37</f>
        <v>0</v>
      </c>
      <c r="Y42" s="51">
        <f>DebtInt!$F37</f>
        <v>0</v>
      </c>
      <c r="Z42" s="606">
        <f>SUM(L42:Y42)</f>
        <v>19</v>
      </c>
      <c r="AA42" s="51"/>
      <c r="AB42" s="51"/>
      <c r="AC42" s="51"/>
      <c r="AD42" s="606"/>
    </row>
    <row r="43" spans="1:30">
      <c r="A43" s="759">
        <v>24</v>
      </c>
      <c r="C43" s="19"/>
      <c r="D43" s="19"/>
      <c r="E43" s="19" t="s">
        <v>81</v>
      </c>
      <c r="F43" s="606">
        <f t="shared" ref="F43:S43" si="8">SUM(F40:F42)</f>
        <v>12614</v>
      </c>
      <c r="G43" s="606">
        <f t="shared" si="8"/>
        <v>0</v>
      </c>
      <c r="H43" s="606">
        <f t="shared" si="8"/>
        <v>0</v>
      </c>
      <c r="I43" s="606">
        <f t="shared" si="8"/>
        <v>0</v>
      </c>
      <c r="J43" s="606">
        <f t="shared" si="8"/>
        <v>0</v>
      </c>
      <c r="K43" s="606">
        <f>SUM(K40:K42)</f>
        <v>0</v>
      </c>
      <c r="L43" s="606">
        <f t="shared" si="8"/>
        <v>12614</v>
      </c>
      <c r="M43" s="606">
        <f t="shared" si="8"/>
        <v>-20</v>
      </c>
      <c r="N43" s="606">
        <f t="shared" si="8"/>
        <v>0</v>
      </c>
      <c r="O43" s="606">
        <f t="shared" si="8"/>
        <v>-1</v>
      </c>
      <c r="P43" s="606">
        <f t="shared" si="8"/>
        <v>0</v>
      </c>
      <c r="Q43" s="606">
        <f t="shared" si="8"/>
        <v>-37</v>
      </c>
      <c r="R43" s="606">
        <f t="shared" si="8"/>
        <v>-189</v>
      </c>
      <c r="S43" s="606">
        <f t="shared" si="8"/>
        <v>0</v>
      </c>
      <c r="T43" s="606">
        <f>SUM(T40:T42)</f>
        <v>0</v>
      </c>
      <c r="U43" s="606">
        <f t="shared" ref="U43:W43" si="9">SUM(U40:U42)</f>
        <v>0</v>
      </c>
      <c r="V43" s="606">
        <f t="shared" si="9"/>
        <v>-2</v>
      </c>
      <c r="W43" s="606">
        <f t="shared" si="9"/>
        <v>0</v>
      </c>
      <c r="X43" s="606">
        <f t="shared" ref="X43:Z43" si="10">SUM(X40:X42)</f>
        <v>-137</v>
      </c>
      <c r="Y43" s="606">
        <f t="shared" si="10"/>
        <v>0</v>
      </c>
      <c r="Z43" s="606">
        <f t="shared" si="10"/>
        <v>12228</v>
      </c>
      <c r="AA43" s="606"/>
      <c r="AB43" s="606"/>
      <c r="AC43" s="606"/>
      <c r="AD43" s="606"/>
    </row>
    <row r="44" spans="1:30">
      <c r="A44" s="759">
        <v>25</v>
      </c>
      <c r="B44" s="2" t="s">
        <v>82</v>
      </c>
      <c r="C44" s="19"/>
      <c r="D44" s="19"/>
      <c r="E44" s="19"/>
      <c r="F44" s="606">
        <f t="shared" ref="F44:S44" si="11">F19+F24+F29+F34+F36+F37+F38+F43</f>
        <v>271717</v>
      </c>
      <c r="G44" s="606">
        <f t="shared" si="11"/>
        <v>0</v>
      </c>
      <c r="H44" s="606">
        <f t="shared" si="11"/>
        <v>0</v>
      </c>
      <c r="I44" s="606">
        <f t="shared" si="11"/>
        <v>0</v>
      </c>
      <c r="J44" s="606">
        <f t="shared" si="11"/>
        <v>0</v>
      </c>
      <c r="K44" s="606">
        <f>K19+K24+K29+K34+K36+K37+K38+K43</f>
        <v>4</v>
      </c>
      <c r="L44" s="606">
        <f t="shared" si="11"/>
        <v>271721</v>
      </c>
      <c r="M44" s="606">
        <f t="shared" si="11"/>
        <v>-8127</v>
      </c>
      <c r="N44" s="606">
        <f t="shared" si="11"/>
        <v>-7469</v>
      </c>
      <c r="O44" s="606">
        <f t="shared" si="11"/>
        <v>-202</v>
      </c>
      <c r="P44" s="606">
        <f t="shared" si="11"/>
        <v>-353</v>
      </c>
      <c r="Q44" s="606">
        <f t="shared" si="11"/>
        <v>-37</v>
      </c>
      <c r="R44" s="606">
        <f t="shared" si="11"/>
        <v>-189</v>
      </c>
      <c r="S44" s="606">
        <f t="shared" si="11"/>
        <v>0</v>
      </c>
      <c r="T44" s="606">
        <f>T19+T24+T29+T34+T36+T37+T38+T43</f>
        <v>-4</v>
      </c>
      <c r="U44" s="606">
        <f t="shared" ref="U44:W44" si="12">U19+U24+U29+U34+U36+U37+U38+U43</f>
        <v>-50</v>
      </c>
      <c r="V44" s="606">
        <f t="shared" si="12"/>
        <v>-2</v>
      </c>
      <c r="W44" s="606">
        <f t="shared" si="12"/>
        <v>-2</v>
      </c>
      <c r="X44" s="606">
        <f t="shared" ref="X44:Z44" si="13">X19+X24+X29+X34+X36+X37+X38+X43</f>
        <v>-149</v>
      </c>
      <c r="Y44" s="606">
        <f t="shared" si="13"/>
        <v>0</v>
      </c>
      <c r="Z44" s="606">
        <f t="shared" si="13"/>
        <v>255137</v>
      </c>
      <c r="AA44" s="606"/>
      <c r="AB44" s="606"/>
      <c r="AC44" s="606"/>
      <c r="AD44" s="606"/>
    </row>
    <row r="45" spans="1:30">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row>
    <row r="46" spans="1:30" ht="12.95" customHeight="1">
      <c r="A46" s="759">
        <v>26</v>
      </c>
      <c r="B46" s="2" t="s">
        <v>83</v>
      </c>
      <c r="C46" s="19"/>
      <c r="D46" s="19"/>
      <c r="E46" s="19"/>
      <c r="F46" s="19">
        <f t="shared" ref="F46:S46" si="14">F16-F44</f>
        <v>15896</v>
      </c>
      <c r="G46" s="19">
        <f t="shared" si="14"/>
        <v>0</v>
      </c>
      <c r="H46" s="19">
        <f t="shared" si="14"/>
        <v>0</v>
      </c>
      <c r="I46" s="19">
        <f t="shared" si="14"/>
        <v>0</v>
      </c>
      <c r="J46" s="19">
        <f>J16-J44</f>
        <v>0</v>
      </c>
      <c r="K46" s="19">
        <f>K16-K44</f>
        <v>-4</v>
      </c>
      <c r="L46" s="19">
        <f t="shared" si="14"/>
        <v>15892</v>
      </c>
      <c r="M46" s="19">
        <f t="shared" si="14"/>
        <v>-1942</v>
      </c>
      <c r="N46" s="19">
        <f t="shared" si="14"/>
        <v>-9</v>
      </c>
      <c r="O46" s="19">
        <f t="shared" si="14"/>
        <v>202</v>
      </c>
      <c r="P46" s="19">
        <f t="shared" si="14"/>
        <v>353</v>
      </c>
      <c r="Q46" s="19">
        <f t="shared" si="14"/>
        <v>37</v>
      </c>
      <c r="R46" s="19">
        <f t="shared" si="14"/>
        <v>189</v>
      </c>
      <c r="S46" s="19">
        <f t="shared" si="14"/>
        <v>0</v>
      </c>
      <c r="T46" s="19">
        <f t="shared" ref="T46:V46" si="15">T16-T44</f>
        <v>4</v>
      </c>
      <c r="U46" s="19">
        <f t="shared" si="15"/>
        <v>50</v>
      </c>
      <c r="V46" s="19">
        <f t="shared" si="15"/>
        <v>2</v>
      </c>
      <c r="W46" s="19">
        <f t="shared" ref="W46:Z46" si="16">W16-W44</f>
        <v>2</v>
      </c>
      <c r="X46" s="19">
        <f t="shared" si="16"/>
        <v>149</v>
      </c>
      <c r="Y46" s="19">
        <f t="shared" si="16"/>
        <v>0</v>
      </c>
      <c r="Z46" s="19">
        <f t="shared" si="16"/>
        <v>14929</v>
      </c>
      <c r="AA46" s="19"/>
      <c r="AB46" s="19"/>
      <c r="AC46" s="19"/>
      <c r="AD46" s="19"/>
    </row>
    <row r="47" spans="1:30" ht="12.95" customHeight="1">
      <c r="B47" s="2" t="s">
        <v>84</v>
      </c>
      <c r="C47" s="19"/>
      <c r="D47" s="19"/>
      <c r="E47" s="19"/>
      <c r="F47" s="19"/>
      <c r="G47" s="50">
        <f>DFIT!$F43</f>
        <v>0</v>
      </c>
      <c r="H47" s="50">
        <f>BldGain!$F43</f>
        <v>0</v>
      </c>
      <c r="I47" s="50">
        <f>GasInv!$F43</f>
        <v>0</v>
      </c>
      <c r="J47" s="50">
        <f>CustAdv!$F43</f>
        <v>0</v>
      </c>
      <c r="K47" s="50">
        <f>CustDep!$F43</f>
        <v>0</v>
      </c>
      <c r="L47" s="19"/>
      <c r="M47" s="50"/>
      <c r="N47" s="50"/>
      <c r="O47" s="50"/>
      <c r="P47" s="50"/>
      <c r="Q47" s="50"/>
      <c r="R47" s="50">
        <f>InjDam!$F43</f>
        <v>0</v>
      </c>
      <c r="S47" s="50">
        <f>FIT!$F43</f>
        <v>0</v>
      </c>
      <c r="T47" s="50"/>
      <c r="U47" s="50"/>
      <c r="V47" s="50"/>
      <c r="W47" s="50"/>
      <c r="X47" s="50">
        <f>MiscReState!$F43</f>
        <v>0</v>
      </c>
      <c r="Y47" s="50">
        <f>DebtInt!$F43</f>
        <v>0</v>
      </c>
      <c r="Z47" s="19"/>
      <c r="AA47" s="50"/>
      <c r="AB47" s="50"/>
      <c r="AC47" s="50"/>
      <c r="AD47" s="19"/>
    </row>
    <row r="48" spans="1:30">
      <c r="A48" s="759">
        <v>27</v>
      </c>
      <c r="C48" s="19" t="s">
        <v>85</v>
      </c>
      <c r="D48" s="19"/>
      <c r="E48" s="19"/>
      <c r="F48" s="19">
        <f>ResultSumGas!$F47</f>
        <v>2525</v>
      </c>
      <c r="G48" s="50">
        <f>DFIT!$F44</f>
        <v>0</v>
      </c>
      <c r="H48" s="50">
        <f>BldGain!$F44</f>
        <v>0</v>
      </c>
      <c r="I48" s="50">
        <f>GasInv!$F44</f>
        <v>0</v>
      </c>
      <c r="J48" s="50">
        <f>CustAdv!$F44</f>
        <v>0</v>
      </c>
      <c r="K48" s="50">
        <f>CustDep!$F44</f>
        <v>-1</v>
      </c>
      <c r="L48" s="19">
        <f>SUM(F48:K48)</f>
        <v>2524</v>
      </c>
      <c r="M48" s="50">
        <f>WeatherGas!$F44</f>
        <v>-680</v>
      </c>
      <c r="N48" s="50">
        <f>BandO!$F44</f>
        <v>-3</v>
      </c>
      <c r="O48" s="50">
        <f>PropTax!$F44</f>
        <v>71</v>
      </c>
      <c r="P48" s="50">
        <f>UncollExp!$F44</f>
        <v>124</v>
      </c>
      <c r="Q48" s="50">
        <f>RegExp!$F44</f>
        <v>13</v>
      </c>
      <c r="R48" s="50">
        <f>InjDam!$F44</f>
        <v>66</v>
      </c>
      <c r="S48" s="50">
        <f>FIT!F44</f>
        <v>22</v>
      </c>
      <c r="T48" s="50">
        <f>GainsLosses!$F44</f>
        <v>1</v>
      </c>
      <c r="U48" s="50">
        <f>ElimAR!$F44</f>
        <v>18</v>
      </c>
      <c r="V48" s="50">
        <f>SubSpace!$F44</f>
        <v>1</v>
      </c>
      <c r="W48" s="50">
        <f>ExciseTax!$F44</f>
        <v>1</v>
      </c>
      <c r="X48" s="50">
        <f>MiscReState!$F44</f>
        <v>52</v>
      </c>
      <c r="Y48" s="50">
        <f>DebtInt!$F44</f>
        <v>257.79978000000011</v>
      </c>
      <c r="Z48" s="19">
        <f>SUM(L48:Y48)</f>
        <v>2467.7997800000003</v>
      </c>
      <c r="AA48" s="50"/>
      <c r="AB48" s="50"/>
      <c r="AC48" s="50"/>
      <c r="AD48" s="19"/>
    </row>
    <row r="49" spans="1:31">
      <c r="A49" s="759">
        <v>28</v>
      </c>
      <c r="C49" s="19" t="s">
        <v>86</v>
      </c>
      <c r="D49" s="19"/>
      <c r="E49" s="19"/>
      <c r="F49" s="19">
        <f>ResultSumGas!$F48</f>
        <v>1253</v>
      </c>
      <c r="G49" s="50">
        <f>DFIT!$F45</f>
        <v>0</v>
      </c>
      <c r="H49" s="50">
        <f>BldGain!$F45</f>
        <v>0</v>
      </c>
      <c r="I49" s="50">
        <f>GasInv!$F45</f>
        <v>0</v>
      </c>
      <c r="J49" s="50">
        <f>CustAdv!$F45</f>
        <v>0</v>
      </c>
      <c r="K49" s="50">
        <f>CustDep!$F45</f>
        <v>0</v>
      </c>
      <c r="L49" s="19">
        <f>SUM(F49:K49)</f>
        <v>1253</v>
      </c>
      <c r="M49" s="50">
        <f>WeatherGas!$F45</f>
        <v>0</v>
      </c>
      <c r="N49" s="50">
        <f>BandO!$F45</f>
        <v>0</v>
      </c>
      <c r="O49" s="50">
        <f>PropTax!$F45</f>
        <v>0</v>
      </c>
      <c r="P49" s="50">
        <f>UncollExp!$F45</f>
        <v>0</v>
      </c>
      <c r="Q49" s="50">
        <f>RegExp!$F45</f>
        <v>0</v>
      </c>
      <c r="R49" s="50">
        <f>InjDam!$F45</f>
        <v>0</v>
      </c>
      <c r="S49" s="50">
        <f>FIT!F45</f>
        <v>-15</v>
      </c>
      <c r="T49" s="50">
        <f>GainsLosses!$F45</f>
        <v>0</v>
      </c>
      <c r="U49" s="50">
        <f>ElimAR!$F45</f>
        <v>0</v>
      </c>
      <c r="V49" s="50">
        <f>SubSpace!$F45</f>
        <v>0</v>
      </c>
      <c r="W49" s="50">
        <f>ExciseTax!$F45</f>
        <v>0</v>
      </c>
      <c r="X49" s="50">
        <f>MiscReState!$F45</f>
        <v>0</v>
      </c>
      <c r="Y49" s="50">
        <f>DebtInt!$F45</f>
        <v>0</v>
      </c>
      <c r="Z49" s="19">
        <f>SUM(L49:Y49)</f>
        <v>1238</v>
      </c>
      <c r="AA49" s="50"/>
      <c r="AB49" s="50"/>
      <c r="AC49" s="50"/>
      <c r="AD49" s="19"/>
    </row>
    <row r="50" spans="1:31">
      <c r="A50" s="759">
        <v>29</v>
      </c>
      <c r="C50" s="19" t="s">
        <v>87</v>
      </c>
      <c r="D50" s="19"/>
      <c r="E50" s="19"/>
      <c r="F50" s="606">
        <f>ResultSumGas!$F49</f>
        <v>-30</v>
      </c>
      <c r="G50" s="51">
        <f>DFIT!$F46</f>
        <v>0</v>
      </c>
      <c r="H50" s="51">
        <f>BldGain!$F46</f>
        <v>0</v>
      </c>
      <c r="I50" s="51">
        <f>GasInv!$F46</f>
        <v>0</v>
      </c>
      <c r="J50" s="51">
        <f>CustAdv!$F46</f>
        <v>0</v>
      </c>
      <c r="K50" s="51">
        <f>CustDep!$F46</f>
        <v>0</v>
      </c>
      <c r="L50" s="606">
        <f>SUM(F50:K50)</f>
        <v>-30</v>
      </c>
      <c r="M50" s="51">
        <f>WeatherGas!$F46</f>
        <v>0</v>
      </c>
      <c r="N50" s="51">
        <f>BandO!$F46</f>
        <v>0</v>
      </c>
      <c r="O50" s="51">
        <f>PropTax!$F46</f>
        <v>0</v>
      </c>
      <c r="P50" s="51">
        <f>UncollExp!$F46</f>
        <v>0</v>
      </c>
      <c r="Q50" s="51">
        <f>RegExp!$F46</f>
        <v>0</v>
      </c>
      <c r="R50" s="51">
        <f>InjDam!$F46</f>
        <v>0</v>
      </c>
      <c r="S50" s="51">
        <f>FIT!$F46</f>
        <v>0</v>
      </c>
      <c r="T50" s="51">
        <f>GainsLosses!$F46</f>
        <v>0</v>
      </c>
      <c r="U50" s="51">
        <f>ElimAR!$F46</f>
        <v>0</v>
      </c>
      <c r="V50" s="51">
        <f>SubSpace!$F46</f>
        <v>0</v>
      </c>
      <c r="W50" s="51">
        <f>ExciseTax!$F46</f>
        <v>0</v>
      </c>
      <c r="X50" s="51">
        <f>MiscReState!$F46</f>
        <v>0</v>
      </c>
      <c r="Y50" s="51">
        <f>DebtInt!$F46</f>
        <v>0</v>
      </c>
      <c r="Z50" s="606">
        <f>SUM(L50:Y50)</f>
        <v>-30</v>
      </c>
      <c r="AA50" s="51"/>
      <c r="AB50" s="51"/>
      <c r="AC50" s="51"/>
      <c r="AD50" s="606"/>
    </row>
    <row r="51" spans="1:31">
      <c r="F51" s="601"/>
      <c r="T51" s="601"/>
    </row>
    <row r="52" spans="1:31" s="18" customFormat="1" ht="13.5" thickBot="1">
      <c r="A52" s="759">
        <v>30</v>
      </c>
      <c r="B52" s="18" t="s">
        <v>88</v>
      </c>
      <c r="F52" s="607">
        <f>F46-SUM(F48:F50)</f>
        <v>12148</v>
      </c>
      <c r="G52" s="607">
        <f t="shared" ref="G52:V52" si="17">G46-SUM(G48:G50)</f>
        <v>0</v>
      </c>
      <c r="H52" s="607">
        <f t="shared" si="17"/>
        <v>0</v>
      </c>
      <c r="I52" s="607">
        <f t="shared" si="17"/>
        <v>0</v>
      </c>
      <c r="J52" s="607">
        <f>J46-SUM(J48:J50)</f>
        <v>0</v>
      </c>
      <c r="K52" s="607">
        <f>K46-SUM(K48:K50)</f>
        <v>-3</v>
      </c>
      <c r="L52" s="607">
        <f t="shared" si="17"/>
        <v>12145</v>
      </c>
      <c r="M52" s="607">
        <f t="shared" si="17"/>
        <v>-1262</v>
      </c>
      <c r="N52" s="607">
        <f t="shared" si="17"/>
        <v>-6</v>
      </c>
      <c r="O52" s="607">
        <f t="shared" si="17"/>
        <v>131</v>
      </c>
      <c r="P52" s="607">
        <f t="shared" si="17"/>
        <v>229</v>
      </c>
      <c r="Q52" s="607">
        <f t="shared" si="17"/>
        <v>24</v>
      </c>
      <c r="R52" s="607">
        <f t="shared" si="17"/>
        <v>123</v>
      </c>
      <c r="S52" s="607">
        <f t="shared" si="17"/>
        <v>-7</v>
      </c>
      <c r="T52" s="607">
        <f>T46-SUM(T48:T50)</f>
        <v>3</v>
      </c>
      <c r="U52" s="607">
        <f t="shared" si="17"/>
        <v>32</v>
      </c>
      <c r="V52" s="607">
        <f t="shared" si="17"/>
        <v>1</v>
      </c>
      <c r="W52" s="607">
        <f>W46-SUM(W48:W50)</f>
        <v>1</v>
      </c>
      <c r="X52" s="607">
        <f>X46-SUM(X48:X50)</f>
        <v>97</v>
      </c>
      <c r="Y52" s="607">
        <f>Y46-SUM(Y48:Y50)</f>
        <v>-257.79978000000011</v>
      </c>
      <c r="Z52" s="607">
        <f>Z46-SUM(Z48:Z50)+Z51</f>
        <v>11253.200219999999</v>
      </c>
      <c r="AA52" s="607"/>
      <c r="AB52" s="607"/>
      <c r="AC52" s="607"/>
      <c r="AD52" s="607"/>
      <c r="AE52" s="135"/>
    </row>
    <row r="53" spans="1:31" ht="6.95" customHeight="1" thickTop="1">
      <c r="F53" s="601"/>
    </row>
    <row r="54" spans="1:31" ht="6.95" customHeight="1">
      <c r="F54" s="601"/>
    </row>
    <row r="55" spans="1:31">
      <c r="B55" s="2" t="s">
        <v>89</v>
      </c>
      <c r="F55" s="601"/>
      <c r="G55" s="50"/>
      <c r="H55" s="50"/>
      <c r="I55" s="50"/>
      <c r="J55" s="50"/>
      <c r="K55" s="50"/>
      <c r="M55" s="50"/>
      <c r="N55" s="50"/>
      <c r="O55" s="50"/>
      <c r="P55" s="50"/>
      <c r="Q55" s="50"/>
      <c r="R55" s="50"/>
      <c r="S55" s="50"/>
      <c r="T55" s="841"/>
      <c r="U55" s="50"/>
      <c r="V55" s="50"/>
      <c r="W55" s="50"/>
      <c r="X55" s="50"/>
      <c r="Y55" s="50"/>
      <c r="AA55" s="50"/>
      <c r="AB55" s="50"/>
      <c r="AC55" s="50"/>
    </row>
    <row r="56" spans="1:31">
      <c r="A56" s="759">
        <v>31</v>
      </c>
      <c r="B56" s="19"/>
      <c r="C56" s="19" t="s">
        <v>71</v>
      </c>
      <c r="D56" s="19"/>
      <c r="E56" s="19"/>
      <c r="F56" s="19">
        <f>ResultSumGas!$F55</f>
        <v>21798</v>
      </c>
      <c r="G56" s="53">
        <f>DFIT!$F52</f>
        <v>0</v>
      </c>
      <c r="H56" s="53">
        <f>BldGain!$F52</f>
        <v>0</v>
      </c>
      <c r="I56" s="53">
        <f>GasInv!$F52</f>
        <v>0</v>
      </c>
      <c r="J56" s="53">
        <f>CustAdv!$F52</f>
        <v>0</v>
      </c>
      <c r="K56" s="53">
        <f>CustDep!$F52</f>
        <v>0</v>
      </c>
      <c r="L56" s="19">
        <f>SUM(F56:K56)</f>
        <v>21798</v>
      </c>
      <c r="M56" s="53">
        <f>WeatherGas!$F52</f>
        <v>0</v>
      </c>
      <c r="N56" s="53">
        <f>BandO!$F52</f>
        <v>0</v>
      </c>
      <c r="O56" s="53">
        <f>PropTax!$F52</f>
        <v>0</v>
      </c>
      <c r="P56" s="53">
        <f>UncollExp!$F52</f>
        <v>0</v>
      </c>
      <c r="Q56" s="53">
        <f>RegExp!$F52</f>
        <v>0</v>
      </c>
      <c r="R56" s="53">
        <f>InjDam!$F52</f>
        <v>0</v>
      </c>
      <c r="S56" s="53">
        <f>FIT!$F52</f>
        <v>0</v>
      </c>
      <c r="T56" s="842">
        <f>GainsLosses!$F52</f>
        <v>0</v>
      </c>
      <c r="U56" s="53">
        <f>ElimAR!$F52</f>
        <v>0</v>
      </c>
      <c r="V56" s="53">
        <f>SubSpace!$F52</f>
        <v>0</v>
      </c>
      <c r="W56" s="53">
        <f>ExciseTax!$F52</f>
        <v>0</v>
      </c>
      <c r="X56" s="53">
        <f>MiscReState!$F52</f>
        <v>0</v>
      </c>
      <c r="Y56" s="53">
        <f>DebtInt!$F52</f>
        <v>0</v>
      </c>
      <c r="Z56" s="19">
        <f>SUM(L56:Y56)</f>
        <v>21798</v>
      </c>
      <c r="AA56" s="53"/>
      <c r="AB56" s="53"/>
      <c r="AC56" s="53"/>
      <c r="AD56" s="19"/>
    </row>
    <row r="57" spans="1:31">
      <c r="A57" s="759">
        <v>32</v>
      </c>
      <c r="B57" s="19"/>
      <c r="C57" s="19" t="s">
        <v>90</v>
      </c>
      <c r="D57" s="19"/>
      <c r="E57" s="19"/>
      <c r="F57" s="19">
        <f>ResultSumGas!$F56</f>
        <v>255976</v>
      </c>
      <c r="G57" s="50">
        <f>DFIT!$F53</f>
        <v>0</v>
      </c>
      <c r="H57" s="50">
        <f>BldGain!$F53</f>
        <v>0</v>
      </c>
      <c r="I57" s="50">
        <f>GasInv!$F53</f>
        <v>0</v>
      </c>
      <c r="J57" s="50">
        <f>CustAdv!$F53</f>
        <v>-38</v>
      </c>
      <c r="K57" s="50">
        <f>CustDep!$F53</f>
        <v>-1359</v>
      </c>
      <c r="L57" s="19">
        <f>SUM(F57:K57)</f>
        <v>254579</v>
      </c>
      <c r="M57" s="50">
        <f>WeatherGas!$F53</f>
        <v>0</v>
      </c>
      <c r="N57" s="50">
        <f>BandO!$F53</f>
        <v>0</v>
      </c>
      <c r="O57" s="50">
        <f>PropTax!$F53</f>
        <v>0</v>
      </c>
      <c r="P57" s="50">
        <f>UncollExp!$F53</f>
        <v>0</v>
      </c>
      <c r="Q57" s="50">
        <f>RegExp!$F53</f>
        <v>0</v>
      </c>
      <c r="R57" s="50">
        <f>InjDam!$F53</f>
        <v>0</v>
      </c>
      <c r="S57" s="50">
        <f>FIT!$F53</f>
        <v>0</v>
      </c>
      <c r="T57" s="841">
        <f>GainsLosses!$F53</f>
        <v>0</v>
      </c>
      <c r="U57" s="50">
        <f>ElimAR!$F53</f>
        <v>0</v>
      </c>
      <c r="V57" s="50">
        <f>SubSpace!$F53</f>
        <v>0</v>
      </c>
      <c r="W57" s="50">
        <f>ExciseTax!$F53</f>
        <v>0</v>
      </c>
      <c r="X57" s="50">
        <f>MiscReState!$F53</f>
        <v>0</v>
      </c>
      <c r="Y57" s="50">
        <f>DebtInt!$F53</f>
        <v>0</v>
      </c>
      <c r="Z57" s="19">
        <f>SUM(L57:Y57)</f>
        <v>254579</v>
      </c>
      <c r="AA57" s="50"/>
      <c r="AB57" s="50"/>
      <c r="AC57" s="50"/>
      <c r="AD57" s="19"/>
    </row>
    <row r="58" spans="1:31">
      <c r="A58" s="759">
        <v>33</v>
      </c>
      <c r="B58" s="19"/>
      <c r="C58" s="19" t="s">
        <v>91</v>
      </c>
      <c r="D58" s="19"/>
      <c r="E58" s="19"/>
      <c r="F58" s="606">
        <f>ResultSumGas!$F57</f>
        <v>27747</v>
      </c>
      <c r="G58" s="51">
        <f>DFIT!$F54</f>
        <v>0</v>
      </c>
      <c r="H58" s="51">
        <f>BldGain!$F54</f>
        <v>0</v>
      </c>
      <c r="I58" s="51">
        <f>GasInv!$F54</f>
        <v>0</v>
      </c>
      <c r="J58" s="51">
        <f>CustAdv!$F54</f>
        <v>0</v>
      </c>
      <c r="K58" s="51">
        <f>CustDep!$F54</f>
        <v>0</v>
      </c>
      <c r="L58" s="606">
        <f>SUM(F58:K58)</f>
        <v>27747</v>
      </c>
      <c r="M58" s="51">
        <f>WeatherGas!$F54</f>
        <v>0</v>
      </c>
      <c r="N58" s="51">
        <f>BandO!$F54</f>
        <v>0</v>
      </c>
      <c r="O58" s="51">
        <f>PropTax!$F54</f>
        <v>0</v>
      </c>
      <c r="P58" s="51">
        <f>UncollExp!$F54</f>
        <v>0</v>
      </c>
      <c r="Q58" s="51">
        <f>RegExp!$F54</f>
        <v>0</v>
      </c>
      <c r="R58" s="51">
        <f>InjDam!$F54</f>
        <v>0</v>
      </c>
      <c r="S58" s="51">
        <f>FIT!$F54</f>
        <v>0</v>
      </c>
      <c r="T58" s="843">
        <f>GainsLosses!$F54</f>
        <v>0</v>
      </c>
      <c r="U58" s="51">
        <f>ElimAR!$F54</f>
        <v>0</v>
      </c>
      <c r="V58" s="51">
        <f>SubSpace!$F54</f>
        <v>0</v>
      </c>
      <c r="W58" s="51">
        <f>ExciseTax!$F54</f>
        <v>0</v>
      </c>
      <c r="X58" s="51">
        <f>MiscReState!$F54</f>
        <v>0</v>
      </c>
      <c r="Y58" s="51">
        <f>DebtInt!$F54</f>
        <v>0</v>
      </c>
      <c r="Z58" s="606">
        <f>SUM(L58:Y58)</f>
        <v>27747</v>
      </c>
      <c r="AA58" s="51"/>
      <c r="AB58" s="51"/>
      <c r="AC58" s="51"/>
      <c r="AD58" s="606"/>
    </row>
    <row r="59" spans="1:31" ht="18" customHeight="1">
      <c r="A59" s="759">
        <v>34</v>
      </c>
      <c r="B59" s="19"/>
      <c r="C59" s="19"/>
      <c r="D59" s="19"/>
      <c r="E59" s="19" t="s">
        <v>92</v>
      </c>
      <c r="F59" s="19">
        <f t="shared" ref="F59:S59" si="18">SUM(F56:F58)</f>
        <v>305521</v>
      </c>
      <c r="G59" s="19">
        <f t="shared" si="18"/>
        <v>0</v>
      </c>
      <c r="H59" s="19">
        <f t="shared" si="18"/>
        <v>0</v>
      </c>
      <c r="I59" s="19">
        <f t="shared" si="18"/>
        <v>0</v>
      </c>
      <c r="J59" s="19">
        <f t="shared" si="18"/>
        <v>-38</v>
      </c>
      <c r="K59" s="19">
        <f>SUM(K56:K58)</f>
        <v>-1359</v>
      </c>
      <c r="L59" s="19">
        <f t="shared" si="18"/>
        <v>304124</v>
      </c>
      <c r="M59" s="19">
        <f t="shared" si="18"/>
        <v>0</v>
      </c>
      <c r="N59" s="19">
        <f t="shared" si="18"/>
        <v>0</v>
      </c>
      <c r="O59" s="19">
        <f t="shared" si="18"/>
        <v>0</v>
      </c>
      <c r="P59" s="19">
        <f t="shared" si="18"/>
        <v>0</v>
      </c>
      <c r="Q59" s="19">
        <f t="shared" si="18"/>
        <v>0</v>
      </c>
      <c r="R59" s="19">
        <f t="shared" si="18"/>
        <v>0</v>
      </c>
      <c r="S59" s="19">
        <f t="shared" si="18"/>
        <v>0</v>
      </c>
      <c r="T59" s="19">
        <f>SUM(T56:T58)</f>
        <v>0</v>
      </c>
      <c r="U59" s="19">
        <f t="shared" ref="U59:Z59" si="19">SUM(U56:U58)</f>
        <v>0</v>
      </c>
      <c r="V59" s="19">
        <f t="shared" si="19"/>
        <v>0</v>
      </c>
      <c r="W59" s="19">
        <f t="shared" si="19"/>
        <v>0</v>
      </c>
      <c r="X59" s="19">
        <f>SUM(X56:X58)</f>
        <v>0</v>
      </c>
      <c r="Y59" s="19">
        <f>SUM(Y56:Y58)</f>
        <v>0</v>
      </c>
      <c r="Z59" s="19">
        <f t="shared" si="19"/>
        <v>304124</v>
      </c>
      <c r="AA59" s="19"/>
      <c r="AB59" s="19"/>
      <c r="AC59" s="19"/>
      <c r="AD59" s="19"/>
    </row>
    <row r="60" spans="1:31">
      <c r="B60" s="19" t="s">
        <v>93</v>
      </c>
      <c r="C60" s="19"/>
      <c r="D60" s="19"/>
      <c r="E60" s="19"/>
      <c r="F60" s="19"/>
      <c r="G60" s="50"/>
      <c r="H60" s="50"/>
      <c r="I60" s="50"/>
      <c r="J60" s="50"/>
      <c r="K60" s="50"/>
      <c r="L60" s="19"/>
      <c r="M60" s="50"/>
      <c r="N60" s="50"/>
      <c r="O60" s="50"/>
      <c r="P60" s="50"/>
      <c r="Q60" s="50"/>
      <c r="R60" s="50"/>
      <c r="S60" s="50"/>
      <c r="T60" s="50"/>
      <c r="U60" s="50"/>
      <c r="V60" s="50"/>
      <c r="W60" s="50"/>
      <c r="X60" s="50"/>
      <c r="Y60" s="50"/>
      <c r="Z60" s="19"/>
      <c r="AA60" s="50"/>
      <c r="AB60" s="50"/>
      <c r="AC60" s="50"/>
      <c r="AD60" s="19"/>
    </row>
    <row r="61" spans="1:31">
      <c r="A61" s="759">
        <v>35</v>
      </c>
      <c r="B61" s="19"/>
      <c r="C61" s="19" t="s">
        <v>71</v>
      </c>
      <c r="D61" s="19"/>
      <c r="E61" s="19"/>
      <c r="F61" s="19">
        <f>ResultSumGas!$F60</f>
        <v>7807</v>
      </c>
      <c r="G61" s="50">
        <f>DFIT!$F57</f>
        <v>0</v>
      </c>
      <c r="H61" s="50">
        <f>BldGain!$F57</f>
        <v>0</v>
      </c>
      <c r="I61" s="50">
        <f>GasInv!$F57</f>
        <v>0</v>
      </c>
      <c r="J61" s="50">
        <f>CustAdv!$F57</f>
        <v>0</v>
      </c>
      <c r="K61" s="50">
        <f>CustDep!$F57</f>
        <v>0</v>
      </c>
      <c r="L61" s="19">
        <f>SUM(F61:K61)</f>
        <v>7807</v>
      </c>
      <c r="M61" s="50">
        <f>WeatherGas!$F57</f>
        <v>0</v>
      </c>
      <c r="N61" s="50">
        <f>BandO!$F57</f>
        <v>0</v>
      </c>
      <c r="O61" s="50">
        <f>PropTax!$F57</f>
        <v>0</v>
      </c>
      <c r="P61" s="50">
        <f>UncollExp!$F57</f>
        <v>0</v>
      </c>
      <c r="Q61" s="50">
        <f>RegExp!$F57</f>
        <v>0</v>
      </c>
      <c r="R61" s="50">
        <f>InjDam!$F57</f>
        <v>0</v>
      </c>
      <c r="S61" s="50">
        <f>FIT!$F57</f>
        <v>0</v>
      </c>
      <c r="T61" s="50">
        <f>GainsLosses!$F57</f>
        <v>0</v>
      </c>
      <c r="U61" s="50">
        <f>ElimAR!$F57</f>
        <v>0</v>
      </c>
      <c r="V61" s="50">
        <f>SubSpace!$F57</f>
        <v>0</v>
      </c>
      <c r="W61" s="50">
        <f>ExciseTax!$F57</f>
        <v>0</v>
      </c>
      <c r="X61" s="50">
        <f>MiscReState!$F57</f>
        <v>0</v>
      </c>
      <c r="Y61" s="50">
        <f>DebtInt!$F57</f>
        <v>0</v>
      </c>
      <c r="Z61" s="19">
        <f>SUM(L61:Y61)</f>
        <v>7807</v>
      </c>
      <c r="AA61" s="50"/>
      <c r="AB61" s="50"/>
      <c r="AC61" s="50"/>
      <c r="AD61" s="19"/>
    </row>
    <row r="62" spans="1:31">
      <c r="A62" s="759">
        <v>36</v>
      </c>
      <c r="B62" s="19"/>
      <c r="C62" s="19" t="s">
        <v>90</v>
      </c>
      <c r="D62" s="19"/>
      <c r="E62" s="19"/>
      <c r="F62" s="19">
        <f>ResultSumGas!$F61</f>
        <v>84021</v>
      </c>
      <c r="G62" s="50">
        <f>DFIT!$F58</f>
        <v>0</v>
      </c>
      <c r="H62" s="50">
        <f>BldGain!$F58</f>
        <v>0</v>
      </c>
      <c r="I62" s="50">
        <f>GasInv!$F58</f>
        <v>0</v>
      </c>
      <c r="J62" s="50">
        <f>CustAdv!$F58</f>
        <v>0</v>
      </c>
      <c r="K62" s="50">
        <f>CustDep!$F58</f>
        <v>0</v>
      </c>
      <c r="L62" s="19">
        <f>SUM(F62:K62)</f>
        <v>84021</v>
      </c>
      <c r="M62" s="50">
        <f>WeatherGas!$F58</f>
        <v>0</v>
      </c>
      <c r="N62" s="50">
        <f>BandO!$F58</f>
        <v>0</v>
      </c>
      <c r="O62" s="50">
        <f>PropTax!$F58</f>
        <v>0</v>
      </c>
      <c r="P62" s="50">
        <f>UncollExp!$F58</f>
        <v>0</v>
      </c>
      <c r="Q62" s="50">
        <f>RegExp!$F58</f>
        <v>0</v>
      </c>
      <c r="R62" s="50">
        <f>InjDam!$F58</f>
        <v>0</v>
      </c>
      <c r="S62" s="50">
        <f>FIT!$F58</f>
        <v>0</v>
      </c>
      <c r="T62" s="50">
        <f>GainsLosses!$F58</f>
        <v>0</v>
      </c>
      <c r="U62" s="50">
        <f>ElimAR!$F58</f>
        <v>0</v>
      </c>
      <c r="V62" s="50">
        <f>SubSpace!$F58</f>
        <v>0</v>
      </c>
      <c r="W62" s="50">
        <f>ExciseTax!$F58</f>
        <v>0</v>
      </c>
      <c r="X62" s="50">
        <f>MiscReState!$F58</f>
        <v>0</v>
      </c>
      <c r="Y62" s="50">
        <f>DebtInt!$F58</f>
        <v>0</v>
      </c>
      <c r="Z62" s="19">
        <f>SUM(L62:Y62)</f>
        <v>84021</v>
      </c>
      <c r="AA62" s="50"/>
      <c r="AB62" s="50"/>
      <c r="AC62" s="50"/>
      <c r="AD62" s="19"/>
    </row>
    <row r="63" spans="1:31">
      <c r="A63" s="759">
        <v>37</v>
      </c>
      <c r="B63" s="19"/>
      <c r="C63" s="19" t="s">
        <v>91</v>
      </c>
      <c r="D63" s="19"/>
      <c r="E63" s="19"/>
      <c r="F63" s="19">
        <f>ResultSumGas!$F62</f>
        <v>8882</v>
      </c>
      <c r="G63" s="50">
        <f>DFIT!$F59</f>
        <v>0</v>
      </c>
      <c r="H63" s="50">
        <f>BldGain!$F59</f>
        <v>0</v>
      </c>
      <c r="I63" s="50">
        <f>GasInv!$F59</f>
        <v>0</v>
      </c>
      <c r="J63" s="50">
        <f>CustAdv!$F59</f>
        <v>0</v>
      </c>
      <c r="K63" s="50">
        <f>CustDep!$F59</f>
        <v>0</v>
      </c>
      <c r="L63" s="19">
        <f>SUM(F63:K63)</f>
        <v>8882</v>
      </c>
      <c r="M63" s="50">
        <f>WeatherGas!$F59</f>
        <v>0</v>
      </c>
      <c r="N63" s="50">
        <f>BandO!$F59</f>
        <v>0</v>
      </c>
      <c r="O63" s="50">
        <f>PropTax!$F59</f>
        <v>0</v>
      </c>
      <c r="P63" s="50">
        <f>UncollExp!$F59</f>
        <v>0</v>
      </c>
      <c r="Q63" s="50">
        <f>RegExp!$F59</f>
        <v>0</v>
      </c>
      <c r="R63" s="50">
        <f>InjDam!$F59</f>
        <v>0</v>
      </c>
      <c r="S63" s="50">
        <f>FIT!$F59</f>
        <v>0</v>
      </c>
      <c r="T63" s="50">
        <f>GainsLosses!$F59</f>
        <v>0</v>
      </c>
      <c r="U63" s="50">
        <f>ElimAR!$F59</f>
        <v>0</v>
      </c>
      <c r="V63" s="50">
        <f>SubSpace!$F59</f>
        <v>0</v>
      </c>
      <c r="W63" s="50">
        <f>ExciseTax!$F59</f>
        <v>0</v>
      </c>
      <c r="X63" s="50">
        <f>MiscReState!$F59</f>
        <v>0</v>
      </c>
      <c r="Y63" s="50">
        <f>DebtInt!$F59</f>
        <v>0</v>
      </c>
      <c r="Z63" s="19">
        <f>SUM(L63:Y63)</f>
        <v>8882</v>
      </c>
      <c r="AA63" s="50"/>
      <c r="AB63" s="50"/>
      <c r="AC63" s="50"/>
      <c r="AD63" s="19"/>
    </row>
    <row r="64" spans="1:31">
      <c r="A64" s="759">
        <v>38</v>
      </c>
      <c r="B64" s="19"/>
      <c r="C64" s="19"/>
      <c r="D64" s="19"/>
      <c r="E64" s="19" t="s">
        <v>94</v>
      </c>
      <c r="F64" s="608">
        <f t="shared" ref="F64:S64" si="20">SUM(F61:F63)</f>
        <v>100710</v>
      </c>
      <c r="G64" s="608">
        <f t="shared" si="20"/>
        <v>0</v>
      </c>
      <c r="H64" s="608">
        <f t="shared" si="20"/>
        <v>0</v>
      </c>
      <c r="I64" s="608">
        <f t="shared" si="20"/>
        <v>0</v>
      </c>
      <c r="J64" s="608">
        <f t="shared" si="20"/>
        <v>0</v>
      </c>
      <c r="K64" s="608">
        <f>SUM(K61:K63)</f>
        <v>0</v>
      </c>
      <c r="L64" s="608">
        <f>SUM(L61:L63)</f>
        <v>100710</v>
      </c>
      <c r="M64" s="608">
        <f>SUM(M61:M63)</f>
        <v>0</v>
      </c>
      <c r="N64" s="608">
        <f t="shared" si="20"/>
        <v>0</v>
      </c>
      <c r="O64" s="608">
        <f t="shared" si="20"/>
        <v>0</v>
      </c>
      <c r="P64" s="608">
        <f t="shared" si="20"/>
        <v>0</v>
      </c>
      <c r="Q64" s="608">
        <f t="shared" si="20"/>
        <v>0</v>
      </c>
      <c r="R64" s="608">
        <f t="shared" si="20"/>
        <v>0</v>
      </c>
      <c r="S64" s="608">
        <f t="shared" si="20"/>
        <v>0</v>
      </c>
      <c r="T64" s="608">
        <f>SUM(T61:T63)</f>
        <v>0</v>
      </c>
      <c r="U64" s="608">
        <f t="shared" ref="U64:Z64" si="21">SUM(U61:U63)</f>
        <v>0</v>
      </c>
      <c r="V64" s="608">
        <f t="shared" si="21"/>
        <v>0</v>
      </c>
      <c r="W64" s="608">
        <f t="shared" si="21"/>
        <v>0</v>
      </c>
      <c r="X64" s="608">
        <f>SUM(X61:X63)</f>
        <v>0</v>
      </c>
      <c r="Y64" s="608">
        <f>SUM(Y61:Y63)</f>
        <v>0</v>
      </c>
      <c r="Z64" s="608">
        <f t="shared" si="21"/>
        <v>100710</v>
      </c>
      <c r="AA64" s="608"/>
      <c r="AB64" s="608"/>
      <c r="AC64" s="608"/>
      <c r="AD64" s="608"/>
    </row>
    <row r="65" spans="1:33" s="22" customFormat="1" ht="18.95" customHeight="1">
      <c r="A65" s="20">
        <v>39</v>
      </c>
      <c r="B65" s="21" t="s">
        <v>95</v>
      </c>
      <c r="C65" s="21"/>
      <c r="D65" s="21"/>
      <c r="E65" s="21"/>
      <c r="F65" s="21">
        <f>ResultSumGas!$F64</f>
        <v>0</v>
      </c>
      <c r="G65" s="52">
        <f>DFIT!$F61</f>
        <v>-31005</v>
      </c>
      <c r="H65" s="52">
        <f>BldGain!$F61</f>
        <v>38</v>
      </c>
      <c r="I65" s="52">
        <f>GasInv!$F61</f>
        <v>0</v>
      </c>
      <c r="J65" s="52">
        <f>CustAdv!$F61</f>
        <v>0</v>
      </c>
      <c r="K65" s="52">
        <f>CustDep!$F61</f>
        <v>0</v>
      </c>
      <c r="L65" s="21">
        <f>SUM(F65:K65)</f>
        <v>-30967</v>
      </c>
      <c r="M65" s="52">
        <f>WeatherGas!$F61</f>
        <v>0</v>
      </c>
      <c r="N65" s="52">
        <f>BandO!$F61</f>
        <v>0</v>
      </c>
      <c r="O65" s="52">
        <f>PropTax!$F61</f>
        <v>0</v>
      </c>
      <c r="P65" s="52">
        <f>UncollExp!$F61</f>
        <v>0</v>
      </c>
      <c r="Q65" s="52">
        <f>RegExp!$F61</f>
        <v>0</v>
      </c>
      <c r="R65" s="52">
        <f>InjDam!$F61</f>
        <v>0</v>
      </c>
      <c r="S65" s="52">
        <f>FIT!$F61</f>
        <v>0</v>
      </c>
      <c r="T65" s="52">
        <f>GainsLosses!$F61</f>
        <v>0</v>
      </c>
      <c r="U65" s="52">
        <f>ElimAR!$F61</f>
        <v>0</v>
      </c>
      <c r="V65" s="52">
        <f>SubSpace!$F61</f>
        <v>0</v>
      </c>
      <c r="W65" s="52">
        <f>ExciseTax!$F61</f>
        <v>0</v>
      </c>
      <c r="X65" s="52">
        <f>MiscReState!$F61</f>
        <v>0</v>
      </c>
      <c r="Y65" s="52">
        <f>DebtInt!$F61</f>
        <v>0</v>
      </c>
      <c r="Z65" s="21">
        <f>SUM(L65:Y65)</f>
        <v>-30967</v>
      </c>
      <c r="AA65" s="52"/>
      <c r="AB65" s="52"/>
      <c r="AC65" s="52"/>
      <c r="AD65" s="21"/>
      <c r="AE65" s="135"/>
    </row>
    <row r="66" spans="1:33">
      <c r="A66" s="759">
        <v>40</v>
      </c>
      <c r="B66" s="19" t="s">
        <v>96</v>
      </c>
      <c r="C66" s="19"/>
      <c r="D66" s="19"/>
      <c r="E66" s="19"/>
      <c r="F66" s="19">
        <f>ResultSumGas!$F65</f>
        <v>0</v>
      </c>
      <c r="G66" s="50">
        <f>DFIT!$F62</f>
        <v>0</v>
      </c>
      <c r="H66" s="50">
        <f>BldGain!$F62</f>
        <v>0</v>
      </c>
      <c r="I66" s="50">
        <f>GasInv!$F62</f>
        <v>8440</v>
      </c>
      <c r="J66" s="50">
        <f>CustAdv!$F62</f>
        <v>0</v>
      </c>
      <c r="K66" s="50">
        <f>CustDep!$F62</f>
        <v>0</v>
      </c>
      <c r="L66" s="21">
        <f>SUM(F66:K66)</f>
        <v>8440</v>
      </c>
      <c r="M66" s="50">
        <f>WeatherGas!$F62</f>
        <v>0</v>
      </c>
      <c r="N66" s="50">
        <f>BandO!$F62</f>
        <v>0</v>
      </c>
      <c r="O66" s="50">
        <f>PropTax!$F62</f>
        <v>0</v>
      </c>
      <c r="P66" s="50">
        <f>UncollExp!$F62</f>
        <v>0</v>
      </c>
      <c r="Q66" s="50">
        <f>RegExp!$F62</f>
        <v>0</v>
      </c>
      <c r="R66" s="50">
        <f>InjDam!$F62</f>
        <v>0</v>
      </c>
      <c r="S66" s="50">
        <f>FIT!$F62</f>
        <v>0</v>
      </c>
      <c r="T66" s="50">
        <f>GainsLosses!$F62</f>
        <v>0</v>
      </c>
      <c r="U66" s="50">
        <f>ElimAR!$F62</f>
        <v>0</v>
      </c>
      <c r="V66" s="50">
        <f>SubSpace!$F62</f>
        <v>0</v>
      </c>
      <c r="W66" s="50">
        <f>ExciseTax!$F62</f>
        <v>0</v>
      </c>
      <c r="X66" s="50">
        <f>MiscReState!$F62</f>
        <v>0</v>
      </c>
      <c r="Y66" s="50">
        <f>DebtInt!$F62</f>
        <v>0</v>
      </c>
      <c r="Z66" s="21">
        <f>SUM(L66:Y66)</f>
        <v>8440</v>
      </c>
      <c r="AA66" s="50"/>
      <c r="AB66" s="50"/>
      <c r="AC66" s="50"/>
      <c r="AD66" s="21"/>
    </row>
    <row r="67" spans="1:33">
      <c r="A67" s="850">
        <v>41</v>
      </c>
      <c r="B67" s="19" t="s">
        <v>302</v>
      </c>
      <c r="C67" s="19"/>
      <c r="D67" s="19"/>
      <c r="E67" s="19"/>
      <c r="F67" s="19">
        <f>ResultSumGas!$F67</f>
        <v>0</v>
      </c>
      <c r="G67" s="50">
        <f>DFIT!$F63</f>
        <v>0</v>
      </c>
      <c r="H67" s="50">
        <f>BldGain!$F63</f>
        <v>0</v>
      </c>
      <c r="I67" s="50">
        <f>GasInv!$F63</f>
        <v>0</v>
      </c>
      <c r="J67" s="50">
        <f>CustAdv!$F63</f>
        <v>0</v>
      </c>
      <c r="K67" s="50">
        <f>CustDep!$F63</f>
        <v>0</v>
      </c>
      <c r="L67" s="21">
        <f>SUM(F67:K67)</f>
        <v>0</v>
      </c>
      <c r="M67" s="50">
        <f>WeatherGas!$F63</f>
        <v>0</v>
      </c>
      <c r="N67" s="50">
        <f>BandO!$F63</f>
        <v>0</v>
      </c>
      <c r="O67" s="50">
        <f>PropTax!$F63</f>
        <v>0</v>
      </c>
      <c r="P67" s="50">
        <f>UncollExp!$F63</f>
        <v>0</v>
      </c>
      <c r="Q67" s="50">
        <f>RegExp!$F63</f>
        <v>0</v>
      </c>
      <c r="R67" s="50">
        <f>InjDam!$F63</f>
        <v>0</v>
      </c>
      <c r="S67" s="50">
        <f>FIT!$F63</f>
        <v>0</v>
      </c>
      <c r="T67" s="50">
        <f>GainsLosses!$F63</f>
        <v>0</v>
      </c>
      <c r="U67" s="50">
        <f>ElimAR!$F63</f>
        <v>0</v>
      </c>
      <c r="V67" s="50">
        <f>SubSpace!$F63</f>
        <v>0</v>
      </c>
      <c r="W67" s="50">
        <f>ExciseTax!$F63</f>
        <v>0</v>
      </c>
      <c r="X67" s="50">
        <f>MiscReState!$F63</f>
        <v>0</v>
      </c>
      <c r="Y67" s="50">
        <f>DebtInt!$F63</f>
        <v>0</v>
      </c>
      <c r="Z67" s="21">
        <f t="shared" ref="Z67:Z68" si="22">SUM(L67:Y67)</f>
        <v>0</v>
      </c>
      <c r="AA67" s="50"/>
      <c r="AB67" s="50"/>
      <c r="AC67" s="50"/>
      <c r="AD67" s="21"/>
    </row>
    <row r="68" spans="1:33">
      <c r="A68" s="759">
        <v>42</v>
      </c>
      <c r="B68" s="19" t="s">
        <v>97</v>
      </c>
      <c r="C68" s="19"/>
      <c r="D68" s="19"/>
      <c r="E68" s="19"/>
      <c r="F68" s="606">
        <f>ResultSumGas!$F68</f>
        <v>0</v>
      </c>
      <c r="G68" s="51">
        <f>DFIT!$F64</f>
        <v>0</v>
      </c>
      <c r="H68" s="51">
        <f>BldGain!$F64</f>
        <v>-109</v>
      </c>
      <c r="I68" s="51">
        <f>GasInv!$F64</f>
        <v>0</v>
      </c>
      <c r="J68" s="51">
        <f>CustAdv!$F64</f>
        <v>0</v>
      </c>
      <c r="K68" s="51">
        <f>CustDep!$F64</f>
        <v>0</v>
      </c>
      <c r="L68" s="606">
        <f>SUM(F68:K68)</f>
        <v>-109</v>
      </c>
      <c r="M68" s="51">
        <f>WeatherGas!$F64</f>
        <v>0</v>
      </c>
      <c r="N68" s="51">
        <f>BandO!$F64</f>
        <v>0</v>
      </c>
      <c r="O68" s="51">
        <f>PropTax!$F64</f>
        <v>0</v>
      </c>
      <c r="P68" s="51">
        <f>UncollExp!$F64</f>
        <v>0</v>
      </c>
      <c r="Q68" s="51">
        <f>RegExp!$F64</f>
        <v>0</v>
      </c>
      <c r="R68" s="51">
        <f>InjDam!$F64</f>
        <v>0</v>
      </c>
      <c r="S68" s="51">
        <f>FIT!$F64</f>
        <v>0</v>
      </c>
      <c r="T68" s="51">
        <f>GainsLosses!$F64</f>
        <v>0</v>
      </c>
      <c r="U68" s="51">
        <f>ElimAR!$F64</f>
        <v>0</v>
      </c>
      <c r="V68" s="51">
        <f>SubSpace!$F64</f>
        <v>0</v>
      </c>
      <c r="W68" s="51">
        <f>ExciseTax!$F64</f>
        <v>0</v>
      </c>
      <c r="X68" s="51">
        <f>MiscReState!$F64</f>
        <v>0</v>
      </c>
      <c r="Y68" s="51">
        <f>DebtInt!$F64</f>
        <v>0</v>
      </c>
      <c r="Z68" s="606">
        <f t="shared" si="22"/>
        <v>-109</v>
      </c>
      <c r="AA68" s="51"/>
      <c r="AB68" s="51"/>
      <c r="AC68" s="51"/>
      <c r="AD68" s="606"/>
    </row>
    <row r="69" spans="1:33">
      <c r="F69" s="601"/>
      <c r="T69" s="601"/>
    </row>
    <row r="70" spans="1:33" s="18" customFormat="1" ht="13.5" thickBot="1">
      <c r="A70" s="759">
        <v>43</v>
      </c>
      <c r="B70" s="18" t="s">
        <v>98</v>
      </c>
      <c r="F70" s="607">
        <f t="shared" ref="F70:L70" si="23">F59-F64+F65+F66+F68+F67</f>
        <v>204811</v>
      </c>
      <c r="G70" s="607">
        <f t="shared" si="23"/>
        <v>-31005</v>
      </c>
      <c r="H70" s="607">
        <f t="shared" si="23"/>
        <v>-71</v>
      </c>
      <c r="I70" s="607">
        <f t="shared" si="23"/>
        <v>8440</v>
      </c>
      <c r="J70" s="607">
        <f t="shared" si="23"/>
        <v>-38</v>
      </c>
      <c r="K70" s="607">
        <f t="shared" si="23"/>
        <v>-1359</v>
      </c>
      <c r="L70" s="607">
        <f t="shared" si="23"/>
        <v>180778</v>
      </c>
      <c r="M70" s="607">
        <f t="shared" ref="M70:W70" si="24">M59-M64+M65+M66+M68+M67</f>
        <v>0</v>
      </c>
      <c r="N70" s="607">
        <f t="shared" si="24"/>
        <v>0</v>
      </c>
      <c r="O70" s="607">
        <f t="shared" si="24"/>
        <v>0</v>
      </c>
      <c r="P70" s="607">
        <f t="shared" si="24"/>
        <v>0</v>
      </c>
      <c r="Q70" s="607">
        <f t="shared" si="24"/>
        <v>0</v>
      </c>
      <c r="R70" s="607">
        <f t="shared" si="24"/>
        <v>0</v>
      </c>
      <c r="S70" s="607">
        <f t="shared" si="24"/>
        <v>0</v>
      </c>
      <c r="T70" s="607">
        <f t="shared" si="24"/>
        <v>0</v>
      </c>
      <c r="U70" s="607">
        <f t="shared" si="24"/>
        <v>0</v>
      </c>
      <c r="V70" s="607">
        <f t="shared" si="24"/>
        <v>0</v>
      </c>
      <c r="W70" s="607">
        <f t="shared" si="24"/>
        <v>0</v>
      </c>
      <c r="X70" s="607">
        <f>X59-X64+X65+X66+X68+X67</f>
        <v>0</v>
      </c>
      <c r="Y70" s="607">
        <f>Y59-Y64+Y65+Y66+Y68+Y67</f>
        <v>0</v>
      </c>
      <c r="Z70" s="607">
        <f>Z59-Z64+Z65+Z66+Z68+Z67</f>
        <v>180778</v>
      </c>
      <c r="AA70" s="607"/>
      <c r="AB70" s="607"/>
      <c r="AC70" s="607"/>
      <c r="AD70" s="607"/>
      <c r="AE70" s="135"/>
    </row>
    <row r="71" spans="1:33" ht="18" customHeight="1" thickTop="1">
      <c r="A71" s="759">
        <v>44</v>
      </c>
      <c r="B71" s="2" t="s">
        <v>99</v>
      </c>
      <c r="F71" s="2"/>
      <c r="L71" s="23">
        <f>ROUND(L52/L70,4)</f>
        <v>6.7199999999999996E-2</v>
      </c>
      <c r="Z71" s="23">
        <f>ROUND(Z52/Z70,4)</f>
        <v>6.2199999999999998E-2</v>
      </c>
      <c r="AD71" s="23"/>
    </row>
    <row r="72" spans="1:33">
      <c r="F72" s="23"/>
    </row>
    <row r="73" spans="1:33">
      <c r="F73" s="601"/>
    </row>
    <row r="74" spans="1:33" s="744" customFormat="1">
      <c r="A74" s="743"/>
      <c r="E74" s="745"/>
      <c r="F74" s="848"/>
      <c r="G74" s="742"/>
      <c r="H74" s="742"/>
      <c r="I74" s="742"/>
      <c r="J74" s="742"/>
      <c r="K74" s="742"/>
      <c r="L74" s="742"/>
      <c r="M74" s="742"/>
      <c r="N74" s="742"/>
      <c r="O74" s="742"/>
      <c r="P74" s="742"/>
      <c r="Q74" s="742"/>
      <c r="R74" s="742"/>
      <c r="S74" s="742"/>
      <c r="T74" s="844"/>
      <c r="U74" s="742"/>
      <c r="V74" s="742"/>
      <c r="W74" s="742"/>
      <c r="X74" s="742"/>
      <c r="Y74" s="742"/>
      <c r="Z74" s="742"/>
      <c r="AA74" s="742"/>
      <c r="AB74" s="742"/>
      <c r="AC74" s="742"/>
      <c r="AD74" s="742"/>
      <c r="AE74" s="746"/>
      <c r="AG74" s="801"/>
    </row>
    <row r="75" spans="1:33" s="744" customFormat="1">
      <c r="A75" s="747"/>
      <c r="E75" s="745"/>
      <c r="F75" s="849"/>
      <c r="G75" s="742"/>
      <c r="H75" s="742"/>
      <c r="I75" s="742"/>
      <c r="J75" s="742"/>
      <c r="K75" s="742"/>
      <c r="L75" s="742"/>
      <c r="M75" s="742"/>
      <c r="N75" s="742"/>
      <c r="O75" s="742"/>
      <c r="P75" s="742"/>
      <c r="Q75" s="742"/>
      <c r="R75" s="742"/>
      <c r="S75" s="742"/>
      <c r="T75" s="844"/>
      <c r="U75" s="742"/>
      <c r="V75" s="742"/>
      <c r="W75" s="742"/>
      <c r="X75" s="742"/>
      <c r="Y75" s="742"/>
      <c r="Z75" s="742"/>
      <c r="AA75" s="742"/>
      <c r="AB75" s="742"/>
      <c r="AC75" s="742"/>
      <c r="AD75" s="742"/>
      <c r="AE75" s="746"/>
      <c r="AG75" s="801"/>
    </row>
    <row r="76" spans="1:33" s="744" customFormat="1">
      <c r="A76" s="747"/>
      <c r="E76" s="745"/>
      <c r="F76" s="741"/>
      <c r="G76" s="742"/>
      <c r="H76" s="742"/>
      <c r="I76" s="742"/>
      <c r="J76" s="742"/>
      <c r="K76" s="742"/>
      <c r="L76" s="742"/>
      <c r="M76" s="742"/>
      <c r="N76" s="742"/>
      <c r="O76" s="742"/>
      <c r="P76" s="742"/>
      <c r="Q76" s="742"/>
      <c r="R76" s="742"/>
      <c r="S76" s="742"/>
      <c r="T76" s="844"/>
      <c r="U76" s="742"/>
      <c r="V76" s="742"/>
      <c r="W76" s="742"/>
      <c r="X76" s="742"/>
      <c r="Y76" s="742"/>
      <c r="Z76" s="742"/>
      <c r="AA76" s="742"/>
      <c r="AB76" s="742"/>
      <c r="AC76" s="742"/>
      <c r="AD76" s="742"/>
      <c r="AE76" s="746"/>
      <c r="AG76" s="801"/>
    </row>
    <row r="77" spans="1:33" s="744" customFormat="1">
      <c r="A77" s="747"/>
      <c r="E77" s="745"/>
      <c r="F77" s="741"/>
      <c r="G77" s="741"/>
      <c r="H77" s="741"/>
      <c r="I77" s="741"/>
      <c r="J77" s="741"/>
      <c r="K77" s="741"/>
      <c r="L77" s="742"/>
      <c r="M77" s="741"/>
      <c r="N77" s="741"/>
      <c r="O77" s="741"/>
      <c r="P77" s="741"/>
      <c r="Q77" s="741"/>
      <c r="R77" s="741"/>
      <c r="S77" s="741"/>
      <c r="T77" s="741"/>
      <c r="U77" s="741"/>
      <c r="V77" s="741"/>
      <c r="W77" s="741"/>
      <c r="X77" s="741"/>
      <c r="Y77" s="741"/>
      <c r="Z77" s="742"/>
      <c r="AA77" s="742"/>
      <c r="AB77" s="742"/>
      <c r="AC77" s="742"/>
      <c r="AD77" s="741"/>
      <c r="AE77" s="746"/>
      <c r="AG77" s="801"/>
    </row>
    <row r="78" spans="1:33" s="744" customFormat="1">
      <c r="A78" s="747"/>
      <c r="E78" s="745"/>
      <c r="F78" s="741"/>
      <c r="G78" s="741"/>
      <c r="H78" s="741"/>
      <c r="I78" s="741"/>
      <c r="J78" s="741"/>
      <c r="K78" s="741"/>
      <c r="L78" s="742"/>
      <c r="M78" s="741"/>
      <c r="N78" s="741"/>
      <c r="O78" s="741"/>
      <c r="P78" s="741"/>
      <c r="Q78" s="741"/>
      <c r="R78" s="741"/>
      <c r="S78" s="741"/>
      <c r="T78" s="741"/>
      <c r="U78" s="741"/>
      <c r="V78" s="741"/>
      <c r="W78" s="741"/>
      <c r="X78" s="741"/>
      <c r="Y78" s="741"/>
      <c r="Z78" s="742"/>
      <c r="AA78" s="742"/>
      <c r="AB78" s="742"/>
      <c r="AC78" s="742"/>
      <c r="AD78" s="741"/>
      <c r="AE78" s="746"/>
      <c r="AG78" s="801"/>
    </row>
    <row r="79" spans="1:33" s="744" customFormat="1">
      <c r="A79" s="747"/>
      <c r="E79" s="745"/>
      <c r="F79" s="741"/>
      <c r="G79" s="741"/>
      <c r="H79" s="741"/>
      <c r="I79" s="741"/>
      <c r="J79" s="741"/>
      <c r="K79" s="741"/>
      <c r="L79" s="742"/>
      <c r="M79" s="741"/>
      <c r="N79" s="741"/>
      <c r="O79" s="741"/>
      <c r="P79" s="741"/>
      <c r="Q79" s="741"/>
      <c r="R79" s="741"/>
      <c r="S79" s="741"/>
      <c r="T79" s="741"/>
      <c r="U79" s="741"/>
      <c r="V79" s="741"/>
      <c r="W79" s="741"/>
      <c r="X79" s="741"/>
      <c r="Y79" s="741"/>
      <c r="Z79" s="742"/>
      <c r="AA79" s="742"/>
      <c r="AB79" s="742"/>
      <c r="AC79" s="742"/>
      <c r="AD79" s="741"/>
      <c r="AE79" s="746"/>
      <c r="AG79" s="801"/>
    </row>
    <row r="80" spans="1:33" s="744" customFormat="1">
      <c r="A80" s="743"/>
      <c r="E80" s="745"/>
      <c r="F80" s="848"/>
      <c r="G80" s="741"/>
      <c r="H80" s="741"/>
      <c r="I80" s="741"/>
      <c r="J80" s="741"/>
      <c r="K80" s="741"/>
      <c r="L80" s="742"/>
      <c r="M80" s="741"/>
      <c r="N80" s="741"/>
      <c r="O80" s="741"/>
      <c r="P80" s="741"/>
      <c r="Q80" s="741"/>
      <c r="R80" s="741"/>
      <c r="S80" s="741"/>
      <c r="T80" s="741"/>
      <c r="U80" s="741"/>
      <c r="V80" s="741"/>
      <c r="W80" s="741"/>
      <c r="X80" s="741"/>
      <c r="Y80" s="741"/>
      <c r="Z80" s="742"/>
      <c r="AA80" s="742"/>
      <c r="AB80" s="742"/>
      <c r="AC80" s="742"/>
      <c r="AD80" s="741"/>
      <c r="AE80" s="746"/>
      <c r="AG80" s="801"/>
    </row>
    <row r="81" spans="1:33" s="744" customFormat="1">
      <c r="A81" s="747"/>
      <c r="F81" s="741"/>
      <c r="G81" s="741"/>
      <c r="H81" s="741"/>
      <c r="I81" s="741"/>
      <c r="J81" s="741"/>
      <c r="K81" s="741"/>
      <c r="L81" s="742"/>
      <c r="M81" s="741"/>
      <c r="N81" s="741"/>
      <c r="O81" s="741"/>
      <c r="P81" s="741"/>
      <c r="Q81" s="741"/>
      <c r="R81" s="741"/>
      <c r="S81" s="741"/>
      <c r="T81" s="741"/>
      <c r="U81" s="741"/>
      <c r="V81" s="741"/>
      <c r="W81" s="741"/>
      <c r="X81" s="741"/>
      <c r="Y81" s="741"/>
      <c r="Z81" s="742"/>
      <c r="AA81" s="742"/>
      <c r="AB81" s="742"/>
      <c r="AC81" s="742"/>
      <c r="AD81" s="741"/>
      <c r="AE81" s="746"/>
      <c r="AG81" s="801"/>
    </row>
    <row r="82" spans="1:33" s="744" customFormat="1">
      <c r="A82" s="747"/>
      <c r="E82" s="745"/>
      <c r="F82" s="741"/>
      <c r="G82" s="741"/>
      <c r="H82" s="741"/>
      <c r="I82" s="741"/>
      <c r="J82" s="741"/>
      <c r="K82" s="741"/>
      <c r="L82" s="742"/>
      <c r="M82" s="741"/>
      <c r="N82" s="741"/>
      <c r="O82" s="741"/>
      <c r="P82" s="741"/>
      <c r="Q82" s="741"/>
      <c r="R82" s="741"/>
      <c r="S82" s="741"/>
      <c r="T82" s="741"/>
      <c r="U82" s="741"/>
      <c r="V82" s="741"/>
      <c r="W82" s="741"/>
      <c r="X82" s="741"/>
      <c r="Y82" s="741"/>
      <c r="Z82" s="742"/>
      <c r="AA82" s="742"/>
      <c r="AB82" s="742"/>
      <c r="AC82" s="742"/>
      <c r="AD82" s="741"/>
      <c r="AE82" s="746"/>
      <c r="AG82" s="801"/>
    </row>
    <row r="83" spans="1:33" s="744" customFormat="1">
      <c r="A83" s="747"/>
      <c r="E83" s="745"/>
      <c r="F83" s="741"/>
      <c r="G83" s="741"/>
      <c r="H83" s="741"/>
      <c r="I83" s="741"/>
      <c r="J83" s="741"/>
      <c r="K83" s="741"/>
      <c r="L83" s="742"/>
      <c r="M83" s="741"/>
      <c r="N83" s="741"/>
      <c r="O83" s="741"/>
      <c r="P83" s="741"/>
      <c r="Q83" s="741"/>
      <c r="R83" s="741"/>
      <c r="S83" s="741"/>
      <c r="T83" s="741"/>
      <c r="U83" s="741"/>
      <c r="V83" s="741"/>
      <c r="W83" s="741"/>
      <c r="X83" s="741"/>
      <c r="Y83" s="741"/>
      <c r="Z83" s="742"/>
      <c r="AA83" s="742"/>
      <c r="AB83" s="742"/>
      <c r="AC83" s="742"/>
      <c r="AD83" s="741"/>
      <c r="AE83" s="746"/>
      <c r="AG83" s="801"/>
    </row>
    <row r="84" spans="1:33" s="744" customFormat="1">
      <c r="A84" s="747"/>
      <c r="E84" s="748"/>
      <c r="F84" s="741"/>
      <c r="G84" s="741"/>
      <c r="H84" s="741"/>
      <c r="I84" s="741"/>
      <c r="J84" s="741"/>
      <c r="K84" s="741"/>
      <c r="L84" s="742"/>
      <c r="M84" s="741"/>
      <c r="N84" s="741"/>
      <c r="O84" s="741"/>
      <c r="P84" s="741"/>
      <c r="Q84" s="741"/>
      <c r="R84" s="741"/>
      <c r="S84" s="741"/>
      <c r="T84" s="741"/>
      <c r="U84" s="741"/>
      <c r="V84" s="741"/>
      <c r="W84" s="741"/>
      <c r="X84" s="741"/>
      <c r="Y84" s="741"/>
      <c r="Z84" s="742"/>
      <c r="AA84" s="742"/>
      <c r="AB84" s="742"/>
      <c r="AC84" s="742"/>
      <c r="AD84" s="741"/>
      <c r="AE84" s="746"/>
      <c r="AG84" s="801"/>
    </row>
    <row r="85" spans="1:33" s="744" customFormat="1">
      <c r="A85" s="747"/>
      <c r="F85" s="742"/>
      <c r="G85" s="742"/>
      <c r="H85" s="742"/>
      <c r="I85" s="742"/>
      <c r="J85" s="742"/>
      <c r="K85" s="742"/>
      <c r="L85" s="742"/>
      <c r="M85" s="742"/>
      <c r="N85" s="742"/>
      <c r="O85" s="742"/>
      <c r="P85" s="742"/>
      <c r="Q85" s="742"/>
      <c r="R85" s="742"/>
      <c r="S85" s="742"/>
      <c r="T85" s="844"/>
      <c r="U85" s="742"/>
      <c r="V85" s="742"/>
      <c r="W85" s="742"/>
      <c r="X85" s="742"/>
      <c r="Y85" s="742"/>
      <c r="Z85" s="742"/>
      <c r="AA85" s="742"/>
      <c r="AB85" s="742"/>
      <c r="AC85" s="742"/>
      <c r="AD85" s="742"/>
      <c r="AE85" s="746"/>
      <c r="AG85" s="801"/>
    </row>
    <row r="86" spans="1:33" s="744" customFormat="1">
      <c r="A86" s="747"/>
      <c r="F86" s="742"/>
      <c r="G86" s="742"/>
      <c r="H86" s="742"/>
      <c r="I86" s="742"/>
      <c r="J86" s="742"/>
      <c r="K86" s="742"/>
      <c r="L86" s="742"/>
      <c r="M86" s="742"/>
      <c r="N86" s="742"/>
      <c r="O86" s="742"/>
      <c r="P86" s="742"/>
      <c r="Q86" s="742"/>
      <c r="R86" s="742"/>
      <c r="S86" s="742"/>
      <c r="T86" s="844"/>
      <c r="U86" s="742"/>
      <c r="V86" s="742"/>
      <c r="W86" s="742"/>
      <c r="X86" s="742"/>
      <c r="Y86" s="742"/>
      <c r="Z86" s="742"/>
      <c r="AA86" s="742"/>
      <c r="AB86" s="742"/>
      <c r="AC86" s="742"/>
      <c r="AD86" s="742"/>
      <c r="AE86" s="746"/>
      <c r="AG86" s="801"/>
    </row>
    <row r="87" spans="1:33">
      <c r="F87" s="601"/>
    </row>
    <row r="88" spans="1:33">
      <c r="F88" s="601"/>
    </row>
    <row r="89" spans="1:33">
      <c r="F89" s="601"/>
    </row>
    <row r="90" spans="1:33">
      <c r="F90" s="601"/>
    </row>
    <row r="91" spans="1:33">
      <c r="F91" s="601"/>
    </row>
    <row r="92" spans="1:33">
      <c r="F92" s="601"/>
    </row>
    <row r="93" spans="1:33">
      <c r="F93" s="601"/>
    </row>
    <row r="94" spans="1:33">
      <c r="F94" s="601"/>
    </row>
    <row r="95" spans="1:33">
      <c r="F95" s="601"/>
    </row>
    <row r="96" spans="1:33">
      <c r="F96" s="601"/>
    </row>
    <row r="97" spans="6:6">
      <c r="F97" s="601"/>
    </row>
    <row r="98" spans="6:6">
      <c r="F98" s="601"/>
    </row>
    <row r="99" spans="6:6">
      <c r="F99" s="601"/>
    </row>
    <row r="100" spans="6:6">
      <c r="F100" s="601"/>
    </row>
    <row r="101" spans="6:6">
      <c r="F101" s="601"/>
    </row>
    <row r="102" spans="6:6">
      <c r="F102" s="601"/>
    </row>
    <row r="103" spans="6:6">
      <c r="F103" s="601"/>
    </row>
    <row r="104" spans="6:6">
      <c r="F104" s="601"/>
    </row>
    <row r="105" spans="6:6">
      <c r="F105" s="601"/>
    </row>
    <row r="106" spans="6:6">
      <c r="F106" s="601"/>
    </row>
    <row r="107" spans="6:6">
      <c r="F107" s="601"/>
    </row>
    <row r="108" spans="6:6">
      <c r="F108" s="601"/>
    </row>
    <row r="109" spans="6:6">
      <c r="F109" s="601"/>
    </row>
    <row r="110" spans="6:6">
      <c r="F110" s="601"/>
    </row>
    <row r="111" spans="6:6">
      <c r="F111" s="601"/>
    </row>
    <row r="112" spans="6:6">
      <c r="F112" s="601"/>
    </row>
    <row r="114" spans="13:16">
      <c r="M114" s="854" t="s">
        <v>285</v>
      </c>
      <c r="N114" s="834"/>
      <c r="P114" s="834"/>
    </row>
    <row r="115" spans="13:16" ht="13.5" thickBot="1">
      <c r="M115" s="855" t="s">
        <v>286</v>
      </c>
      <c r="N115" s="835"/>
      <c r="P115" s="835"/>
    </row>
    <row r="116" spans="13:16" ht="13.5" thickTop="1"/>
  </sheetData>
  <customSheetViews>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phoneticPr fontId="0" type="noConversion"/>
  <hyperlinks>
    <hyperlink ref="I10" location="GasInv!Print_Area" display="e"/>
    <hyperlink ref="U10" location="ElimAR!Print_Area" display="p"/>
    <hyperlink ref="V10" location="SubSpace!Print_Area" display="q"/>
    <hyperlink ref="W10" location="ExciseTax!Print_Area" display="r "/>
    <hyperlink ref="N10" location="BandO!A1" display="i"/>
    <hyperlink ref="P10" location="UncollExp!A1" display="k"/>
    <hyperlink ref="H10" location="BldGain!A1" display="d"/>
  </hyperlinks>
  <printOptions gridLinesSet="0"/>
  <pageMargins left="0.75" right="0.5" top="0.72" bottom="0.84" header="0.5" footer="0.5"/>
  <pageSetup scale="74" firstPageNumber="4" orientation="portrait" r:id="rId3"/>
  <headerFooter scaleWithDoc="0" alignWithMargins="0">
    <oddHeader>&amp;RExhibit No. ___(EMA-3)</oddHeader>
    <oddFooter>&amp;RPage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113"/>
  <sheetViews>
    <sheetView view="pageBreakPreview" topLeftCell="A34" zoomScale="60" zoomScaleNormal="100" workbookViewId="0">
      <selection activeCell="C51" sqref="C49:D51"/>
    </sheetView>
  </sheetViews>
  <sheetFormatPr defaultColWidth="12.42578125" defaultRowHeight="11.1" customHeight="1"/>
  <cols>
    <col min="1" max="1" width="5.5703125" style="108" customWidth="1"/>
    <col min="2" max="2" width="26.140625" style="108" customWidth="1"/>
    <col min="3" max="3" width="12.42578125" style="108" customWidth="1"/>
    <col min="4" max="4" width="6.7109375" style="108" customWidth="1"/>
    <col min="5" max="5" width="12.42578125" style="128" customWidth="1"/>
    <col min="6" max="6" width="12.42578125" style="129" customWidth="1"/>
    <col min="7" max="7" width="12.42578125" style="128" customWidth="1"/>
    <col min="8" max="16384" width="12.42578125" style="108"/>
  </cols>
  <sheetData>
    <row r="1" spans="1:8" ht="12.75">
      <c r="A1" s="107" t="str">
        <f>Inputs!$D$6</f>
        <v>AVISTA UTILITIES</v>
      </c>
      <c r="B1" s="107"/>
      <c r="C1" s="107"/>
      <c r="E1" s="109"/>
      <c r="F1" s="110"/>
      <c r="G1" s="109"/>
      <c r="H1" s="813" t="s">
        <v>298</v>
      </c>
    </row>
    <row r="2" spans="1:8" ht="12">
      <c r="A2" s="107" t="s">
        <v>110</v>
      </c>
      <c r="B2" s="107"/>
      <c r="C2" s="107"/>
      <c r="E2" s="111" t="s">
        <v>175</v>
      </c>
      <c r="F2" s="111"/>
      <c r="G2" s="111"/>
    </row>
    <row r="3" spans="1:8" ht="12">
      <c r="A3" s="107" t="str">
        <f>Inputs!$D$2</f>
        <v>TWELVE MONTHS ENDED DECEMBER 31, 2009</v>
      </c>
      <c r="B3" s="107"/>
      <c r="C3" s="107"/>
      <c r="E3" s="111" t="s">
        <v>176</v>
      </c>
      <c r="F3" s="111"/>
      <c r="G3" s="111"/>
    </row>
    <row r="4" spans="1:8" ht="12">
      <c r="A4" s="107" t="s">
        <v>113</v>
      </c>
      <c r="B4" s="107"/>
      <c r="C4" s="107"/>
      <c r="E4" s="112" t="s">
        <v>114</v>
      </c>
      <c r="F4" s="112"/>
      <c r="G4" s="113"/>
    </row>
    <row r="5" spans="1:8" ht="12">
      <c r="A5" s="114" t="s">
        <v>9</v>
      </c>
      <c r="E5" s="109"/>
      <c r="F5" s="115"/>
      <c r="G5" s="109"/>
    </row>
    <row r="6" spans="1:8" ht="12">
      <c r="A6" s="116" t="s">
        <v>25</v>
      </c>
      <c r="B6" s="117" t="s">
        <v>103</v>
      </c>
      <c r="C6" s="117"/>
      <c r="E6" s="118" t="s">
        <v>115</v>
      </c>
      <c r="F6" s="119" t="s">
        <v>116</v>
      </c>
      <c r="G6" s="118" t="s">
        <v>117</v>
      </c>
      <c r="H6" s="120" t="s">
        <v>118</v>
      </c>
    </row>
    <row r="7" spans="1:8" ht="12">
      <c r="A7" s="114"/>
      <c r="B7" s="108" t="s">
        <v>59</v>
      </c>
      <c r="E7" s="121"/>
      <c r="F7" s="115"/>
      <c r="G7" s="121"/>
    </row>
    <row r="8" spans="1:8" ht="12">
      <c r="A8" s="114">
        <v>1</v>
      </c>
      <c r="B8" s="108" t="s">
        <v>119</v>
      </c>
      <c r="E8" s="122"/>
      <c r="F8" s="122"/>
      <c r="G8" s="122"/>
      <c r="H8" s="123" t="str">
        <f>IF(E8=F8+G8," ","ERROR")</f>
        <v xml:space="preserve"> </v>
      </c>
    </row>
    <row r="9" spans="1:8" ht="12">
      <c r="A9" s="114">
        <v>2</v>
      </c>
      <c r="B9" s="108" t="s">
        <v>120</v>
      </c>
      <c r="E9" s="124"/>
      <c r="F9" s="124"/>
      <c r="G9" s="124"/>
      <c r="H9" s="123" t="str">
        <f>IF(E9=F9+G9," ","ERROR")</f>
        <v xml:space="preserve"> </v>
      </c>
    </row>
    <row r="10" spans="1:8" ht="12">
      <c r="A10" s="114">
        <v>3</v>
      </c>
      <c r="B10" s="108" t="s">
        <v>62</v>
      </c>
      <c r="E10" s="125"/>
      <c r="F10" s="125"/>
      <c r="G10" s="125"/>
      <c r="H10" s="123" t="str">
        <f>IF(E10=F10+G10," ","ERROR")</f>
        <v xml:space="preserve"> </v>
      </c>
    </row>
    <row r="11" spans="1:8" ht="12">
      <c r="A11" s="114">
        <v>4</v>
      </c>
      <c r="B11" s="108" t="s">
        <v>121</v>
      </c>
      <c r="E11" s="124">
        <f>SUM(E8:E10)</f>
        <v>0</v>
      </c>
      <c r="F11" s="124">
        <f>SUM(F8:F10)</f>
        <v>0</v>
      </c>
      <c r="G11" s="124">
        <f>SUM(G8:G10)</f>
        <v>0</v>
      </c>
      <c r="H11" s="123" t="str">
        <f>IF(E11=F11+G11," ","ERROR")</f>
        <v xml:space="preserve"> </v>
      </c>
    </row>
    <row r="12" spans="1:8" ht="12">
      <c r="A12" s="114"/>
      <c r="E12" s="124"/>
      <c r="F12" s="124"/>
      <c r="G12" s="124"/>
      <c r="H12" s="123"/>
    </row>
    <row r="13" spans="1:8" ht="12">
      <c r="A13" s="114"/>
      <c r="B13" s="108" t="s">
        <v>64</v>
      </c>
      <c r="E13" s="124"/>
      <c r="F13" s="124"/>
      <c r="G13" s="124"/>
      <c r="H13" s="123"/>
    </row>
    <row r="14" spans="1:8" ht="12">
      <c r="A14" s="114">
        <v>5</v>
      </c>
      <c r="B14" s="108" t="s">
        <v>122</v>
      </c>
      <c r="E14" s="124"/>
      <c r="F14" s="124"/>
      <c r="G14" s="124"/>
      <c r="H14" s="123" t="str">
        <f>IF(E14=F14+G14," ","ERROR")</f>
        <v xml:space="preserve"> </v>
      </c>
    </row>
    <row r="15" spans="1:8" ht="12">
      <c r="A15" s="114"/>
      <c r="B15" s="108" t="s">
        <v>66</v>
      </c>
      <c r="E15" s="124"/>
      <c r="F15" s="124"/>
      <c r="G15" s="124"/>
      <c r="H15" s="123"/>
    </row>
    <row r="16" spans="1:8" ht="12">
      <c r="A16" s="114">
        <v>6</v>
      </c>
      <c r="B16" s="108" t="s">
        <v>123</v>
      </c>
      <c r="E16" s="124"/>
      <c r="F16" s="124"/>
      <c r="G16" s="124"/>
      <c r="H16" s="123" t="str">
        <f>IF(E16=F16+G16," ","ERROR")</f>
        <v xml:space="preserve"> </v>
      </c>
    </row>
    <row r="17" spans="1:8" ht="12">
      <c r="A17" s="114">
        <v>7</v>
      </c>
      <c r="B17" s="108" t="s">
        <v>124</v>
      </c>
      <c r="E17" s="124"/>
      <c r="F17" s="124"/>
      <c r="G17" s="124"/>
      <c r="H17" s="123" t="str">
        <f>IF(E17=F17+G17," ","ERROR")</f>
        <v xml:space="preserve"> </v>
      </c>
    </row>
    <row r="18" spans="1:8" ht="12">
      <c r="A18" s="114">
        <v>8</v>
      </c>
      <c r="B18" s="108" t="s">
        <v>125</v>
      </c>
      <c r="E18" s="125"/>
      <c r="F18" s="125"/>
      <c r="G18" s="125"/>
      <c r="H18" s="123" t="str">
        <f>IF(E18=F18+G18," ","ERROR")</f>
        <v xml:space="preserve"> </v>
      </c>
    </row>
    <row r="19" spans="1:8" ht="12">
      <c r="A19" s="114">
        <v>9</v>
      </c>
      <c r="B19" s="108" t="s">
        <v>126</v>
      </c>
      <c r="E19" s="124">
        <f>SUM(E16:E18)</f>
        <v>0</v>
      </c>
      <c r="F19" s="124">
        <f>SUM(F16:F18)</f>
        <v>0</v>
      </c>
      <c r="G19" s="124">
        <f>SUM(G16:G18)</f>
        <v>0</v>
      </c>
      <c r="H19" s="123" t="str">
        <f>IF(E19=F19+G19," ","ERROR")</f>
        <v xml:space="preserve"> </v>
      </c>
    </row>
    <row r="20" spans="1:8" ht="12">
      <c r="A20" s="114"/>
      <c r="B20" s="108" t="s">
        <v>71</v>
      </c>
      <c r="E20" s="124"/>
      <c r="F20" s="124"/>
      <c r="G20" s="124"/>
      <c r="H20" s="123"/>
    </row>
    <row r="21" spans="1:8" ht="12">
      <c r="A21" s="114">
        <v>10</v>
      </c>
      <c r="B21" s="108" t="s">
        <v>127</v>
      </c>
      <c r="E21" s="124"/>
      <c r="F21" s="124"/>
      <c r="G21" s="124"/>
      <c r="H21" s="123" t="str">
        <f>IF(E21=F21+G21," ","ERROR")</f>
        <v xml:space="preserve"> </v>
      </c>
    </row>
    <row r="22" spans="1:8" ht="12">
      <c r="A22" s="114">
        <v>11</v>
      </c>
      <c r="B22" s="108" t="s">
        <v>128</v>
      </c>
      <c r="E22" s="124"/>
      <c r="F22" s="124"/>
      <c r="G22" s="124"/>
      <c r="H22" s="123" t="str">
        <f>IF(E22=F22+G22," ","ERROR")</f>
        <v xml:space="preserve"> </v>
      </c>
    </row>
    <row r="23" spans="1:8" ht="12">
      <c r="A23" s="114">
        <v>12</v>
      </c>
      <c r="B23" s="108" t="s">
        <v>129</v>
      </c>
      <c r="E23" s="125"/>
      <c r="F23" s="125"/>
      <c r="G23" s="125"/>
      <c r="H23" s="123" t="str">
        <f>IF(E23=F23+G23," ","ERROR")</f>
        <v xml:space="preserve"> </v>
      </c>
    </row>
    <row r="24" spans="1:8" ht="12">
      <c r="A24" s="114">
        <v>13</v>
      </c>
      <c r="B24" s="108" t="s">
        <v>130</v>
      </c>
      <c r="E24" s="124">
        <f>SUM(E21:E23)</f>
        <v>0</v>
      </c>
      <c r="F24" s="124">
        <f>SUM(F21:F23)</f>
        <v>0</v>
      </c>
      <c r="G24" s="124">
        <f>SUM(G21:G23)</f>
        <v>0</v>
      </c>
      <c r="H24" s="123" t="str">
        <f>IF(E24=F24+G24," ","ERROR")</f>
        <v xml:space="preserve"> </v>
      </c>
    </row>
    <row r="25" spans="1:8" ht="12">
      <c r="A25" s="114"/>
      <c r="B25" s="108" t="s">
        <v>75</v>
      </c>
      <c r="E25" s="124"/>
      <c r="F25" s="124"/>
      <c r="G25" s="124"/>
      <c r="H25" s="123"/>
    </row>
    <row r="26" spans="1:8" ht="12">
      <c r="A26" s="114">
        <v>14</v>
      </c>
      <c r="B26" s="108" t="s">
        <v>127</v>
      </c>
      <c r="E26" s="124"/>
      <c r="F26" s="124"/>
      <c r="G26" s="124"/>
      <c r="H26" s="123" t="str">
        <f>IF(E26=F26+G26," ","ERROR")</f>
        <v xml:space="preserve"> </v>
      </c>
    </row>
    <row r="27" spans="1:8" ht="12">
      <c r="A27" s="114">
        <v>15</v>
      </c>
      <c r="B27" s="108" t="s">
        <v>128</v>
      </c>
      <c r="E27" s="124"/>
      <c r="F27" s="124"/>
      <c r="G27" s="124"/>
      <c r="H27" s="123" t="str">
        <f>IF(E27=F27+G27," ","ERROR")</f>
        <v xml:space="preserve"> </v>
      </c>
    </row>
    <row r="28" spans="1:8" ht="12">
      <c r="A28" s="114">
        <v>16</v>
      </c>
      <c r="B28" s="108" t="s">
        <v>129</v>
      </c>
      <c r="E28" s="125">
        <f>F28+G28</f>
        <v>0</v>
      </c>
      <c r="F28" s="125"/>
      <c r="G28" s="125"/>
      <c r="H28" s="123" t="str">
        <f>IF(E28=F28+G28," ","ERROR")</f>
        <v xml:space="preserve"> </v>
      </c>
    </row>
    <row r="29" spans="1:8" ht="12">
      <c r="A29" s="114">
        <v>17</v>
      </c>
      <c r="B29" s="108" t="s">
        <v>131</v>
      </c>
      <c r="E29" s="124">
        <f>SUM(E26:E28)</f>
        <v>0</v>
      </c>
      <c r="F29" s="124">
        <f>SUM(F26:F28)</f>
        <v>0</v>
      </c>
      <c r="G29" s="124">
        <f>SUM(G26:G28)</f>
        <v>0</v>
      </c>
      <c r="H29" s="123" t="str">
        <f>IF(E29=F29+G29," ","ERROR")</f>
        <v xml:space="preserve"> </v>
      </c>
    </row>
    <row r="30" spans="1:8" ht="12">
      <c r="A30" s="114"/>
      <c r="E30" s="124"/>
      <c r="F30" s="124"/>
      <c r="G30" s="124"/>
      <c r="H30" s="123"/>
    </row>
    <row r="31" spans="1:8" ht="12">
      <c r="A31" s="114">
        <v>18</v>
      </c>
      <c r="B31" s="108" t="s">
        <v>77</v>
      </c>
      <c r="E31" s="124"/>
      <c r="F31" s="124"/>
      <c r="G31" s="124"/>
      <c r="H31" s="123" t="str">
        <f>IF(E31=F31+G31," ","ERROR")</f>
        <v xml:space="preserve"> </v>
      </c>
    </row>
    <row r="32" spans="1:8" ht="12">
      <c r="A32" s="114">
        <v>19</v>
      </c>
      <c r="B32" s="108" t="s">
        <v>78</v>
      </c>
      <c r="E32" s="124"/>
      <c r="F32" s="124"/>
      <c r="G32" s="124"/>
      <c r="H32" s="123" t="str">
        <f>IF(E32=F32+G32," ","ERROR")</f>
        <v xml:space="preserve"> </v>
      </c>
    </row>
    <row r="33" spans="1:8" ht="12">
      <c r="A33" s="114">
        <v>20</v>
      </c>
      <c r="B33" s="108" t="s">
        <v>132</v>
      </c>
      <c r="E33" s="124"/>
      <c r="F33" s="124"/>
      <c r="G33" s="124"/>
      <c r="H33" s="123" t="str">
        <f>IF(E33=F33+G33," ","ERROR")</f>
        <v xml:space="preserve"> </v>
      </c>
    </row>
    <row r="34" spans="1:8" ht="12">
      <c r="A34" s="114"/>
      <c r="B34" s="108" t="s">
        <v>133</v>
      </c>
      <c r="E34" s="124"/>
      <c r="F34" s="124"/>
      <c r="G34" s="124"/>
      <c r="H34" s="123"/>
    </row>
    <row r="35" spans="1:8" ht="12">
      <c r="A35" s="114">
        <v>21</v>
      </c>
      <c r="B35" s="108" t="s">
        <v>127</v>
      </c>
      <c r="E35" s="124">
        <f>SUM(F35:G35)</f>
        <v>-2</v>
      </c>
      <c r="F35" s="817">
        <v>-2</v>
      </c>
      <c r="G35" s="818"/>
      <c r="H35" s="123" t="str">
        <f>IF(E35=F35+G35," ","ERROR")</f>
        <v xml:space="preserve"> </v>
      </c>
    </row>
    <row r="36" spans="1:8" ht="12">
      <c r="A36" s="114">
        <v>22</v>
      </c>
      <c r="B36" s="108" t="s">
        <v>128</v>
      </c>
      <c r="E36" s="124"/>
      <c r="F36" s="124"/>
      <c r="G36" s="124"/>
      <c r="H36" s="123" t="str">
        <f>IF(E36=F36+G36," ","ERROR")</f>
        <v xml:space="preserve"> </v>
      </c>
    </row>
    <row r="37" spans="1:8" ht="12">
      <c r="A37" s="114">
        <v>23</v>
      </c>
      <c r="B37" s="108" t="s">
        <v>129</v>
      </c>
      <c r="E37" s="125"/>
      <c r="F37" s="125"/>
      <c r="G37" s="125"/>
      <c r="H37" s="123" t="str">
        <f>IF(E37=F37+G37," ","ERROR")</f>
        <v xml:space="preserve"> </v>
      </c>
    </row>
    <row r="38" spans="1:8" ht="12">
      <c r="A38" s="114">
        <v>24</v>
      </c>
      <c r="B38" s="108" t="s">
        <v>134</v>
      </c>
      <c r="E38" s="125">
        <f>SUM(E35:E37)</f>
        <v>-2</v>
      </c>
      <c r="F38" s="125">
        <f>SUM(F35:F37)</f>
        <v>-2</v>
      </c>
      <c r="G38" s="125">
        <f>SUM(G35:G37)</f>
        <v>0</v>
      </c>
      <c r="H38" s="123" t="str">
        <f>IF(E38=F38+G38," ","ERROR")</f>
        <v xml:space="preserve"> </v>
      </c>
    </row>
    <row r="39" spans="1:8" ht="12">
      <c r="A39" s="114">
        <v>25</v>
      </c>
      <c r="B39" s="108" t="s">
        <v>82</v>
      </c>
      <c r="E39" s="125">
        <f>E19+E24+E29+E31+E32+E33+E38+E14</f>
        <v>-2</v>
      </c>
      <c r="F39" s="125">
        <f>F19+F24+F29+F31+F32+F33+F38+F14</f>
        <v>-2</v>
      </c>
      <c r="G39" s="125">
        <f>G19+G24+G29+G31+G32+G33+G38+G14</f>
        <v>0</v>
      </c>
      <c r="H39" s="123" t="str">
        <f>IF(E39=F39+G39," ","ERROR")</f>
        <v xml:space="preserve"> </v>
      </c>
    </row>
    <row r="40" spans="1:8" ht="12">
      <c r="A40" s="114"/>
      <c r="E40" s="124"/>
      <c r="F40" s="124"/>
      <c r="G40" s="124"/>
      <c r="H40" s="123"/>
    </row>
    <row r="41" spans="1:8" ht="12">
      <c r="A41" s="114">
        <v>26</v>
      </c>
      <c r="B41" s="108" t="s">
        <v>135</v>
      </c>
      <c r="E41" s="124">
        <f>E11-E39</f>
        <v>2</v>
      </c>
      <c r="F41" s="124">
        <f>F11-F39</f>
        <v>2</v>
      </c>
      <c r="G41" s="124">
        <f>G11-G39</f>
        <v>0</v>
      </c>
      <c r="H41" s="123" t="str">
        <f>IF(E41=F41+G41," ","ERROR")</f>
        <v xml:space="preserve"> </v>
      </c>
    </row>
    <row r="42" spans="1:8" ht="12">
      <c r="A42" s="114"/>
      <c r="E42" s="124"/>
      <c r="F42" s="124"/>
      <c r="G42" s="124"/>
      <c r="H42" s="123"/>
    </row>
    <row r="43" spans="1:8" ht="12">
      <c r="A43" s="114"/>
      <c r="B43" s="108" t="s">
        <v>136</v>
      </c>
      <c r="E43" s="124"/>
      <c r="F43" s="124"/>
      <c r="G43" s="124"/>
      <c r="H43" s="123"/>
    </row>
    <row r="44" spans="1:8" ht="12">
      <c r="A44" s="114">
        <v>27</v>
      </c>
      <c r="B44" s="126" t="s">
        <v>137</v>
      </c>
      <c r="D44" s="127">
        <v>0.35</v>
      </c>
      <c r="E44" s="124">
        <f>F44+G44</f>
        <v>1</v>
      </c>
      <c r="F44" s="124">
        <f>ROUND(F41*D44,0)</f>
        <v>1</v>
      </c>
      <c r="G44" s="124">
        <f>ROUND(G41*D44,0)</f>
        <v>0</v>
      </c>
      <c r="H44" s="123" t="str">
        <f>IF(E44=F44+G44," ","ERROR")</f>
        <v xml:space="preserve"> </v>
      </c>
    </row>
    <row r="45" spans="1:8" ht="12">
      <c r="A45" s="114">
        <v>28</v>
      </c>
      <c r="B45" s="108" t="s">
        <v>139</v>
      </c>
      <c r="E45" s="124"/>
      <c r="F45" s="124"/>
      <c r="G45" s="124"/>
      <c r="H45" s="123" t="str">
        <f>IF(E45=F45+G45," ","ERROR")</f>
        <v xml:space="preserve"> </v>
      </c>
    </row>
    <row r="46" spans="1:8" ht="12">
      <c r="A46" s="114">
        <v>29</v>
      </c>
      <c r="B46" s="108" t="s">
        <v>138</v>
      </c>
      <c r="E46" s="125"/>
      <c r="F46" s="125"/>
      <c r="G46" s="125"/>
      <c r="H46" s="123" t="str">
        <f>IF(E46=F46+G46," ","ERROR")</f>
        <v xml:space="preserve"> </v>
      </c>
    </row>
    <row r="47" spans="1:8" ht="12">
      <c r="A47" s="114"/>
      <c r="H47" s="123"/>
    </row>
    <row r="48" spans="1:8" ht="12.75" thickBot="1">
      <c r="A48" s="114">
        <v>30</v>
      </c>
      <c r="B48" s="130" t="s">
        <v>88</v>
      </c>
      <c r="E48" s="131">
        <f>E41-(+E44+E45+E46)</f>
        <v>1</v>
      </c>
      <c r="F48" s="131">
        <f>F41-F44+F45+F46</f>
        <v>1</v>
      </c>
      <c r="G48" s="131">
        <f>G41-SUM(G44:G46)</f>
        <v>0</v>
      </c>
      <c r="H48" s="123" t="str">
        <f>IF(E48=F48+G48," ","ERROR")</f>
        <v xml:space="preserve"> </v>
      </c>
    </row>
    <row r="49" spans="1:8" ht="12.75" thickTop="1">
      <c r="A49" s="114"/>
      <c r="H49" s="123"/>
    </row>
    <row r="50" spans="1:8" ht="12">
      <c r="A50" s="114"/>
      <c r="B50" s="126" t="s">
        <v>140</v>
      </c>
      <c r="H50" s="123"/>
    </row>
    <row r="51" spans="1:8" ht="12">
      <c r="A51" s="114"/>
      <c r="B51" s="126" t="s">
        <v>141</v>
      </c>
      <c r="H51" s="123"/>
    </row>
    <row r="52" spans="1:8" ht="12">
      <c r="A52" s="114">
        <v>31</v>
      </c>
      <c r="B52" s="108" t="s">
        <v>142</v>
      </c>
      <c r="E52" s="122"/>
      <c r="F52" s="122"/>
      <c r="G52" s="122"/>
      <c r="H52" s="123" t="str">
        <f t="shared" ref="H52:H64" si="0">IF(E52=F52+G52," ","ERROR")</f>
        <v xml:space="preserve"> </v>
      </c>
    </row>
    <row r="53" spans="1:8" ht="12">
      <c r="A53" s="114">
        <v>32</v>
      </c>
      <c r="B53" s="108" t="s">
        <v>143</v>
      </c>
      <c r="E53" s="124"/>
      <c r="F53" s="124"/>
      <c r="G53" s="124"/>
      <c r="H53" s="123" t="str">
        <f t="shared" si="0"/>
        <v xml:space="preserve"> </v>
      </c>
    </row>
    <row r="54" spans="1:8" ht="12">
      <c r="A54" s="114">
        <v>33</v>
      </c>
      <c r="B54" s="108" t="s">
        <v>151</v>
      </c>
      <c r="E54" s="125"/>
      <c r="F54" s="125"/>
      <c r="G54" s="125"/>
      <c r="H54" s="123" t="str">
        <f t="shared" si="0"/>
        <v xml:space="preserve"> </v>
      </c>
    </row>
    <row r="55" spans="1:8" ht="12">
      <c r="A55" s="114">
        <v>34</v>
      </c>
      <c r="B55" s="108" t="s">
        <v>145</v>
      </c>
      <c r="E55" s="124">
        <f>SUM(E52:E54)</f>
        <v>0</v>
      </c>
      <c r="F55" s="124">
        <f>SUM(F52:F54)</f>
        <v>0</v>
      </c>
      <c r="G55" s="124">
        <f>SUM(G52:G54)</f>
        <v>0</v>
      </c>
      <c r="H55" s="123" t="str">
        <f t="shared" si="0"/>
        <v xml:space="preserve"> </v>
      </c>
    </row>
    <row r="56" spans="1:8" ht="12">
      <c r="A56" s="114"/>
      <c r="B56" s="108" t="s">
        <v>93</v>
      </c>
      <c r="E56" s="124"/>
      <c r="F56" s="124"/>
      <c r="G56" s="124"/>
      <c r="H56" s="123" t="str">
        <f t="shared" si="0"/>
        <v xml:space="preserve"> </v>
      </c>
    </row>
    <row r="57" spans="1:8" ht="12">
      <c r="A57" s="114">
        <v>35</v>
      </c>
      <c r="B57" s="108" t="s">
        <v>142</v>
      </c>
      <c r="E57" s="124"/>
      <c r="F57" s="124"/>
      <c r="G57" s="124"/>
      <c r="H57" s="123" t="str">
        <f t="shared" si="0"/>
        <v xml:space="preserve"> </v>
      </c>
    </row>
    <row r="58" spans="1:8" ht="12">
      <c r="A58" s="114">
        <v>36</v>
      </c>
      <c r="B58" s="108" t="s">
        <v>143</v>
      </c>
      <c r="E58" s="124"/>
      <c r="F58" s="124"/>
      <c r="G58" s="124"/>
      <c r="H58" s="123" t="str">
        <f t="shared" si="0"/>
        <v xml:space="preserve"> </v>
      </c>
    </row>
    <row r="59" spans="1:8" ht="12">
      <c r="A59" s="114">
        <v>37</v>
      </c>
      <c r="B59" s="108" t="s">
        <v>151</v>
      </c>
      <c r="E59" s="125"/>
      <c r="F59" s="125"/>
      <c r="G59" s="125"/>
      <c r="H59" s="123" t="str">
        <f t="shared" si="0"/>
        <v xml:space="preserve"> </v>
      </c>
    </row>
    <row r="60" spans="1:8" ht="12">
      <c r="A60" s="114">
        <v>38</v>
      </c>
      <c r="B60" s="108" t="s">
        <v>146</v>
      </c>
      <c r="E60" s="124">
        <f>SUM(E57:E59)</f>
        <v>0</v>
      </c>
      <c r="F60" s="124">
        <f>SUM(F57:F59)</f>
        <v>0</v>
      </c>
      <c r="G60" s="124">
        <f>SUM(G57:G59)</f>
        <v>0</v>
      </c>
      <c r="H60" s="123" t="str">
        <f t="shared" si="0"/>
        <v xml:space="preserve"> </v>
      </c>
    </row>
    <row r="61" spans="1:8" ht="12">
      <c r="A61" s="114">
        <v>39</v>
      </c>
      <c r="B61" s="126" t="s">
        <v>147</v>
      </c>
      <c r="E61" s="124"/>
      <c r="F61" s="124"/>
      <c r="G61" s="124"/>
      <c r="H61" s="123" t="str">
        <f t="shared" si="0"/>
        <v xml:space="preserve"> </v>
      </c>
    </row>
    <row r="62" spans="1:8" ht="12">
      <c r="A62" s="114">
        <v>40</v>
      </c>
      <c r="B62" s="108" t="s">
        <v>96</v>
      </c>
      <c r="E62" s="124"/>
      <c r="F62" s="124"/>
      <c r="G62" s="124"/>
      <c r="H62" s="123" t="str">
        <f t="shared" si="0"/>
        <v xml:space="preserve"> </v>
      </c>
    </row>
    <row r="63" spans="1:8" ht="12">
      <c r="A63" s="114">
        <v>41</v>
      </c>
      <c r="B63" s="108" t="s">
        <v>302</v>
      </c>
      <c r="E63" s="124"/>
      <c r="F63" s="124"/>
      <c r="G63" s="124"/>
      <c r="H63" s="123"/>
    </row>
    <row r="64" spans="1:8" ht="12">
      <c r="A64" s="114">
        <v>42</v>
      </c>
      <c r="B64" s="126" t="s">
        <v>97</v>
      </c>
      <c r="E64" s="125"/>
      <c r="F64" s="125"/>
      <c r="G64" s="125"/>
      <c r="H64" s="123" t="str">
        <f t="shared" si="0"/>
        <v xml:space="preserve"> </v>
      </c>
    </row>
    <row r="65" spans="1:8" ht="9" customHeight="1">
      <c r="A65" s="114"/>
      <c r="B65" s="108" t="s">
        <v>148</v>
      </c>
      <c r="H65" s="123"/>
    </row>
    <row r="66" spans="1:8" ht="12.75" thickBot="1">
      <c r="A66" s="114">
        <v>43</v>
      </c>
      <c r="B66" s="130" t="s">
        <v>98</v>
      </c>
      <c r="E66" s="131">
        <f>E55-E60+E61+E62+E64+E63</f>
        <v>0</v>
      </c>
      <c r="F66" s="131">
        <f t="shared" ref="F66:G66" si="1">F55-F60+F61+F62+F64+F63</f>
        <v>0</v>
      </c>
      <c r="G66" s="131">
        <f t="shared" si="1"/>
        <v>0</v>
      </c>
      <c r="H66" s="123" t="str">
        <f>IF(E66=F66+G66," ","ERROR")</f>
        <v xml:space="preserve"> </v>
      </c>
    </row>
    <row r="67" spans="1:8" ht="11.1" customHeight="1" thickTop="1">
      <c r="A67" s="107" t="str">
        <f>Inputs!$D$6</f>
        <v>AVISTA UTILITIES</v>
      </c>
      <c r="B67" s="107"/>
      <c r="C67" s="107"/>
    </row>
    <row r="68" spans="1:8" ht="11.1" customHeight="1">
      <c r="A68" s="107" t="s">
        <v>154</v>
      </c>
      <c r="B68" s="107"/>
      <c r="C68" s="107"/>
    </row>
    <row r="69" spans="1:8" ht="11.1" customHeight="1">
      <c r="A69" s="107" t="str">
        <f>A3</f>
        <v>TWELVE MONTHS ENDED DECEMBER 31, 2009</v>
      </c>
      <c r="B69" s="107"/>
      <c r="C69" s="107"/>
    </row>
    <row r="70" spans="1:8" ht="11.1" customHeight="1">
      <c r="A70" s="107" t="s">
        <v>155</v>
      </c>
      <c r="B70" s="107"/>
      <c r="C70" s="107"/>
    </row>
    <row r="72" spans="1:8" ht="11.1" customHeight="1">
      <c r="A72" s="114" t="s">
        <v>9</v>
      </c>
    </row>
    <row r="73" spans="1:8" ht="11.1" customHeight="1">
      <c r="A73" s="132" t="s">
        <v>25</v>
      </c>
      <c r="B73" s="117" t="s">
        <v>103</v>
      </c>
      <c r="C73" s="117"/>
    </row>
    <row r="74" spans="1:8" ht="11.1" customHeight="1">
      <c r="A74" s="114"/>
      <c r="B74" s="108" t="s">
        <v>59</v>
      </c>
    </row>
    <row r="75" spans="1:8" ht="11.1" customHeight="1">
      <c r="A75" s="114">
        <v>1</v>
      </c>
      <c r="B75" s="108" t="s">
        <v>119</v>
      </c>
    </row>
    <row r="76" spans="1:8" ht="11.1" customHeight="1">
      <c r="A76" s="114">
        <v>2</v>
      </c>
      <c r="B76" s="108" t="s">
        <v>120</v>
      </c>
    </row>
    <row r="77" spans="1:8" ht="11.1" customHeight="1">
      <c r="A77" s="114">
        <v>3</v>
      </c>
      <c r="B77" s="108" t="s">
        <v>62</v>
      </c>
    </row>
    <row r="78" spans="1:8" ht="11.1" customHeight="1">
      <c r="A78" s="114"/>
    </row>
    <row r="79" spans="1:8" ht="11.1" customHeight="1">
      <c r="A79" s="114">
        <v>4</v>
      </c>
      <c r="B79" s="108" t="s">
        <v>121</v>
      </c>
    </row>
    <row r="80" spans="1:8" ht="11.1" customHeight="1">
      <c r="A80" s="114"/>
    </row>
    <row r="81" spans="1:2" ht="11.1" customHeight="1">
      <c r="A81" s="114"/>
      <c r="B81" s="108" t="s">
        <v>64</v>
      </c>
    </row>
    <row r="82" spans="1:2" ht="11.1" customHeight="1">
      <c r="A82" s="114">
        <v>5</v>
      </c>
      <c r="B82" s="108" t="s">
        <v>122</v>
      </c>
    </row>
    <row r="83" spans="1:2" ht="11.1" customHeight="1">
      <c r="A83" s="114"/>
      <c r="B83" s="108" t="s">
        <v>66</v>
      </c>
    </row>
    <row r="84" spans="1:2" ht="11.1" customHeight="1">
      <c r="A84" s="114">
        <v>6</v>
      </c>
      <c r="B84" s="108" t="s">
        <v>123</v>
      </c>
    </row>
    <row r="85" spans="1:2" ht="11.1" customHeight="1">
      <c r="A85" s="114">
        <v>7</v>
      </c>
      <c r="B85" s="108" t="s">
        <v>124</v>
      </c>
    </row>
    <row r="86" spans="1:2" ht="11.1" customHeight="1">
      <c r="A86" s="114">
        <v>8</v>
      </c>
      <c r="B86" s="108" t="s">
        <v>125</v>
      </c>
    </row>
    <row r="87" spans="1:2" ht="11.1" customHeight="1">
      <c r="A87" s="114">
        <v>9</v>
      </c>
      <c r="B87" s="108" t="s">
        <v>126</v>
      </c>
    </row>
    <row r="88" spans="1:2" ht="11.1" customHeight="1">
      <c r="A88" s="114"/>
      <c r="B88" s="108" t="s">
        <v>71</v>
      </c>
    </row>
    <row r="89" spans="1:2" ht="11.1" customHeight="1">
      <c r="A89" s="114">
        <v>10</v>
      </c>
      <c r="B89" s="108" t="s">
        <v>127</v>
      </c>
    </row>
    <row r="90" spans="1:2" ht="11.1" customHeight="1">
      <c r="A90" s="114">
        <v>11</v>
      </c>
      <c r="B90" s="108" t="s">
        <v>128</v>
      </c>
    </row>
    <row r="91" spans="1:2" ht="11.1" customHeight="1">
      <c r="A91" s="114">
        <v>12</v>
      </c>
      <c r="B91" s="108" t="s">
        <v>129</v>
      </c>
    </row>
    <row r="92" spans="1:2" ht="11.1" customHeight="1">
      <c r="A92" s="114">
        <v>13</v>
      </c>
      <c r="B92" s="108" t="s">
        <v>130</v>
      </c>
    </row>
    <row r="93" spans="1:2" ht="11.1" customHeight="1">
      <c r="A93" s="114"/>
      <c r="B93" s="108" t="s">
        <v>75</v>
      </c>
    </row>
    <row r="94" spans="1:2" ht="11.1" customHeight="1">
      <c r="A94" s="114">
        <v>14</v>
      </c>
      <c r="B94" s="108" t="s">
        <v>127</v>
      </c>
    </row>
    <row r="95" spans="1:2" ht="11.1" customHeight="1">
      <c r="A95" s="114">
        <v>15</v>
      </c>
      <c r="B95" s="108" t="s">
        <v>128</v>
      </c>
    </row>
    <row r="96" spans="1:2" ht="11.1" customHeight="1">
      <c r="A96" s="114">
        <v>16</v>
      </c>
      <c r="B96" s="108" t="s">
        <v>129</v>
      </c>
    </row>
    <row r="97" spans="1:3" ht="11.1" customHeight="1">
      <c r="A97" s="114">
        <v>17</v>
      </c>
      <c r="B97" s="108" t="s">
        <v>131</v>
      </c>
    </row>
    <row r="98" spans="1:3" ht="11.1" customHeight="1">
      <c r="A98" s="114">
        <v>18</v>
      </c>
      <c r="B98" s="108" t="s">
        <v>77</v>
      </c>
    </row>
    <row r="99" spans="1:3" ht="11.1" customHeight="1">
      <c r="A99" s="114">
        <v>19</v>
      </c>
      <c r="B99" s="108" t="s">
        <v>78</v>
      </c>
    </row>
    <row r="100" spans="1:3" ht="11.1" customHeight="1">
      <c r="A100" s="114">
        <v>20</v>
      </c>
      <c r="B100" s="108" t="s">
        <v>132</v>
      </c>
    </row>
    <row r="101" spans="1:3" ht="11.1" customHeight="1">
      <c r="A101" s="114"/>
      <c r="B101" s="108" t="s">
        <v>133</v>
      </c>
    </row>
    <row r="102" spans="1:3" ht="11.1" customHeight="1">
      <c r="A102" s="114">
        <v>21</v>
      </c>
      <c r="B102" s="108" t="s">
        <v>127</v>
      </c>
    </row>
    <row r="103" spans="1:3" ht="11.1" customHeight="1">
      <c r="A103" s="114">
        <v>22</v>
      </c>
      <c r="B103" s="108" t="s">
        <v>128</v>
      </c>
    </row>
    <row r="104" spans="1:3" ht="11.1" customHeight="1">
      <c r="A104" s="114">
        <v>23</v>
      </c>
      <c r="B104" s="108" t="s">
        <v>129</v>
      </c>
    </row>
    <row r="105" spans="1:3" ht="11.1" customHeight="1">
      <c r="A105" s="114">
        <v>24</v>
      </c>
      <c r="B105" s="108" t="s">
        <v>134</v>
      </c>
    </row>
    <row r="106" spans="1:3" ht="11.1" customHeight="1">
      <c r="A106" s="114"/>
    </row>
    <row r="107" spans="1:3" ht="11.1" customHeight="1">
      <c r="A107" s="114">
        <v>25</v>
      </c>
      <c r="B107" s="108" t="s">
        <v>82</v>
      </c>
    </row>
    <row r="108" spans="1:3" ht="11.1" customHeight="1">
      <c r="A108" s="114"/>
    </row>
    <row r="109" spans="1:3" ht="11.1" customHeight="1">
      <c r="A109" s="114">
        <v>26</v>
      </c>
      <c r="B109" s="108" t="s">
        <v>156</v>
      </c>
    </row>
    <row r="110" spans="1:3" ht="11.1" customHeight="1">
      <c r="A110" s="114"/>
    </row>
    <row r="111" spans="1:3" ht="11.1" customHeight="1">
      <c r="A111" s="114">
        <v>27</v>
      </c>
      <c r="B111" s="108" t="s">
        <v>157</v>
      </c>
    </row>
    <row r="112" spans="1:3" ht="11.1" customHeight="1">
      <c r="A112" s="114"/>
      <c r="B112" s="133" t="s">
        <v>158</v>
      </c>
      <c r="C112" s="134">
        <f>Inputs!$D$4</f>
        <v>1.4203E-2</v>
      </c>
    </row>
    <row r="113" spans="1:1" ht="11.1" customHeight="1">
      <c r="A113" s="114"/>
    </row>
  </sheetData>
  <customSheetViews>
    <customSheetView guid="{5BE913A1-B14F-11D2-B0DC-0000832CDFF0}" showPageBreaks="1" printArea="1" showRuler="0" topLeftCell="A56">
      <selection activeCell="G35" sqref="G35"/>
      <pageMargins left="1" right="1" top="0.5" bottom="0.5" header="0.5" footer="0.5"/>
      <printOptions horizontalCentered="1"/>
      <pageSetup scale="83" orientation="portrait" horizontalDpi="300" verticalDpi="300" r:id="rId1"/>
      <headerFooter alignWithMargins="0"/>
    </customSheetView>
    <customSheetView guid="{A15D1964-B049-11D2-8670-0000832CEEE8}" showPageBreaks="1" printArea="1" showRuler="0" topLeftCell="A56">
      <selection activeCell="G35" sqref="G35"/>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Gas_09!V10" display="REsults Summary"/>
  </hyperlinks>
  <printOptions horizontalCentered="1"/>
  <pageMargins left="1" right="1" top="0.5" bottom="0.5" header="0.5" footer="0.5"/>
  <pageSetup scale="90" orientation="portrait" horizontalDpi="300" verticalDpi="300" r:id="rId3"/>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H67"/>
  <sheetViews>
    <sheetView view="pageBreakPreview" topLeftCell="A25" zoomScale="60" zoomScaleNormal="100" workbookViewId="0">
      <selection activeCell="F66" sqref="F66:G66"/>
    </sheetView>
  </sheetViews>
  <sheetFormatPr defaultRowHeight="12" customHeight="1"/>
  <cols>
    <col min="1" max="1" width="4.5703125" style="148" customWidth="1"/>
    <col min="2" max="2" width="28.5703125" style="148" customWidth="1"/>
    <col min="3" max="3" width="10" style="148" customWidth="1"/>
    <col min="4" max="4" width="9.140625" style="148"/>
    <col min="5" max="5" width="11.85546875" style="148" customWidth="1"/>
    <col min="6" max="6" width="12.85546875" style="148" customWidth="1"/>
    <col min="7" max="7" width="11.140625" style="148" customWidth="1"/>
    <col min="8" max="16384" width="9.140625" style="148"/>
  </cols>
  <sheetData>
    <row r="1" spans="1:8" ht="12" customHeight="1">
      <c r="A1" s="510" t="str">
        <f>Inputs!$D$6</f>
        <v>AVISTA UTILITIES</v>
      </c>
      <c r="B1" s="510"/>
      <c r="C1" s="510"/>
      <c r="D1" s="510"/>
      <c r="E1" s="511"/>
      <c r="F1" s="512"/>
      <c r="G1" s="511"/>
      <c r="H1" s="813" t="s">
        <v>296</v>
      </c>
    </row>
    <row r="2" spans="1:8" ht="12" customHeight="1">
      <c r="A2" s="510" t="s">
        <v>110</v>
      </c>
      <c r="B2" s="510"/>
      <c r="C2" s="510"/>
      <c r="D2" s="510"/>
      <c r="E2" s="511"/>
      <c r="F2" s="513" t="s">
        <v>177</v>
      </c>
      <c r="G2" s="511"/>
    </row>
    <row r="3" spans="1:8" ht="12" customHeight="1">
      <c r="A3" s="510" t="str">
        <f>Inputs!$D$2</f>
        <v>TWELVE MONTHS ENDED DECEMBER 31, 2009</v>
      </c>
      <c r="B3" s="510"/>
      <c r="C3" s="510"/>
      <c r="D3" s="510"/>
      <c r="E3" s="511"/>
      <c r="F3" s="513" t="s">
        <v>208</v>
      </c>
    </row>
    <row r="4" spans="1:8" ht="12" customHeight="1">
      <c r="A4" s="510" t="s">
        <v>113</v>
      </c>
      <c r="B4" s="510"/>
      <c r="C4" s="510"/>
      <c r="D4" s="510"/>
      <c r="E4" s="514"/>
      <c r="F4" s="515" t="s">
        <v>114</v>
      </c>
      <c r="G4" s="514"/>
    </row>
    <row r="5" spans="1:8" ht="12" customHeight="1">
      <c r="A5" s="156" t="s">
        <v>9</v>
      </c>
      <c r="E5" s="511"/>
      <c r="F5" s="513"/>
      <c r="G5" s="511"/>
    </row>
    <row r="6" spans="1:8" ht="12" customHeight="1">
      <c r="A6" s="516" t="s">
        <v>25</v>
      </c>
      <c r="B6" s="517" t="s">
        <v>103</v>
      </c>
      <c r="C6" s="517"/>
      <c r="E6" s="518" t="s">
        <v>115</v>
      </c>
      <c r="F6" s="519" t="s">
        <v>116</v>
      </c>
      <c r="G6" s="518" t="s">
        <v>117</v>
      </c>
      <c r="H6" s="520" t="s">
        <v>118</v>
      </c>
    </row>
    <row r="7" spans="1:8" ht="12" customHeight="1">
      <c r="A7" s="156"/>
      <c r="B7" s="148" t="s">
        <v>59</v>
      </c>
      <c r="E7" s="521"/>
      <c r="F7" s="513"/>
      <c r="G7" s="521"/>
    </row>
    <row r="8" spans="1:8" ht="12" customHeight="1">
      <c r="A8" s="156">
        <v>1</v>
      </c>
      <c r="B8" s="148" t="s">
        <v>119</v>
      </c>
      <c r="E8" s="522"/>
      <c r="F8" s="522"/>
      <c r="G8" s="522"/>
      <c r="H8" s="523" t="str">
        <f>IF(E8=F8+G8," ","ERROR")</f>
        <v xml:space="preserve"> </v>
      </c>
    </row>
    <row r="9" spans="1:8" ht="12" customHeight="1">
      <c r="A9" s="156">
        <v>2</v>
      </c>
      <c r="B9" s="148" t="s">
        <v>120</v>
      </c>
      <c r="E9" s="522"/>
      <c r="F9" s="522"/>
      <c r="G9" s="522"/>
      <c r="H9" s="523" t="str">
        <f>IF(E9=F9+G9," ","ERROR")</f>
        <v xml:space="preserve"> </v>
      </c>
    </row>
    <row r="10" spans="1:8" ht="12" customHeight="1">
      <c r="A10" s="156">
        <v>3</v>
      </c>
      <c r="B10" s="148" t="s">
        <v>62</v>
      </c>
      <c r="E10" s="524"/>
      <c r="F10" s="524"/>
      <c r="G10" s="524"/>
      <c r="H10" s="523" t="str">
        <f>IF(E10=F10+G10," ","ERROR")</f>
        <v xml:space="preserve"> </v>
      </c>
    </row>
    <row r="11" spans="1:8" ht="12" customHeight="1">
      <c r="A11" s="156">
        <v>4</v>
      </c>
      <c r="B11" s="148" t="s">
        <v>121</v>
      </c>
      <c r="E11" s="522">
        <f>SUM(E8:E10)</f>
        <v>0</v>
      </c>
      <c r="F11" s="522">
        <f>SUM(F8:F10)</f>
        <v>0</v>
      </c>
      <c r="G11" s="522">
        <f>SUM(G8:G10)</f>
        <v>0</v>
      </c>
      <c r="H11" s="523" t="str">
        <f>IF(E11=F11+G11," ","ERROR")</f>
        <v xml:space="preserve"> </v>
      </c>
    </row>
    <row r="12" spans="1:8" ht="12" customHeight="1">
      <c r="A12" s="156"/>
      <c r="E12" s="522"/>
      <c r="F12" s="522"/>
      <c r="G12" s="522"/>
      <c r="H12" s="523"/>
    </row>
    <row r="13" spans="1:8" ht="12" customHeight="1">
      <c r="A13" s="156"/>
      <c r="B13" s="148" t="s">
        <v>64</v>
      </c>
      <c r="E13" s="522"/>
      <c r="F13" s="522"/>
      <c r="G13" s="522"/>
      <c r="H13" s="523"/>
    </row>
    <row r="14" spans="1:8" ht="12" customHeight="1">
      <c r="A14" s="156">
        <v>5</v>
      </c>
      <c r="B14" s="148" t="s">
        <v>122</v>
      </c>
      <c r="E14" s="522"/>
      <c r="F14" s="522"/>
      <c r="G14" s="522"/>
      <c r="H14" s="523" t="str">
        <f>IF(E14=F14+G14," ","ERROR")</f>
        <v xml:space="preserve"> </v>
      </c>
    </row>
    <row r="15" spans="1:8" ht="12" customHeight="1">
      <c r="A15" s="156"/>
      <c r="B15" s="148" t="s">
        <v>66</v>
      </c>
      <c r="E15" s="522"/>
      <c r="F15" s="522"/>
      <c r="G15" s="522"/>
      <c r="H15" s="523"/>
    </row>
    <row r="16" spans="1:8" ht="12" customHeight="1">
      <c r="A16" s="156">
        <v>6</v>
      </c>
      <c r="B16" s="148" t="s">
        <v>123</v>
      </c>
      <c r="E16" s="522"/>
      <c r="F16" s="522"/>
      <c r="G16" s="522"/>
      <c r="H16" s="523" t="str">
        <f>IF(E16=F16+G16," ","ERROR")</f>
        <v xml:space="preserve"> </v>
      </c>
    </row>
    <row r="17" spans="1:8" ht="12" customHeight="1">
      <c r="A17" s="156">
        <v>7</v>
      </c>
      <c r="B17" s="148" t="s">
        <v>124</v>
      </c>
      <c r="E17" s="522"/>
      <c r="F17" s="522"/>
      <c r="G17" s="522"/>
      <c r="H17" s="523" t="str">
        <f>IF(E17=F17+G17," ","ERROR")</f>
        <v xml:space="preserve"> </v>
      </c>
    </row>
    <row r="18" spans="1:8" ht="12" customHeight="1">
      <c r="A18" s="156">
        <v>8</v>
      </c>
      <c r="B18" s="148" t="s">
        <v>125</v>
      </c>
      <c r="E18" s="524"/>
      <c r="F18" s="524"/>
      <c r="G18" s="524"/>
      <c r="H18" s="523" t="str">
        <f>IF(E18=F18+G18," ","ERROR")</f>
        <v xml:space="preserve"> </v>
      </c>
    </row>
    <row r="19" spans="1:8" ht="12" customHeight="1">
      <c r="A19" s="156">
        <v>9</v>
      </c>
      <c r="B19" s="148" t="s">
        <v>126</v>
      </c>
      <c r="E19" s="522">
        <f>SUM(E16:E18)</f>
        <v>0</v>
      </c>
      <c r="F19" s="522">
        <f>SUM(F16:F18)</f>
        <v>0</v>
      </c>
      <c r="G19" s="522">
        <f>SUM(G16:G18)</f>
        <v>0</v>
      </c>
      <c r="H19" s="523" t="str">
        <f>IF(E19=F19+G19," ","ERROR")</f>
        <v xml:space="preserve"> </v>
      </c>
    </row>
    <row r="20" spans="1:8" ht="12" customHeight="1">
      <c r="A20" s="156"/>
      <c r="B20" s="148" t="s">
        <v>71</v>
      </c>
      <c r="E20" s="522"/>
      <c r="F20" s="522"/>
      <c r="G20" s="522"/>
      <c r="H20" s="523"/>
    </row>
    <row r="21" spans="1:8" ht="12" customHeight="1">
      <c r="A21" s="156">
        <v>10</v>
      </c>
      <c r="B21" s="148" t="s">
        <v>127</v>
      </c>
      <c r="E21" s="522"/>
      <c r="F21" s="522"/>
      <c r="G21" s="522"/>
      <c r="H21" s="523" t="str">
        <f>IF(E21=F21+G21," ","ERROR")</f>
        <v xml:space="preserve"> </v>
      </c>
    </row>
    <row r="22" spans="1:8" ht="12" customHeight="1">
      <c r="A22" s="156">
        <v>11</v>
      </c>
      <c r="B22" s="148" t="s">
        <v>128</v>
      </c>
      <c r="E22" s="522"/>
      <c r="F22" s="522"/>
      <c r="G22" s="522"/>
      <c r="H22" s="523" t="str">
        <f>IF(E22=F22+G22," ","ERROR")</f>
        <v xml:space="preserve"> </v>
      </c>
    </row>
    <row r="23" spans="1:8" ht="12" customHeight="1">
      <c r="A23" s="156">
        <v>12</v>
      </c>
      <c r="B23" s="148" t="s">
        <v>129</v>
      </c>
      <c r="E23" s="524"/>
      <c r="F23" s="524"/>
      <c r="G23" s="524"/>
      <c r="H23" s="523" t="str">
        <f>IF(E23=F23+G23," ","ERROR")</f>
        <v xml:space="preserve"> </v>
      </c>
    </row>
    <row r="24" spans="1:8" ht="12" customHeight="1">
      <c r="A24" s="156">
        <v>13</v>
      </c>
      <c r="B24" s="148" t="s">
        <v>130</v>
      </c>
      <c r="E24" s="522">
        <f>SUM(E21:E23)</f>
        <v>0</v>
      </c>
      <c r="F24" s="522">
        <f>SUM(F21:F23)</f>
        <v>0</v>
      </c>
      <c r="G24" s="522">
        <f>SUM(G21:G23)</f>
        <v>0</v>
      </c>
      <c r="H24" s="523" t="str">
        <f>IF(E24=F24+G24," ","ERROR")</f>
        <v xml:space="preserve"> </v>
      </c>
    </row>
    <row r="25" spans="1:8" ht="12" customHeight="1">
      <c r="A25" s="156"/>
      <c r="B25" s="148" t="s">
        <v>75</v>
      </c>
      <c r="E25" s="522"/>
      <c r="F25" s="522"/>
      <c r="G25" s="522"/>
      <c r="H25" s="523"/>
    </row>
    <row r="26" spans="1:8" ht="12" customHeight="1">
      <c r="A26" s="156">
        <v>14</v>
      </c>
      <c r="B26" s="148" t="s">
        <v>127</v>
      </c>
      <c r="E26" s="522"/>
      <c r="F26" s="522"/>
      <c r="G26" s="522"/>
      <c r="H26" s="523" t="str">
        <f>IF(E26=F26+G26," ","ERROR")</f>
        <v xml:space="preserve"> </v>
      </c>
    </row>
    <row r="27" spans="1:8" ht="12" customHeight="1">
      <c r="A27" s="156">
        <v>15</v>
      </c>
      <c r="B27" s="148" t="s">
        <v>128</v>
      </c>
      <c r="E27" s="522"/>
      <c r="F27" s="819"/>
      <c r="G27" s="819"/>
      <c r="H27" s="523" t="str">
        <f>IF(E27=F27+G27," ","ERROR")</f>
        <v xml:space="preserve"> </v>
      </c>
    </row>
    <row r="28" spans="1:8" ht="12" customHeight="1">
      <c r="A28" s="156">
        <v>16</v>
      </c>
      <c r="B28" s="148" t="s">
        <v>129</v>
      </c>
      <c r="E28" s="159">
        <f>F28+G28</f>
        <v>-2</v>
      </c>
      <c r="F28" s="820">
        <v>-2</v>
      </c>
      <c r="G28" s="821">
        <v>0</v>
      </c>
      <c r="H28" s="523" t="str">
        <f>IF(E28=F28+G28," ","ERROR")</f>
        <v xml:space="preserve"> </v>
      </c>
    </row>
    <row r="29" spans="1:8" ht="12" customHeight="1">
      <c r="A29" s="156">
        <v>17</v>
      </c>
      <c r="B29" s="148" t="s">
        <v>131</v>
      </c>
      <c r="E29" s="579">
        <f>SUM(E26:E28)</f>
        <v>-2</v>
      </c>
      <c r="F29" s="580">
        <f>SUM(F26:F28)</f>
        <v>-2</v>
      </c>
      <c r="G29" s="579">
        <f>SUM(G26:G28)</f>
        <v>0</v>
      </c>
      <c r="H29" s="523" t="str">
        <f>IF(E29=F29+G29," ","ERROR")</f>
        <v xml:space="preserve"> </v>
      </c>
    </row>
    <row r="30" spans="1:8" ht="12" customHeight="1">
      <c r="A30" s="156"/>
      <c r="E30" s="525"/>
      <c r="F30" s="525"/>
      <c r="G30" s="525"/>
      <c r="H30" s="523"/>
    </row>
    <row r="31" spans="1:8" ht="12" customHeight="1">
      <c r="A31" s="156">
        <v>18</v>
      </c>
      <c r="B31" s="148" t="s">
        <v>77</v>
      </c>
      <c r="E31" s="525"/>
      <c r="F31" s="525"/>
      <c r="G31" s="525"/>
      <c r="H31" s="523" t="str">
        <f>IF(E31=F31+G31," ","ERROR")</f>
        <v xml:space="preserve"> </v>
      </c>
    </row>
    <row r="32" spans="1:8" ht="12" customHeight="1">
      <c r="A32" s="156">
        <v>19</v>
      </c>
      <c r="B32" s="148" t="s">
        <v>78</v>
      </c>
      <c r="E32" s="525"/>
      <c r="F32" s="525"/>
      <c r="G32" s="525"/>
      <c r="H32" s="523" t="str">
        <f>IF(E32=F32+G32," ","ERROR")</f>
        <v xml:space="preserve"> </v>
      </c>
    </row>
    <row r="33" spans="1:8" ht="12" customHeight="1">
      <c r="A33" s="156">
        <v>20</v>
      </c>
      <c r="B33" s="148" t="s">
        <v>132</v>
      </c>
      <c r="E33" s="525"/>
      <c r="F33" s="525"/>
      <c r="G33" s="525"/>
      <c r="H33" s="523" t="str">
        <f>IF(E33=F33+G33," ","ERROR")</f>
        <v xml:space="preserve"> </v>
      </c>
    </row>
    <row r="34" spans="1:8" ht="12" customHeight="1">
      <c r="A34" s="156"/>
      <c r="B34" s="148" t="s">
        <v>133</v>
      </c>
      <c r="E34" s="525"/>
      <c r="F34" s="525"/>
      <c r="G34" s="525"/>
      <c r="H34" s="523"/>
    </row>
    <row r="35" spans="1:8" ht="12" customHeight="1">
      <c r="A35" s="156">
        <v>21</v>
      </c>
      <c r="B35" s="148" t="s">
        <v>127</v>
      </c>
      <c r="E35" s="160"/>
      <c r="F35" s="522"/>
      <c r="G35" s="522"/>
      <c r="H35" s="523" t="str">
        <f>IF(E35=F35+G35," ","ERROR")</f>
        <v xml:space="preserve"> </v>
      </c>
    </row>
    <row r="36" spans="1:8" ht="12" customHeight="1">
      <c r="A36" s="156">
        <v>22</v>
      </c>
      <c r="B36" s="148" t="s">
        <v>128</v>
      </c>
      <c r="E36" s="525"/>
      <c r="F36" s="525"/>
      <c r="G36" s="525"/>
      <c r="H36" s="523" t="str">
        <f>IF(E36=F36+G36," ","ERROR")</f>
        <v xml:space="preserve"> </v>
      </c>
    </row>
    <row r="37" spans="1:8" ht="12" customHeight="1">
      <c r="A37" s="156">
        <v>23</v>
      </c>
      <c r="B37" s="148" t="s">
        <v>129</v>
      </c>
      <c r="E37" s="526"/>
      <c r="F37" s="526"/>
      <c r="G37" s="526"/>
      <c r="H37" s="523" t="str">
        <f>IF(E37=F37+G37," ","ERROR")</f>
        <v xml:space="preserve"> </v>
      </c>
    </row>
    <row r="38" spans="1:8" ht="12" customHeight="1">
      <c r="A38" s="156">
        <v>24</v>
      </c>
      <c r="B38" s="148" t="s">
        <v>134</v>
      </c>
      <c r="E38" s="524">
        <f>SUM(E35:E37)</f>
        <v>0</v>
      </c>
      <c r="F38" s="524">
        <f>SUM(F35:F37)</f>
        <v>0</v>
      </c>
      <c r="G38" s="524">
        <f>SUM(G35:G37)</f>
        <v>0</v>
      </c>
      <c r="H38" s="523" t="str">
        <f>IF(E38=F38+G38," ","ERROR")</f>
        <v xml:space="preserve"> </v>
      </c>
    </row>
    <row r="39" spans="1:8" ht="12" customHeight="1">
      <c r="A39" s="156">
        <v>25</v>
      </c>
      <c r="B39" s="148" t="s">
        <v>82</v>
      </c>
      <c r="E39" s="524">
        <f>E19+E24+E29+E31+E32+E33+E38+E14</f>
        <v>-2</v>
      </c>
      <c r="F39" s="524">
        <f>F19+F24+F29+F31+F32+F33+F38+F14</f>
        <v>-2</v>
      </c>
      <c r="G39" s="524">
        <f>G19+G24+G29+G31+G32+G33+G38+G14</f>
        <v>0</v>
      </c>
      <c r="H39" s="523" t="str">
        <f>IF(E39=F39+G39," ","ERROR")</f>
        <v xml:space="preserve"> </v>
      </c>
    </row>
    <row r="40" spans="1:8" ht="12" customHeight="1">
      <c r="A40" s="156"/>
      <c r="E40" s="522"/>
      <c r="F40" s="522"/>
      <c r="G40" s="522"/>
      <c r="H40" s="523"/>
    </row>
    <row r="41" spans="1:8" ht="12" customHeight="1">
      <c r="A41" s="156">
        <v>26</v>
      </c>
      <c r="B41" s="148" t="s">
        <v>135</v>
      </c>
      <c r="E41" s="522">
        <f>E11-E39</f>
        <v>2</v>
      </c>
      <c r="F41" s="522">
        <f>F11-F39</f>
        <v>2</v>
      </c>
      <c r="G41" s="522">
        <f>G11-G39</f>
        <v>0</v>
      </c>
      <c r="H41" s="523" t="str">
        <f>IF(E41=F41+G41," ","ERROR")</f>
        <v xml:space="preserve"> </v>
      </c>
    </row>
    <row r="42" spans="1:8" ht="12" customHeight="1">
      <c r="A42" s="156"/>
      <c r="E42" s="522"/>
      <c r="F42" s="522"/>
      <c r="G42" s="522"/>
      <c r="H42" s="523"/>
    </row>
    <row r="43" spans="1:8" ht="12" customHeight="1">
      <c r="A43" s="156"/>
      <c r="B43" s="148" t="s">
        <v>136</v>
      </c>
      <c r="E43" s="522"/>
      <c r="F43" s="522"/>
      <c r="G43" s="522"/>
      <c r="H43" s="523"/>
    </row>
    <row r="44" spans="1:8" ht="12" customHeight="1">
      <c r="A44" s="156">
        <v>27</v>
      </c>
      <c r="B44" s="527" t="s">
        <v>150</v>
      </c>
      <c r="E44" s="522">
        <f>F44+G44</f>
        <v>1</v>
      </c>
      <c r="F44" s="522">
        <f>ROUND(F41*0.35,0)</f>
        <v>1</v>
      </c>
      <c r="G44" s="522">
        <f>ROUND(G41*0.35,0)</f>
        <v>0</v>
      </c>
      <c r="H44" s="523" t="str">
        <f>IF(E44=F44+G44," ","ERROR")</f>
        <v xml:space="preserve"> </v>
      </c>
    </row>
    <row r="45" spans="1:8" ht="12" customHeight="1">
      <c r="A45" s="156">
        <v>28</v>
      </c>
      <c r="B45" s="148" t="s">
        <v>139</v>
      </c>
      <c r="E45" s="522"/>
      <c r="F45" s="522"/>
      <c r="G45" s="522"/>
      <c r="H45" s="523" t="str">
        <f>IF(E45=F45+G45," ","ERROR")</f>
        <v xml:space="preserve"> </v>
      </c>
    </row>
    <row r="46" spans="1:8" ht="12" customHeight="1">
      <c r="A46" s="156">
        <v>29</v>
      </c>
      <c r="B46" s="148" t="s">
        <v>138</v>
      </c>
      <c r="E46" s="524"/>
      <c r="F46" s="524"/>
      <c r="G46" s="524"/>
      <c r="H46" s="523" t="str">
        <f>IF(E46=F46+G46," ","ERROR")</f>
        <v xml:space="preserve"> </v>
      </c>
    </row>
    <row r="47" spans="1:8" ht="12" customHeight="1">
      <c r="A47" s="156"/>
      <c r="E47" s="522"/>
      <c r="F47" s="522"/>
      <c r="G47" s="522"/>
      <c r="H47" s="523"/>
    </row>
    <row r="48" spans="1:8" ht="12" customHeight="1">
      <c r="A48" s="156">
        <v>30</v>
      </c>
      <c r="B48" s="528" t="s">
        <v>88</v>
      </c>
      <c r="E48" s="522">
        <f>E41-(+E44+E45+E46)</f>
        <v>1</v>
      </c>
      <c r="F48" s="522">
        <f>F41-F44+F45+F46</f>
        <v>1</v>
      </c>
      <c r="G48" s="522">
        <f>G41-SUM(G44:G46)</f>
        <v>0</v>
      </c>
      <c r="H48" s="523" t="str">
        <f>IF(E48=F48+G48," ","ERROR")</f>
        <v xml:space="preserve"> </v>
      </c>
    </row>
    <row r="49" spans="1:8" ht="12" customHeight="1">
      <c r="A49" s="156"/>
      <c r="E49" s="522"/>
      <c r="F49" s="522"/>
      <c r="G49" s="522"/>
      <c r="H49" s="523"/>
    </row>
    <row r="50" spans="1:8" ht="12" customHeight="1">
      <c r="A50" s="156"/>
      <c r="B50" s="527" t="s">
        <v>140</v>
      </c>
      <c r="E50" s="522"/>
      <c r="F50" s="522"/>
      <c r="G50" s="522"/>
      <c r="H50" s="523"/>
    </row>
    <row r="51" spans="1:8" ht="12" customHeight="1">
      <c r="A51" s="156"/>
      <c r="B51" s="527" t="s">
        <v>141</v>
      </c>
      <c r="E51" s="522"/>
      <c r="F51" s="522"/>
      <c r="G51" s="522"/>
      <c r="H51" s="523"/>
    </row>
    <row r="52" spans="1:8" ht="12" customHeight="1">
      <c r="A52" s="156">
        <v>31</v>
      </c>
      <c r="B52" s="148" t="s">
        <v>142</v>
      </c>
      <c r="E52" s="522"/>
      <c r="F52" s="522"/>
      <c r="G52" s="522"/>
      <c r="H52" s="523" t="str">
        <f t="shared" ref="H52:H64" si="0">IF(E52=F52+G52," ","ERROR")</f>
        <v xml:space="preserve"> </v>
      </c>
    </row>
    <row r="53" spans="1:8" ht="12" customHeight="1">
      <c r="A53" s="156">
        <v>32</v>
      </c>
      <c r="B53" s="148" t="s">
        <v>143</v>
      </c>
      <c r="E53" s="522"/>
      <c r="F53" s="522"/>
      <c r="G53" s="522"/>
      <c r="H53" s="523" t="str">
        <f t="shared" si="0"/>
        <v xml:space="preserve"> </v>
      </c>
    </row>
    <row r="54" spans="1:8" ht="12" customHeight="1">
      <c r="A54" s="156">
        <v>33</v>
      </c>
      <c r="B54" s="148" t="s">
        <v>151</v>
      </c>
      <c r="E54" s="524"/>
      <c r="F54" s="524"/>
      <c r="G54" s="524"/>
      <c r="H54" s="523" t="str">
        <f t="shared" si="0"/>
        <v xml:space="preserve"> </v>
      </c>
    </row>
    <row r="55" spans="1:8" ht="12" customHeight="1">
      <c r="A55" s="156">
        <v>34</v>
      </c>
      <c r="B55" s="148" t="s">
        <v>145</v>
      </c>
      <c r="E55" s="522">
        <f>SUM(E52:E54)</f>
        <v>0</v>
      </c>
      <c r="F55" s="522">
        <f>SUM(F52:F54)</f>
        <v>0</v>
      </c>
      <c r="G55" s="522">
        <f>SUM(G52:G54)</f>
        <v>0</v>
      </c>
      <c r="H55" s="523" t="str">
        <f t="shared" si="0"/>
        <v xml:space="preserve"> </v>
      </c>
    </row>
    <row r="56" spans="1:8" ht="12" customHeight="1">
      <c r="A56" s="156"/>
      <c r="B56" s="148" t="s">
        <v>93</v>
      </c>
      <c r="E56" s="522"/>
      <c r="F56" s="522"/>
      <c r="G56" s="522"/>
      <c r="H56" s="523" t="str">
        <f t="shared" si="0"/>
        <v xml:space="preserve"> </v>
      </c>
    </row>
    <row r="57" spans="1:8" ht="12" customHeight="1">
      <c r="A57" s="156">
        <v>35</v>
      </c>
      <c r="B57" s="148" t="s">
        <v>142</v>
      </c>
      <c r="E57" s="522"/>
      <c r="F57" s="522"/>
      <c r="G57" s="522"/>
      <c r="H57" s="523" t="str">
        <f t="shared" si="0"/>
        <v xml:space="preserve"> </v>
      </c>
    </row>
    <row r="58" spans="1:8" ht="12" customHeight="1">
      <c r="A58" s="156">
        <v>36</v>
      </c>
      <c r="B58" s="148" t="s">
        <v>143</v>
      </c>
      <c r="E58" s="522"/>
      <c r="F58" s="522"/>
      <c r="G58" s="522"/>
      <c r="H58" s="523" t="str">
        <f t="shared" si="0"/>
        <v xml:space="preserve"> </v>
      </c>
    </row>
    <row r="59" spans="1:8" ht="12" customHeight="1">
      <c r="A59" s="156">
        <v>37</v>
      </c>
      <c r="B59" s="148" t="s">
        <v>151</v>
      </c>
      <c r="E59" s="524"/>
      <c r="F59" s="524"/>
      <c r="G59" s="524"/>
      <c r="H59" s="523" t="str">
        <f t="shared" si="0"/>
        <v xml:space="preserve"> </v>
      </c>
    </row>
    <row r="60" spans="1:8" ht="12" customHeight="1">
      <c r="A60" s="156">
        <v>38</v>
      </c>
      <c r="B60" s="148" t="s">
        <v>146</v>
      </c>
      <c r="E60" s="522">
        <f>SUM(E57:E59)</f>
        <v>0</v>
      </c>
      <c r="F60" s="522">
        <f>SUM(F57:F59)</f>
        <v>0</v>
      </c>
      <c r="G60" s="522">
        <f>SUM(G57:G59)</f>
        <v>0</v>
      </c>
      <c r="H60" s="523" t="str">
        <f t="shared" si="0"/>
        <v xml:space="preserve"> </v>
      </c>
    </row>
    <row r="61" spans="1:8" ht="12" customHeight="1">
      <c r="A61" s="156">
        <v>39</v>
      </c>
      <c r="B61" s="527" t="s">
        <v>147</v>
      </c>
      <c r="E61" s="522"/>
      <c r="F61" s="522"/>
      <c r="G61" s="522"/>
      <c r="H61" s="523" t="str">
        <f t="shared" si="0"/>
        <v xml:space="preserve"> </v>
      </c>
    </row>
    <row r="62" spans="1:8" ht="12" customHeight="1">
      <c r="A62" s="156">
        <v>40</v>
      </c>
      <c r="B62" s="148" t="s">
        <v>96</v>
      </c>
      <c r="E62" s="522"/>
      <c r="F62" s="522"/>
      <c r="G62" s="522"/>
      <c r="H62" s="523" t="str">
        <f t="shared" si="0"/>
        <v xml:space="preserve"> </v>
      </c>
    </row>
    <row r="63" spans="1:8" ht="12" customHeight="1">
      <c r="A63" s="156">
        <v>41</v>
      </c>
      <c r="B63" s="148" t="s">
        <v>302</v>
      </c>
      <c r="E63" s="522"/>
      <c r="F63" s="522"/>
      <c r="G63" s="522"/>
      <c r="H63" s="523"/>
    </row>
    <row r="64" spans="1:8" ht="12" customHeight="1">
      <c r="A64" s="156">
        <v>42</v>
      </c>
      <c r="B64" s="527" t="s">
        <v>97</v>
      </c>
      <c r="E64" s="524"/>
      <c r="F64" s="524"/>
      <c r="G64" s="524"/>
      <c r="H64" s="523" t="str">
        <f t="shared" si="0"/>
        <v xml:space="preserve"> </v>
      </c>
    </row>
    <row r="65" spans="1:8" ht="12" customHeight="1">
      <c r="A65" s="156"/>
      <c r="B65" s="148" t="s">
        <v>148</v>
      </c>
      <c r="E65" s="522"/>
      <c r="F65" s="522"/>
      <c r="G65" s="522"/>
      <c r="H65" s="523"/>
    </row>
    <row r="66" spans="1:8" ht="12" customHeight="1" thickBot="1">
      <c r="A66" s="156">
        <v>43</v>
      </c>
      <c r="B66" s="528" t="s">
        <v>98</v>
      </c>
      <c r="E66" s="529">
        <f>E55-E60+E61+E62+E64+E63</f>
        <v>0</v>
      </c>
      <c r="F66" s="529">
        <f t="shared" ref="F66:G66" si="1">F55-F60+F61+F62+F64+F63</f>
        <v>0</v>
      </c>
      <c r="G66" s="529">
        <f t="shared" si="1"/>
        <v>0</v>
      </c>
      <c r="H66" s="523" t="str">
        <f>IF(E66=F66+G66," ","ERROR")</f>
        <v xml:space="preserve"> </v>
      </c>
    </row>
    <row r="67" spans="1:8" ht="12" customHeight="1" thickTop="1">
      <c r="A67" s="156"/>
      <c r="E67" s="522"/>
      <c r="F67" s="522"/>
      <c r="G67" s="522"/>
    </row>
  </sheetData>
  <customSheetViews>
    <customSheetView guid="{5BE913A1-B14F-11D2-B0DC-0000832CDFF0}" showRuler="0" topLeftCell="A53">
      <selection sqref="A1:C1"/>
      <rowBreaks count="1" manualBreakCount="1">
        <brk id="65" max="65535" man="1"/>
      </rowBreaks>
      <pageMargins left="0.75" right="0.75" top="0.8" bottom="0.5" header="0.66" footer="0.45"/>
      <printOptions horizontalCentered="1"/>
      <pageSetup scale="82" orientation="portrait" horizontalDpi="300" verticalDpi="300" r:id="rId1"/>
      <headerFooter alignWithMargins="0"/>
    </customSheetView>
    <customSheetView guid="{A15D1964-B049-11D2-8670-0000832CEEE8}" showRuler="0" topLeftCell="A53">
      <selection sqref="A1:C1"/>
      <rowBreaks count="1" manualBreakCount="1">
        <brk id="65" max="65535" man="1"/>
      </rowBreaks>
      <pageMargins left="0.75" right="0.75" top="0.8" bottom="0.5" header="0.66" footer="0.45"/>
      <printOptions horizontalCentered="1"/>
      <pageSetup scale="82" orientation="portrait" horizontalDpi="300" verticalDpi="300" r:id="rId2"/>
      <headerFooter alignWithMargins="0"/>
    </customSheetView>
  </customSheetViews>
  <phoneticPr fontId="0" type="noConversion"/>
  <hyperlinks>
    <hyperlink ref="H1" location="WAGas_09!W10" display="Results Summary"/>
  </hyperlinks>
  <printOptions horizontalCentered="1"/>
  <pageMargins left="1" right="0.75" top="0.75" bottom="0.5" header="0.66" footer="0.45"/>
  <pageSetup scale="90" orientation="portrait" horizontalDpi="300" verticalDpi="300" r:id="rId3"/>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H131"/>
  <sheetViews>
    <sheetView zoomScaleNormal="100" workbookViewId="0">
      <selection activeCell="H39" sqref="H39:H40"/>
    </sheetView>
  </sheetViews>
  <sheetFormatPr defaultRowHeight="12"/>
  <cols>
    <col min="1" max="1" width="5.5703125" style="273" customWidth="1"/>
    <col min="2" max="2" width="26.140625" style="273" customWidth="1"/>
    <col min="3" max="3" width="11.28515625" style="273" customWidth="1"/>
    <col min="4" max="4" width="7.85546875" style="273" customWidth="1"/>
    <col min="5" max="5" width="14" style="292" customWidth="1"/>
    <col min="6" max="6" width="15" style="293" customWidth="1"/>
    <col min="7" max="7" width="12.140625" style="292" customWidth="1"/>
    <col min="8" max="8" width="12.42578125" style="273" customWidth="1"/>
    <col min="9" max="16384" width="9.140625" style="273"/>
  </cols>
  <sheetData>
    <row r="1" spans="1:8" ht="12" customHeight="1">
      <c r="A1" s="272" t="str">
        <f>Inputs!$D$6</f>
        <v>AVISTA UTILITIES</v>
      </c>
      <c r="B1" s="272"/>
      <c r="C1" s="272"/>
      <c r="E1" s="274"/>
      <c r="F1" s="275"/>
      <c r="G1" s="274"/>
    </row>
    <row r="2" spans="1:8" ht="12" customHeight="1">
      <c r="A2" s="272" t="s">
        <v>110</v>
      </c>
      <c r="B2" s="272"/>
      <c r="C2" s="272"/>
      <c r="E2" s="274"/>
      <c r="F2" s="614" t="s">
        <v>201</v>
      </c>
      <c r="G2" s="274"/>
    </row>
    <row r="3" spans="1:8" ht="12" customHeight="1">
      <c r="A3" s="272" t="str">
        <f>Inputs!$D$2</f>
        <v>TWELVE MONTHS ENDED DECEMBER 31, 2009</v>
      </c>
      <c r="B3" s="272"/>
      <c r="C3" s="272"/>
      <c r="E3" s="274"/>
      <c r="F3" s="614" t="s">
        <v>300</v>
      </c>
    </row>
    <row r="4" spans="1:8" ht="12" customHeight="1">
      <c r="A4" s="272" t="s">
        <v>113</v>
      </c>
      <c r="B4" s="272"/>
      <c r="C4" s="272"/>
      <c r="E4" s="277"/>
      <c r="F4" s="278" t="s">
        <v>114</v>
      </c>
      <c r="G4" s="277"/>
    </row>
    <row r="5" spans="1:8" ht="12" customHeight="1">
      <c r="A5" s="279" t="s">
        <v>9</v>
      </c>
      <c r="E5" s="274"/>
      <c r="F5" s="276"/>
      <c r="G5" s="274"/>
    </row>
    <row r="6" spans="1:8" ht="12" customHeight="1">
      <c r="A6" s="280" t="s">
        <v>25</v>
      </c>
      <c r="B6" s="281" t="s">
        <v>103</v>
      </c>
      <c r="C6" s="281"/>
      <c r="E6" s="282" t="s">
        <v>115</v>
      </c>
      <c r="F6" s="283" t="s">
        <v>116</v>
      </c>
      <c r="G6" s="282" t="s">
        <v>117</v>
      </c>
      <c r="H6" s="284" t="s">
        <v>118</v>
      </c>
    </row>
    <row r="7" spans="1:8" ht="12" customHeight="1">
      <c r="A7" s="279"/>
      <c r="B7" s="273" t="s">
        <v>59</v>
      </c>
      <c r="E7" s="285"/>
      <c r="F7" s="276"/>
      <c r="G7" s="285"/>
    </row>
    <row r="8" spans="1:8" ht="12" customHeight="1">
      <c r="A8" s="279">
        <v>1</v>
      </c>
      <c r="B8" s="273" t="s">
        <v>119</v>
      </c>
      <c r="E8" s="286"/>
      <c r="F8" s="286"/>
      <c r="G8" s="286"/>
      <c r="H8" s="287" t="str">
        <f>IF(E8=F8+G8," ","ERROR")</f>
        <v xml:space="preserve"> </v>
      </c>
    </row>
    <row r="9" spans="1:8" ht="12" customHeight="1">
      <c r="A9" s="279">
        <v>2</v>
      </c>
      <c r="B9" s="273" t="s">
        <v>120</v>
      </c>
      <c r="E9" s="288"/>
      <c r="F9" s="288"/>
      <c r="G9" s="288"/>
      <c r="H9" s="287" t="str">
        <f>IF(E9=F9+G9," ","ERROR")</f>
        <v xml:space="preserve"> </v>
      </c>
    </row>
    <row r="10" spans="1:8" ht="12" customHeight="1">
      <c r="A10" s="279">
        <v>3</v>
      </c>
      <c r="B10" s="273" t="s">
        <v>62</v>
      </c>
      <c r="E10" s="289"/>
      <c r="F10" s="289"/>
      <c r="G10" s="289"/>
      <c r="H10" s="287" t="str">
        <f>IF(E10=F10+G10," ","ERROR")</f>
        <v xml:space="preserve"> </v>
      </c>
    </row>
    <row r="11" spans="1:8" ht="12" customHeight="1">
      <c r="A11" s="279">
        <v>4</v>
      </c>
      <c r="B11" s="273" t="s">
        <v>121</v>
      </c>
      <c r="E11" s="288">
        <f>SUM(E8:E10)</f>
        <v>0</v>
      </c>
      <c r="F11" s="288">
        <f>SUM(F8:F10)</f>
        <v>0</v>
      </c>
      <c r="G11" s="288">
        <f>SUM(G8:G10)</f>
        <v>0</v>
      </c>
      <c r="H11" s="287" t="str">
        <f>IF(E11=F11+G11," ","ERROR")</f>
        <v xml:space="preserve"> </v>
      </c>
    </row>
    <row r="12" spans="1:8" ht="12" customHeight="1">
      <c r="A12" s="279"/>
      <c r="E12" s="288"/>
      <c r="F12" s="288"/>
      <c r="G12" s="288"/>
      <c r="H12" s="287"/>
    </row>
    <row r="13" spans="1:8" ht="12" customHeight="1">
      <c r="A13" s="279"/>
      <c r="B13" s="273" t="s">
        <v>64</v>
      </c>
      <c r="E13" s="288"/>
      <c r="F13" s="288"/>
      <c r="G13" s="288"/>
      <c r="H13" s="287"/>
    </row>
    <row r="14" spans="1:8" ht="12" customHeight="1">
      <c r="A14" s="279">
        <v>5</v>
      </c>
      <c r="B14" s="273" t="s">
        <v>122</v>
      </c>
      <c r="E14" s="288"/>
      <c r="F14" s="288"/>
      <c r="G14" s="288"/>
      <c r="H14" s="287" t="str">
        <f>IF(E14=F14+G14," ","ERROR")</f>
        <v xml:space="preserve"> </v>
      </c>
    </row>
    <row r="15" spans="1:8" ht="12" customHeight="1">
      <c r="A15" s="279"/>
      <c r="B15" s="273" t="s">
        <v>66</v>
      </c>
      <c r="E15" s="288"/>
      <c r="F15" s="288"/>
      <c r="G15" s="288"/>
      <c r="H15" s="287"/>
    </row>
    <row r="16" spans="1:8" ht="12" customHeight="1">
      <c r="A16" s="279">
        <v>6</v>
      </c>
      <c r="B16" s="273" t="s">
        <v>123</v>
      </c>
      <c r="E16" s="288">
        <f>SUM(F16:G16)</f>
        <v>0</v>
      </c>
      <c r="F16" s="288"/>
      <c r="G16" s="288"/>
      <c r="H16" s="287" t="str">
        <f>IF(E16=F16+G16," ","ERROR")</f>
        <v xml:space="preserve"> </v>
      </c>
    </row>
    <row r="17" spans="1:8" ht="12" customHeight="1">
      <c r="A17" s="279">
        <v>7</v>
      </c>
      <c r="B17" s="273" t="s">
        <v>124</v>
      </c>
      <c r="E17" s="288">
        <f>SUM(F17:G17)</f>
        <v>0</v>
      </c>
      <c r="F17" s="288"/>
      <c r="G17" s="288"/>
      <c r="H17" s="287" t="str">
        <f>IF(E17=F17+G17," ","ERROR")</f>
        <v xml:space="preserve"> </v>
      </c>
    </row>
    <row r="18" spans="1:8" ht="12" customHeight="1">
      <c r="A18" s="279">
        <v>8</v>
      </c>
      <c r="B18" s="273" t="s">
        <v>125</v>
      </c>
      <c r="E18" s="289"/>
      <c r="F18" s="289"/>
      <c r="G18" s="289"/>
      <c r="H18" s="287" t="str">
        <f>IF(E18=F18+G18," ","ERROR")</f>
        <v xml:space="preserve"> </v>
      </c>
    </row>
    <row r="19" spans="1:8" ht="12" customHeight="1">
      <c r="A19" s="279">
        <v>9</v>
      </c>
      <c r="B19" s="273" t="s">
        <v>126</v>
      </c>
      <c r="E19" s="288">
        <f>SUM(E16:E18)</f>
        <v>0</v>
      </c>
      <c r="F19" s="288">
        <f>SUM(F16:F18)</f>
        <v>0</v>
      </c>
      <c r="G19" s="288">
        <f>SUM(G16:G18)</f>
        <v>0</v>
      </c>
      <c r="H19" s="287" t="str">
        <f>IF(E19=F19+G19," ","ERROR")</f>
        <v xml:space="preserve"> </v>
      </c>
    </row>
    <row r="20" spans="1:8" ht="12" customHeight="1">
      <c r="A20" s="279"/>
      <c r="B20" s="273" t="s">
        <v>71</v>
      </c>
      <c r="E20" s="288"/>
      <c r="F20" s="288"/>
      <c r="G20" s="288"/>
      <c r="H20" s="287"/>
    </row>
    <row r="21" spans="1:8" ht="12" customHeight="1">
      <c r="A21" s="279">
        <v>10</v>
      </c>
      <c r="B21" s="273" t="s">
        <v>127</v>
      </c>
      <c r="E21" s="288">
        <f>SUM(F21:G21)</f>
        <v>0</v>
      </c>
      <c r="F21" s="288">
        <v>0</v>
      </c>
      <c r="G21" s="288">
        <v>0</v>
      </c>
      <c r="H21" s="287" t="str">
        <f>IF(E21=F21+G21," ","ERROR")</f>
        <v xml:space="preserve"> </v>
      </c>
    </row>
    <row r="22" spans="1:8" ht="12" customHeight="1">
      <c r="A22" s="279">
        <v>11</v>
      </c>
      <c r="B22" s="273" t="s">
        <v>128</v>
      </c>
      <c r="E22" s="288"/>
      <c r="F22" s="288"/>
      <c r="G22" s="288"/>
      <c r="H22" s="287" t="str">
        <f>IF(E22=F22+G22," ","ERROR")</f>
        <v xml:space="preserve"> </v>
      </c>
    </row>
    <row r="23" spans="1:8" ht="12" customHeight="1">
      <c r="A23" s="279">
        <v>12</v>
      </c>
      <c r="B23" s="273" t="s">
        <v>129</v>
      </c>
      <c r="E23" s="289"/>
      <c r="F23" s="289"/>
      <c r="G23" s="289"/>
      <c r="H23" s="287" t="str">
        <f>IF(E23=F23+G23," ","ERROR")</f>
        <v xml:space="preserve"> </v>
      </c>
    </row>
    <row r="24" spans="1:8" ht="12" customHeight="1">
      <c r="A24" s="279">
        <v>13</v>
      </c>
      <c r="B24" s="273" t="s">
        <v>130</v>
      </c>
      <c r="E24" s="288">
        <f>SUM(E21:E23)</f>
        <v>0</v>
      </c>
      <c r="F24" s="288">
        <f>SUM(F21:F23)</f>
        <v>0</v>
      </c>
      <c r="G24" s="288">
        <f>SUM(G21:G23)</f>
        <v>0</v>
      </c>
      <c r="H24" s="287" t="str">
        <f>IF(E24=F24+G24," ","ERROR")</f>
        <v xml:space="preserve"> </v>
      </c>
    </row>
    <row r="25" spans="1:8" ht="12" customHeight="1">
      <c r="A25" s="279"/>
      <c r="B25" s="273" t="s">
        <v>75</v>
      </c>
      <c r="E25" s="288"/>
      <c r="F25" s="288"/>
      <c r="G25" s="288"/>
      <c r="H25" s="287"/>
    </row>
    <row r="26" spans="1:8" ht="12" customHeight="1">
      <c r="A26" s="279">
        <v>14</v>
      </c>
      <c r="B26" s="273" t="s">
        <v>127</v>
      </c>
      <c r="E26" s="288">
        <f>SUM(F26:G26)</f>
        <v>0</v>
      </c>
      <c r="F26" s="288">
        <v>0</v>
      </c>
      <c r="G26" s="288">
        <v>0</v>
      </c>
      <c r="H26" s="287" t="str">
        <f>IF(E26=F26+G26," ","ERROR")</f>
        <v xml:space="preserve"> </v>
      </c>
    </row>
    <row r="27" spans="1:8" ht="12" customHeight="1">
      <c r="A27" s="279">
        <v>15</v>
      </c>
      <c r="B27" s="273" t="s">
        <v>128</v>
      </c>
      <c r="E27" s="288"/>
      <c r="F27" s="288"/>
      <c r="G27" s="288"/>
      <c r="H27" s="287" t="str">
        <f>IF(E27=F27+G27," ","ERROR")</f>
        <v xml:space="preserve"> </v>
      </c>
    </row>
    <row r="28" spans="1:8" ht="12" customHeight="1">
      <c r="A28" s="279">
        <v>16</v>
      </c>
      <c r="B28" s="273" t="s">
        <v>129</v>
      </c>
      <c r="E28" s="289">
        <f>F28+G28</f>
        <v>0</v>
      </c>
      <c r="F28" s="289"/>
      <c r="G28" s="613">
        <f>F114</f>
        <v>0</v>
      </c>
      <c r="H28" s="287" t="str">
        <f>IF(E28=F28+G28," ","ERROR")</f>
        <v xml:space="preserve"> </v>
      </c>
    </row>
    <row r="29" spans="1:8" ht="12" customHeight="1">
      <c r="A29" s="279">
        <v>17</v>
      </c>
      <c r="B29" s="273" t="s">
        <v>131</v>
      </c>
      <c r="E29" s="288">
        <f>SUM(E26:E28)</f>
        <v>0</v>
      </c>
      <c r="F29" s="288">
        <f>SUM(F26:F28)</f>
        <v>0</v>
      </c>
      <c r="G29" s="288">
        <f>SUM(G26:G28)</f>
        <v>0</v>
      </c>
      <c r="H29" s="287" t="str">
        <f>IF(E29=F29+G29," ","ERROR")</f>
        <v xml:space="preserve"> </v>
      </c>
    </row>
    <row r="30" spans="1:8" ht="12" customHeight="1">
      <c r="A30" s="279"/>
      <c r="E30" s="288"/>
      <c r="F30" s="288"/>
      <c r="G30" s="288"/>
      <c r="H30" s="287"/>
    </row>
    <row r="31" spans="1:8" ht="12" customHeight="1">
      <c r="A31" s="279">
        <v>18</v>
      </c>
      <c r="B31" s="273" t="s">
        <v>77</v>
      </c>
      <c r="E31" s="288">
        <f>SUM(F31:G31)</f>
        <v>0</v>
      </c>
      <c r="F31" s="288">
        <v>0</v>
      </c>
      <c r="G31" s="288">
        <v>0</v>
      </c>
      <c r="H31" s="287" t="str">
        <f>IF(E31=F31+G31," ","ERROR")</f>
        <v xml:space="preserve"> </v>
      </c>
    </row>
    <row r="32" spans="1:8" ht="12" customHeight="1">
      <c r="A32" s="279">
        <v>19</v>
      </c>
      <c r="B32" s="273" t="s">
        <v>78</v>
      </c>
      <c r="E32" s="288">
        <f>SUM(F32:G32)</f>
        <v>0</v>
      </c>
      <c r="F32" s="288">
        <v>0</v>
      </c>
      <c r="G32" s="288">
        <v>0</v>
      </c>
      <c r="H32" s="287" t="str">
        <f>IF(E32=F32+G32," ","ERROR")</f>
        <v xml:space="preserve"> </v>
      </c>
    </row>
    <row r="33" spans="1:8" ht="12" customHeight="1">
      <c r="A33" s="279">
        <v>20</v>
      </c>
      <c r="B33" s="273" t="s">
        <v>132</v>
      </c>
      <c r="E33" s="288">
        <f>SUM(F33:G33)</f>
        <v>0</v>
      </c>
      <c r="F33" s="288">
        <v>0</v>
      </c>
      <c r="G33" s="288">
        <v>0</v>
      </c>
      <c r="H33" s="287" t="str">
        <f>IF(E33=F33+G33," ","ERROR")</f>
        <v xml:space="preserve"> </v>
      </c>
    </row>
    <row r="34" spans="1:8" ht="12" customHeight="1">
      <c r="A34" s="279"/>
      <c r="B34" s="273" t="s">
        <v>133</v>
      </c>
      <c r="E34" s="288"/>
      <c r="F34" s="288"/>
      <c r="G34" s="288"/>
      <c r="H34" s="287"/>
    </row>
    <row r="35" spans="1:8" ht="12" customHeight="1">
      <c r="A35" s="279">
        <v>21</v>
      </c>
      <c r="B35" s="273" t="s">
        <v>127</v>
      </c>
      <c r="E35" s="288">
        <f>SUM(F35:G35)</f>
        <v>0</v>
      </c>
      <c r="F35" s="288">
        <v>0</v>
      </c>
      <c r="G35" s="288">
        <v>0</v>
      </c>
      <c r="H35" s="287" t="str">
        <f>IF(E35=F35+G35," ","ERROR")</f>
        <v xml:space="preserve"> </v>
      </c>
    </row>
    <row r="36" spans="1:8" ht="12" customHeight="1">
      <c r="A36" s="279">
        <v>22</v>
      </c>
      <c r="B36" s="273" t="s">
        <v>128</v>
      </c>
      <c r="E36" s="288"/>
      <c r="F36" s="288"/>
      <c r="G36" s="288"/>
      <c r="H36" s="287" t="str">
        <f>IF(E36=F36+G36," ","ERROR")</f>
        <v xml:space="preserve"> </v>
      </c>
    </row>
    <row r="37" spans="1:8" ht="12" customHeight="1">
      <c r="A37" s="279">
        <v>23</v>
      </c>
      <c r="B37" s="273" t="s">
        <v>129</v>
      </c>
      <c r="E37" s="289"/>
      <c r="F37" s="289"/>
      <c r="G37" s="289"/>
      <c r="H37" s="287" t="str">
        <f>IF(E37=F37+G37," ","ERROR")</f>
        <v xml:space="preserve"> </v>
      </c>
    </row>
    <row r="38" spans="1:8" ht="12" customHeight="1">
      <c r="A38" s="279">
        <v>24</v>
      </c>
      <c r="B38" s="273" t="s">
        <v>134</v>
      </c>
      <c r="E38" s="289">
        <f>SUM(E35:E37)</f>
        <v>0</v>
      </c>
      <c r="F38" s="289">
        <f>SUM(F35:F37)</f>
        <v>0</v>
      </c>
      <c r="G38" s="289">
        <f>SUM(G35:G37)</f>
        <v>0</v>
      </c>
      <c r="H38" s="287" t="str">
        <f>IF(E38=F38+G38," ","ERROR")</f>
        <v xml:space="preserve"> </v>
      </c>
    </row>
    <row r="39" spans="1:8" ht="12" customHeight="1">
      <c r="A39" s="279">
        <v>25</v>
      </c>
      <c r="B39" s="273" t="s">
        <v>82</v>
      </c>
      <c r="E39" s="289">
        <f>E19+E24+E29+E31+E32+E33+E38+E14</f>
        <v>0</v>
      </c>
      <c r="F39" s="289">
        <f>F19+F24+F29+F31+F32+F33+F38+F14</f>
        <v>0</v>
      </c>
      <c r="G39" s="289">
        <f>G19+G24+G29+G31+G32+G33+G38+G14</f>
        <v>0</v>
      </c>
      <c r="H39" s="287" t="str">
        <f>IF(E39=F39+G39," ","ERROR")</f>
        <v xml:space="preserve"> </v>
      </c>
    </row>
    <row r="40" spans="1:8" ht="12" customHeight="1">
      <c r="A40" s="279"/>
      <c r="E40" s="288"/>
      <c r="F40" s="288"/>
      <c r="G40" s="288"/>
      <c r="H40" s="287"/>
    </row>
    <row r="41" spans="1:8" ht="12" customHeight="1">
      <c r="A41" s="279">
        <v>26</v>
      </c>
      <c r="B41" s="273" t="s">
        <v>135</v>
      </c>
      <c r="E41" s="288">
        <f>E11-E39</f>
        <v>0</v>
      </c>
      <c r="F41" s="288">
        <f>F11-F39</f>
        <v>0</v>
      </c>
      <c r="G41" s="288">
        <f>G11-G39</f>
        <v>0</v>
      </c>
      <c r="H41" s="287" t="str">
        <f>IF(E41=F41+G41," ","ERROR")</f>
        <v xml:space="preserve"> </v>
      </c>
    </row>
    <row r="42" spans="1:8" ht="12" customHeight="1">
      <c r="A42" s="279"/>
      <c r="E42" s="288"/>
      <c r="F42" s="288"/>
      <c r="G42" s="288"/>
      <c r="H42" s="287"/>
    </row>
    <row r="43" spans="1:8" ht="12" customHeight="1">
      <c r="A43" s="279"/>
      <c r="B43" s="273" t="s">
        <v>136</v>
      </c>
      <c r="E43" s="288"/>
      <c r="F43" s="288"/>
      <c r="G43" s="288"/>
      <c r="H43" s="287"/>
    </row>
    <row r="44" spans="1:8" ht="12" customHeight="1">
      <c r="A44" s="279">
        <v>27</v>
      </c>
      <c r="B44" s="290" t="s">
        <v>137</v>
      </c>
      <c r="D44" s="291">
        <v>0.35</v>
      </c>
      <c r="E44" s="288">
        <f>F44+G44</f>
        <v>0</v>
      </c>
      <c r="F44" s="288">
        <f>ROUND(F41*D44,0)</f>
        <v>0</v>
      </c>
      <c r="G44" s="288">
        <f>ROUND(G41*D44,0)</f>
        <v>0</v>
      </c>
      <c r="H44" s="287" t="str">
        <f>IF(E44=F44+G44," ","ERROR")</f>
        <v xml:space="preserve"> </v>
      </c>
    </row>
    <row r="45" spans="1:8" ht="12" customHeight="1">
      <c r="A45" s="279">
        <v>28</v>
      </c>
      <c r="B45" s="273" t="s">
        <v>139</v>
      </c>
      <c r="E45" s="288"/>
      <c r="F45" s="288"/>
      <c r="G45" s="288"/>
      <c r="H45" s="287" t="str">
        <f>IF(E45=F45+G45," ","ERROR")</f>
        <v xml:space="preserve"> </v>
      </c>
    </row>
    <row r="46" spans="1:8" ht="12" customHeight="1">
      <c r="A46" s="279">
        <v>29</v>
      </c>
      <c r="B46" s="273" t="s">
        <v>138</v>
      </c>
      <c r="E46" s="289"/>
      <c r="F46" s="289"/>
      <c r="G46" s="289"/>
      <c r="H46" s="287" t="str">
        <f>IF(E46=F46+G46," ","ERROR")</f>
        <v xml:space="preserve"> </v>
      </c>
    </row>
    <row r="47" spans="1:8" ht="12" customHeight="1">
      <c r="A47" s="279"/>
      <c r="H47" s="287"/>
    </row>
    <row r="48" spans="1:8" ht="12" customHeight="1" thickBot="1">
      <c r="A48" s="279">
        <v>30</v>
      </c>
      <c r="B48" s="294" t="s">
        <v>88</v>
      </c>
      <c r="E48" s="295">
        <f>E41-(+E44+E45+E46)</f>
        <v>0</v>
      </c>
      <c r="F48" s="295">
        <f>F41-F44+F45+F46</f>
        <v>0</v>
      </c>
      <c r="G48" s="295">
        <f>G41-SUM(G44:G46)</f>
        <v>0</v>
      </c>
      <c r="H48" s="287" t="str">
        <f>IF(E48=F48+G48," ","ERROR")</f>
        <v xml:space="preserve"> </v>
      </c>
    </row>
    <row r="49" spans="1:8" ht="12" customHeight="1" thickTop="1">
      <c r="A49" s="279"/>
      <c r="H49" s="287"/>
    </row>
    <row r="50" spans="1:8" ht="12" customHeight="1">
      <c r="A50" s="279"/>
      <c r="B50" s="290" t="s">
        <v>140</v>
      </c>
      <c r="H50" s="287"/>
    </row>
    <row r="51" spans="1:8" ht="12" customHeight="1">
      <c r="A51" s="279"/>
      <c r="B51" s="290" t="s">
        <v>141</v>
      </c>
      <c r="H51" s="287"/>
    </row>
    <row r="52" spans="1:8" ht="12" customHeight="1">
      <c r="A52" s="279">
        <v>31</v>
      </c>
      <c r="B52" s="273" t="s">
        <v>142</v>
      </c>
      <c r="E52" s="286"/>
      <c r="F52" s="286"/>
      <c r="G52" s="286"/>
      <c r="H52" s="287" t="str">
        <f t="shared" ref="H52:H64" si="0">IF(E52=F52+G52," ","ERROR")</f>
        <v xml:space="preserve"> </v>
      </c>
    </row>
    <row r="53" spans="1:8" ht="12" customHeight="1">
      <c r="A53" s="279">
        <v>32</v>
      </c>
      <c r="B53" s="273" t="s">
        <v>143</v>
      </c>
      <c r="E53" s="288"/>
      <c r="F53" s="288"/>
      <c r="G53" s="288"/>
      <c r="H53" s="287" t="str">
        <f t="shared" si="0"/>
        <v xml:space="preserve"> </v>
      </c>
    </row>
    <row r="54" spans="1:8" ht="12" customHeight="1">
      <c r="A54" s="279">
        <v>33</v>
      </c>
      <c r="B54" s="273" t="s">
        <v>151</v>
      </c>
      <c r="E54" s="289"/>
      <c r="F54" s="289"/>
      <c r="G54" s="289"/>
      <c r="H54" s="287" t="str">
        <f t="shared" si="0"/>
        <v xml:space="preserve"> </v>
      </c>
    </row>
    <row r="55" spans="1:8" ht="12" customHeight="1">
      <c r="A55" s="279">
        <v>34</v>
      </c>
      <c r="B55" s="273" t="s">
        <v>145</v>
      </c>
      <c r="E55" s="288">
        <f>SUM(E52:E54)</f>
        <v>0</v>
      </c>
      <c r="F55" s="288">
        <f>SUM(F52:F54)</f>
        <v>0</v>
      </c>
      <c r="G55" s="288">
        <f>SUM(G52:G54)</f>
        <v>0</v>
      </c>
      <c r="H55" s="287" t="str">
        <f t="shared" si="0"/>
        <v xml:space="preserve"> </v>
      </c>
    </row>
    <row r="56" spans="1:8" ht="12" customHeight="1">
      <c r="A56" s="279"/>
      <c r="B56" s="273" t="s">
        <v>93</v>
      </c>
      <c r="E56" s="288"/>
      <c r="F56" s="288"/>
      <c r="G56" s="288"/>
      <c r="H56" s="287" t="str">
        <f t="shared" si="0"/>
        <v xml:space="preserve"> </v>
      </c>
    </row>
    <row r="57" spans="1:8" ht="12" customHeight="1">
      <c r="A57" s="279">
        <v>35</v>
      </c>
      <c r="B57" s="273" t="s">
        <v>142</v>
      </c>
      <c r="E57" s="288"/>
      <c r="F57" s="288"/>
      <c r="G57" s="288"/>
      <c r="H57" s="287" t="str">
        <f t="shared" si="0"/>
        <v xml:space="preserve"> </v>
      </c>
    </row>
    <row r="58" spans="1:8" ht="12" customHeight="1">
      <c r="A58" s="279">
        <v>36</v>
      </c>
      <c r="B58" s="273" t="s">
        <v>143</v>
      </c>
      <c r="E58" s="288"/>
      <c r="F58" s="288"/>
      <c r="G58" s="288"/>
      <c r="H58" s="287" t="str">
        <f t="shared" si="0"/>
        <v xml:space="preserve"> </v>
      </c>
    </row>
    <row r="59" spans="1:8" ht="12" customHeight="1">
      <c r="A59" s="279">
        <v>37</v>
      </c>
      <c r="B59" s="273" t="s">
        <v>151</v>
      </c>
      <c r="E59" s="289"/>
      <c r="F59" s="289"/>
      <c r="G59" s="289"/>
      <c r="H59" s="287" t="str">
        <f t="shared" si="0"/>
        <v xml:space="preserve"> </v>
      </c>
    </row>
    <row r="60" spans="1:8" ht="12" customHeight="1">
      <c r="A60" s="279">
        <v>38</v>
      </c>
      <c r="B60" s="273" t="s">
        <v>146</v>
      </c>
      <c r="E60" s="288">
        <f>SUM(E57:E59)</f>
        <v>0</v>
      </c>
      <c r="F60" s="288">
        <f>SUM(F57:F59)</f>
        <v>0</v>
      </c>
      <c r="G60" s="288">
        <f>SUM(G57:G59)</f>
        <v>0</v>
      </c>
      <c r="H60" s="287" t="str">
        <f t="shared" si="0"/>
        <v xml:space="preserve"> </v>
      </c>
    </row>
    <row r="61" spans="1:8" ht="12" customHeight="1">
      <c r="A61" s="279">
        <v>39</v>
      </c>
      <c r="B61" s="290" t="s">
        <v>147</v>
      </c>
      <c r="E61" s="288"/>
      <c r="F61" s="288"/>
      <c r="G61" s="288"/>
      <c r="H61" s="287" t="str">
        <f t="shared" si="0"/>
        <v xml:space="preserve"> </v>
      </c>
    </row>
    <row r="62" spans="1:8" ht="12" customHeight="1">
      <c r="A62" s="279">
        <v>40</v>
      </c>
      <c r="B62" s="273" t="s">
        <v>96</v>
      </c>
      <c r="E62" s="288"/>
      <c r="F62" s="288"/>
      <c r="G62" s="288"/>
      <c r="H62" s="287" t="str">
        <f t="shared" si="0"/>
        <v xml:space="preserve"> </v>
      </c>
    </row>
    <row r="63" spans="1:8" ht="12" customHeight="1">
      <c r="A63" s="279">
        <v>41</v>
      </c>
      <c r="B63" s="273" t="s">
        <v>302</v>
      </c>
      <c r="E63" s="288"/>
      <c r="F63" s="288"/>
      <c r="G63" s="288"/>
      <c r="H63" s="287"/>
    </row>
    <row r="64" spans="1:8" ht="12" customHeight="1">
      <c r="A64" s="279">
        <v>42</v>
      </c>
      <c r="B64" s="290" t="s">
        <v>97</v>
      </c>
      <c r="E64" s="289"/>
      <c r="F64" s="289"/>
      <c r="G64" s="289"/>
      <c r="H64" s="287" t="str">
        <f t="shared" si="0"/>
        <v xml:space="preserve"> </v>
      </c>
    </row>
    <row r="65" spans="1:8" ht="12" customHeight="1">
      <c r="A65" s="279"/>
      <c r="B65" s="273" t="s">
        <v>148</v>
      </c>
      <c r="H65" s="287"/>
    </row>
    <row r="66" spans="1:8" ht="12" customHeight="1" thickBot="1">
      <c r="A66" s="279">
        <v>43</v>
      </c>
      <c r="B66" s="294" t="s">
        <v>98</v>
      </c>
      <c r="E66" s="295">
        <f>E55-E60+E61+E62+E64+E63</f>
        <v>0</v>
      </c>
      <c r="F66" s="295">
        <f t="shared" ref="F66:G66" si="1">F55-F60+F61+F62+F64+F63</f>
        <v>0</v>
      </c>
      <c r="G66" s="295">
        <f t="shared" si="1"/>
        <v>0</v>
      </c>
      <c r="H66" s="287" t="str">
        <f>IF(E66=F66+G66," ","ERROR")</f>
        <v xml:space="preserve"> </v>
      </c>
    </row>
    <row r="67" spans="1:8" ht="12" customHeight="1" thickTop="1">
      <c r="A67" s="279"/>
      <c r="B67" s="294"/>
      <c r="E67" s="296"/>
      <c r="F67" s="296"/>
      <c r="G67" s="296"/>
      <c r="H67" s="287"/>
    </row>
    <row r="68" spans="1:8" ht="12" customHeight="1">
      <c r="A68" s="279"/>
      <c r="B68" s="294"/>
      <c r="E68" s="296"/>
      <c r="F68" s="296"/>
      <c r="G68" s="296"/>
      <c r="H68" s="287"/>
    </row>
    <row r="69" spans="1:8" ht="12" customHeight="1">
      <c r="A69" s="272" t="str">
        <f>Inputs!$D$6</f>
        <v>AVISTA UTILITIES</v>
      </c>
      <c r="B69" s="272"/>
      <c r="C69" s="272"/>
      <c r="G69" s="273"/>
    </row>
    <row r="70" spans="1:8" ht="12" customHeight="1">
      <c r="A70" s="272" t="s">
        <v>154</v>
      </c>
      <c r="B70" s="272"/>
      <c r="C70" s="272"/>
      <c r="G70" s="273"/>
    </row>
    <row r="71" spans="1:8" ht="12" customHeight="1">
      <c r="A71" s="272" t="str">
        <f>A3</f>
        <v>TWELVE MONTHS ENDED DECEMBER 31, 2009</v>
      </c>
      <c r="B71" s="272"/>
      <c r="C71" s="272"/>
      <c r="F71" s="276" t="str">
        <f>F3</f>
        <v>WEATHERIZATION &amp; DSM INVESTMENT-AMORTIZATION REMOVAL</v>
      </c>
      <c r="G71" s="273"/>
    </row>
    <row r="72" spans="1:8" ht="12" customHeight="1">
      <c r="A72" s="272" t="s">
        <v>155</v>
      </c>
      <c r="B72" s="272"/>
      <c r="C72" s="272"/>
      <c r="F72" s="276" t="str">
        <f>F2</f>
        <v>PRO FORMA</v>
      </c>
      <c r="G72" s="273"/>
    </row>
    <row r="73" spans="1:8" ht="12" customHeight="1">
      <c r="E73" s="297"/>
      <c r="F73" s="283" t="str">
        <f>F4</f>
        <v>GAS</v>
      </c>
      <c r="G73" s="298"/>
    </row>
    <row r="74" spans="1:8" ht="12" customHeight="1">
      <c r="A74" s="279" t="s">
        <v>9</v>
      </c>
      <c r="F74" s="276"/>
    </row>
    <row r="75" spans="1:8" ht="12" customHeight="1">
      <c r="A75" s="299" t="s">
        <v>25</v>
      </c>
      <c r="B75" s="281" t="s">
        <v>103</v>
      </c>
      <c r="C75" s="281"/>
      <c r="F75" s="283" t="s">
        <v>117</v>
      </c>
    </row>
    <row r="76" spans="1:8" ht="12" customHeight="1">
      <c r="A76" s="279"/>
      <c r="B76" s="273" t="s">
        <v>59</v>
      </c>
      <c r="E76" s="273"/>
      <c r="G76" s="273"/>
    </row>
    <row r="77" spans="1:8" ht="12" customHeight="1">
      <c r="A77" s="279">
        <v>1</v>
      </c>
      <c r="B77" s="273" t="s">
        <v>119</v>
      </c>
      <c r="E77" s="273"/>
      <c r="F77" s="286">
        <f>G8</f>
        <v>0</v>
      </c>
      <c r="G77" s="273"/>
    </row>
    <row r="78" spans="1:8" ht="12" customHeight="1">
      <c r="A78" s="279">
        <v>2</v>
      </c>
      <c r="B78" s="273" t="s">
        <v>120</v>
      </c>
      <c r="E78" s="273"/>
      <c r="F78" s="288">
        <f>G9</f>
        <v>0</v>
      </c>
      <c r="G78" s="273"/>
    </row>
    <row r="79" spans="1:8" ht="12" customHeight="1">
      <c r="A79" s="279">
        <v>3</v>
      </c>
      <c r="B79" s="273" t="s">
        <v>62</v>
      </c>
      <c r="E79" s="273"/>
      <c r="F79" s="289">
        <f>G10</f>
        <v>0</v>
      </c>
      <c r="G79" s="273"/>
    </row>
    <row r="80" spans="1:8" ht="12" customHeight="1">
      <c r="A80" s="279"/>
      <c r="E80" s="273"/>
      <c r="F80" s="288"/>
      <c r="G80" s="273"/>
    </row>
    <row r="81" spans="1:7" ht="12" customHeight="1">
      <c r="A81" s="279">
        <v>4</v>
      </c>
      <c r="B81" s="273" t="s">
        <v>121</v>
      </c>
      <c r="E81" s="273"/>
      <c r="F81" s="288">
        <f>F77+F78+F79</f>
        <v>0</v>
      </c>
      <c r="G81" s="273"/>
    </row>
    <row r="82" spans="1:7" ht="12" customHeight="1">
      <c r="A82" s="279"/>
      <c r="E82" s="273"/>
      <c r="F82" s="288"/>
      <c r="G82" s="273"/>
    </row>
    <row r="83" spans="1:7" ht="12" customHeight="1">
      <c r="A83" s="279"/>
      <c r="B83" s="273" t="s">
        <v>64</v>
      </c>
      <c r="E83" s="273"/>
      <c r="F83" s="288"/>
      <c r="G83" s="273"/>
    </row>
    <row r="84" spans="1:7" ht="12" customHeight="1">
      <c r="A84" s="279">
        <v>5</v>
      </c>
      <c r="B84" s="273" t="s">
        <v>122</v>
      </c>
      <c r="E84" s="273"/>
      <c r="F84" s="288">
        <f>G14</f>
        <v>0</v>
      </c>
      <c r="G84" s="273"/>
    </row>
    <row r="85" spans="1:7" ht="12" customHeight="1">
      <c r="A85" s="279"/>
      <c r="B85" s="273" t="s">
        <v>66</v>
      </c>
      <c r="E85" s="273"/>
      <c r="F85" s="288"/>
      <c r="G85" s="273"/>
    </row>
    <row r="86" spans="1:7" ht="12" customHeight="1">
      <c r="A86" s="279">
        <v>6</v>
      </c>
      <c r="B86" s="273" t="s">
        <v>123</v>
      </c>
      <c r="E86" s="273"/>
      <c r="F86" s="288">
        <f>G16</f>
        <v>0</v>
      </c>
      <c r="G86" s="273"/>
    </row>
    <row r="87" spans="1:7" ht="12" customHeight="1">
      <c r="A87" s="279">
        <v>7</v>
      </c>
      <c r="B87" s="273" t="s">
        <v>124</v>
      </c>
      <c r="E87" s="273"/>
      <c r="F87" s="288">
        <f>G17</f>
        <v>0</v>
      </c>
      <c r="G87" s="273"/>
    </row>
    <row r="88" spans="1:7" ht="12" customHeight="1">
      <c r="A88" s="279">
        <v>8</v>
      </c>
      <c r="B88" s="273" t="s">
        <v>125</v>
      </c>
      <c r="E88" s="273"/>
      <c r="F88" s="289">
        <f>G18</f>
        <v>0</v>
      </c>
      <c r="G88" s="273"/>
    </row>
    <row r="89" spans="1:7" ht="12" customHeight="1">
      <c r="A89" s="279">
        <v>9</v>
      </c>
      <c r="B89" s="273" t="s">
        <v>126</v>
      </c>
      <c r="E89" s="273"/>
      <c r="F89" s="288">
        <f>F86+F87+F88</f>
        <v>0</v>
      </c>
      <c r="G89" s="273"/>
    </row>
    <row r="90" spans="1:7" ht="12" customHeight="1">
      <c r="A90" s="279"/>
      <c r="B90" s="273" t="s">
        <v>71</v>
      </c>
      <c r="E90" s="273"/>
      <c r="F90" s="288"/>
      <c r="G90" s="273"/>
    </row>
    <row r="91" spans="1:7" ht="12" customHeight="1">
      <c r="A91" s="279">
        <v>10</v>
      </c>
      <c r="B91" s="273" t="s">
        <v>127</v>
      </c>
      <c r="E91" s="273"/>
      <c r="F91" s="288">
        <f>G21</f>
        <v>0</v>
      </c>
      <c r="G91" s="273"/>
    </row>
    <row r="92" spans="1:7" ht="12" customHeight="1">
      <c r="A92" s="279">
        <v>11</v>
      </c>
      <c r="B92" s="273" t="s">
        <v>128</v>
      </c>
      <c r="E92" s="273"/>
      <c r="F92" s="288">
        <f>G22</f>
        <v>0</v>
      </c>
      <c r="G92" s="273"/>
    </row>
    <row r="93" spans="1:7" ht="12" customHeight="1">
      <c r="A93" s="279">
        <v>12</v>
      </c>
      <c r="B93" s="273" t="s">
        <v>129</v>
      </c>
      <c r="E93" s="273"/>
      <c r="F93" s="289">
        <f>G23</f>
        <v>0</v>
      </c>
      <c r="G93" s="273"/>
    </row>
    <row r="94" spans="1:7" ht="12" customHeight="1">
      <c r="A94" s="279">
        <v>13</v>
      </c>
      <c r="B94" s="273" t="s">
        <v>130</v>
      </c>
      <c r="E94" s="273"/>
      <c r="F94" s="288">
        <f>F91+F92+F93</f>
        <v>0</v>
      </c>
      <c r="G94" s="273"/>
    </row>
    <row r="95" spans="1:7" ht="12" customHeight="1">
      <c r="A95" s="279"/>
      <c r="B95" s="273" t="s">
        <v>75</v>
      </c>
      <c r="E95" s="273"/>
      <c r="F95" s="288"/>
      <c r="G95" s="273"/>
    </row>
    <row r="96" spans="1:7" ht="12" customHeight="1">
      <c r="A96" s="279">
        <v>14</v>
      </c>
      <c r="B96" s="273" t="s">
        <v>127</v>
      </c>
      <c r="E96" s="273"/>
      <c r="F96" s="288">
        <f>G26</f>
        <v>0</v>
      </c>
      <c r="G96" s="273"/>
    </row>
    <row r="97" spans="1:7" ht="12" customHeight="1">
      <c r="A97" s="279">
        <v>15</v>
      </c>
      <c r="B97" s="273" t="s">
        <v>128</v>
      </c>
      <c r="E97" s="273"/>
      <c r="F97" s="288">
        <f>G27</f>
        <v>0</v>
      </c>
      <c r="G97" s="273"/>
    </row>
    <row r="98" spans="1:7" ht="12" customHeight="1">
      <c r="A98" s="279">
        <v>16</v>
      </c>
      <c r="B98" s="273" t="s">
        <v>129</v>
      </c>
      <c r="E98" s="273"/>
      <c r="F98" s="289"/>
      <c r="G98" s="273"/>
    </row>
    <row r="99" spans="1:7" ht="12" customHeight="1">
      <c r="A99" s="279">
        <v>17</v>
      </c>
      <c r="B99" s="273" t="s">
        <v>131</v>
      </c>
      <c r="E99" s="273"/>
      <c r="F99" s="288">
        <f>F96+F97+F98</f>
        <v>0</v>
      </c>
      <c r="G99" s="273"/>
    </row>
    <row r="100" spans="1:7" ht="12" customHeight="1">
      <c r="A100" s="279">
        <v>18</v>
      </c>
      <c r="B100" s="273" t="s">
        <v>77</v>
      </c>
      <c r="E100" s="273"/>
      <c r="F100" s="288">
        <f>G31</f>
        <v>0</v>
      </c>
      <c r="G100" s="273"/>
    </row>
    <row r="101" spans="1:7" ht="12" customHeight="1">
      <c r="A101" s="279">
        <v>19</v>
      </c>
      <c r="B101" s="273" t="s">
        <v>78</v>
      </c>
      <c r="E101" s="273"/>
      <c r="F101" s="288">
        <f>G32</f>
        <v>0</v>
      </c>
      <c r="G101" s="273"/>
    </row>
    <row r="102" spans="1:7" ht="12" customHeight="1">
      <c r="A102" s="279">
        <v>20</v>
      </c>
      <c r="B102" s="273" t="s">
        <v>132</v>
      </c>
      <c r="E102" s="273"/>
      <c r="F102" s="288">
        <f>G33</f>
        <v>0</v>
      </c>
      <c r="G102" s="273"/>
    </row>
    <row r="103" spans="1:7" ht="12" customHeight="1">
      <c r="A103" s="279"/>
      <c r="B103" s="273" t="s">
        <v>133</v>
      </c>
      <c r="E103" s="273"/>
      <c r="F103" s="288"/>
      <c r="G103" s="273"/>
    </row>
    <row r="104" spans="1:7" ht="12" customHeight="1">
      <c r="A104" s="279">
        <v>21</v>
      </c>
      <c r="B104" s="273" t="s">
        <v>127</v>
      </c>
      <c r="E104" s="273"/>
      <c r="F104" s="288">
        <f>G35</f>
        <v>0</v>
      </c>
      <c r="G104" s="273"/>
    </row>
    <row r="105" spans="1:7" ht="12" customHeight="1">
      <c r="A105" s="279">
        <v>22</v>
      </c>
      <c r="B105" s="273" t="s">
        <v>128</v>
      </c>
      <c r="E105" s="273"/>
      <c r="F105" s="288">
        <f>G36</f>
        <v>0</v>
      </c>
      <c r="G105" s="273"/>
    </row>
    <row r="106" spans="1:7" ht="12" customHeight="1">
      <c r="A106" s="279">
        <v>23</v>
      </c>
      <c r="B106" s="273" t="s">
        <v>129</v>
      </c>
      <c r="E106" s="273"/>
      <c r="F106" s="289">
        <f>G37</f>
        <v>0</v>
      </c>
      <c r="G106" s="273"/>
    </row>
    <row r="107" spans="1:7" ht="12" customHeight="1">
      <c r="A107" s="279">
        <v>24</v>
      </c>
      <c r="B107" s="273" t="s">
        <v>134</v>
      </c>
      <c r="E107" s="273"/>
      <c r="F107" s="289">
        <f>F104+F105+F106</f>
        <v>0</v>
      </c>
      <c r="G107" s="273"/>
    </row>
    <row r="108" spans="1:7" ht="12" customHeight="1">
      <c r="A108" s="279"/>
      <c r="E108" s="273"/>
      <c r="F108" s="288"/>
      <c r="G108" s="273"/>
    </row>
    <row r="109" spans="1:7" ht="12" customHeight="1">
      <c r="A109" s="279">
        <v>25</v>
      </c>
      <c r="B109" s="273" t="s">
        <v>82</v>
      </c>
      <c r="E109" s="273"/>
      <c r="F109" s="289">
        <f>F107+F102+F101+F100+F99+F94+F89+F84</f>
        <v>0</v>
      </c>
      <c r="G109" s="273"/>
    </row>
    <row r="110" spans="1:7" ht="12" customHeight="1">
      <c r="A110" s="279"/>
      <c r="E110" s="273"/>
      <c r="F110" s="288"/>
      <c r="G110" s="273"/>
    </row>
    <row r="111" spans="1:7" ht="12" customHeight="1">
      <c r="A111" s="279">
        <v>26</v>
      </c>
      <c r="B111" s="273" t="s">
        <v>156</v>
      </c>
      <c r="E111" s="273"/>
      <c r="F111" s="289">
        <f>F81-F109</f>
        <v>0</v>
      </c>
      <c r="G111" s="273"/>
    </row>
    <row r="112" spans="1:7" ht="12" customHeight="1">
      <c r="A112" s="279"/>
      <c r="E112" s="273"/>
      <c r="G112" s="273"/>
    </row>
    <row r="113" spans="1:7" ht="12" customHeight="1">
      <c r="A113" s="279">
        <v>27</v>
      </c>
      <c r="B113" s="273" t="s">
        <v>157</v>
      </c>
      <c r="G113" s="273"/>
    </row>
    <row r="114" spans="1:7" ht="12" customHeight="1" thickBot="1">
      <c r="A114" s="279"/>
      <c r="B114" s="300" t="s">
        <v>158</v>
      </c>
      <c r="C114" s="301">
        <f>Inputs!$D$4</f>
        <v>1.4203E-2</v>
      </c>
      <c r="F114" s="295">
        <f>ROUND(F111*C114,0)</f>
        <v>0</v>
      </c>
      <c r="G114" s="273"/>
    </row>
    <row r="115" spans="1:7" ht="12" customHeight="1" thickTop="1">
      <c r="A115" s="279"/>
      <c r="G115" s="273"/>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customSheetViews>
    <customSheetView guid="{5BE913A1-B14F-11D2-B0DC-0000832CDFF0}" showRuler="0">
      <pageMargins left="0.75" right="0.75" top="1" bottom="1" header="0.5" footer="0.5"/>
      <headerFooter alignWithMargins="0">
        <oddHeader>&amp;A</oddHeader>
        <oddFooter>Page &amp;P</oddFooter>
      </headerFooter>
    </customSheetView>
    <customSheetView guid="{A15D1964-B049-11D2-8670-0000832CEEE8}" showRuler="0">
      <pageMargins left="0.75" right="0.75" top="1" bottom="1" header="0.5" footer="0.5"/>
      <headerFooter alignWithMargins="0">
        <oddHeader>&amp;A</oddHeader>
        <oddFooter>Page &amp;P</oddFooter>
      </headerFooter>
    </customSheetView>
  </customSheetViews>
  <phoneticPr fontId="0" type="noConversion"/>
  <pageMargins left="1" right="0.75" top="0.5" bottom="0.5" header="0.5" footer="0.5"/>
  <pageSetup scale="85" orientation="portrait" r:id="rId1"/>
  <headerFooter alignWithMargins="0">
    <oddFooter>Page &amp;P</oddFooter>
  </headerFooter>
  <rowBreaks count="1" manualBreakCount="1">
    <brk id="66"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113"/>
  <sheetViews>
    <sheetView view="pageBreakPreview" zoomScale="85" zoomScaleNormal="100" zoomScaleSheetLayoutView="85" workbookViewId="0">
      <selection activeCell="C8" sqref="C8"/>
    </sheetView>
  </sheetViews>
  <sheetFormatPr defaultColWidth="12.42578125" defaultRowHeight="11.1" customHeight="1"/>
  <cols>
    <col min="1" max="1" width="5.5703125" style="483" customWidth="1"/>
    <col min="2" max="2" width="26.140625" style="483" customWidth="1"/>
    <col min="3" max="3" width="12.42578125" style="483" customWidth="1"/>
    <col min="4" max="4" width="6.7109375" style="483" customWidth="1"/>
    <col min="5" max="5" width="12.42578125" style="501" customWidth="1"/>
    <col min="6" max="6" width="12.42578125" style="502" customWidth="1"/>
    <col min="7" max="7" width="12.42578125" style="501" customWidth="1"/>
    <col min="8" max="16384" width="12.42578125" style="483"/>
  </cols>
  <sheetData>
    <row r="1" spans="1:8" ht="12">
      <c r="A1" s="482" t="str">
        <f>Inputs!$D$6</f>
        <v>AVISTA UTILITIES</v>
      </c>
      <c r="B1" s="482"/>
      <c r="C1" s="482"/>
      <c r="E1" s="484"/>
      <c r="F1" s="485"/>
      <c r="G1" s="484"/>
    </row>
    <row r="2" spans="1:8" ht="12">
      <c r="A2" s="482" t="s">
        <v>110</v>
      </c>
      <c r="B2" s="482"/>
      <c r="C2" s="482"/>
      <c r="E2" s="484"/>
      <c r="F2" s="486" t="s">
        <v>272</v>
      </c>
      <c r="G2" s="484"/>
    </row>
    <row r="3" spans="1:8" ht="12">
      <c r="A3" s="482" t="str">
        <f>Inputs!$D$2</f>
        <v>TWELVE MONTHS ENDED DECEMBER 31, 2009</v>
      </c>
      <c r="B3" s="482"/>
      <c r="C3" s="482"/>
      <c r="E3" s="484"/>
      <c r="F3" s="486" t="s">
        <v>279</v>
      </c>
      <c r="G3" s="483"/>
    </row>
    <row r="4" spans="1:8" ht="12">
      <c r="A4" s="482" t="s">
        <v>113</v>
      </c>
      <c r="B4" s="482"/>
      <c r="C4" s="482"/>
      <c r="E4" s="487"/>
      <c r="F4" s="488" t="s">
        <v>114</v>
      </c>
      <c r="G4" s="487"/>
    </row>
    <row r="5" spans="1:8" ht="12">
      <c r="A5" s="489" t="s">
        <v>9</v>
      </c>
      <c r="E5" s="484"/>
      <c r="F5" s="486"/>
      <c r="G5" s="484"/>
    </row>
    <row r="6" spans="1:8" ht="12">
      <c r="A6" s="490" t="s">
        <v>25</v>
      </c>
      <c r="B6" s="491" t="s">
        <v>103</v>
      </c>
      <c r="C6" s="491"/>
      <c r="E6" s="492" t="s">
        <v>115</v>
      </c>
      <c r="F6" s="493" t="s">
        <v>116</v>
      </c>
      <c r="G6" s="492" t="s">
        <v>117</v>
      </c>
      <c r="H6" s="494" t="s">
        <v>118</v>
      </c>
    </row>
    <row r="7" spans="1:8" ht="12">
      <c r="A7" s="489"/>
      <c r="B7" s="483" t="s">
        <v>59</v>
      </c>
      <c r="E7" s="495"/>
      <c r="F7" s="486"/>
      <c r="G7" s="495"/>
    </row>
    <row r="8" spans="1:8" ht="12">
      <c r="A8" s="489">
        <v>1</v>
      </c>
      <c r="B8" s="483" t="s">
        <v>119</v>
      </c>
      <c r="E8" s="496"/>
      <c r="F8" s="496"/>
      <c r="G8" s="496"/>
      <c r="H8" s="497" t="str">
        <f>IF(E8=F8+G8," ","ERROR")</f>
        <v xml:space="preserve"> </v>
      </c>
    </row>
    <row r="9" spans="1:8" ht="12">
      <c r="A9" s="489">
        <v>2</v>
      </c>
      <c r="B9" s="483" t="s">
        <v>120</v>
      </c>
      <c r="E9" s="498"/>
      <c r="F9" s="498"/>
      <c r="G9" s="498"/>
      <c r="H9" s="497" t="str">
        <f>IF(E9=F9+G9," ","ERROR")</f>
        <v xml:space="preserve"> </v>
      </c>
    </row>
    <row r="10" spans="1:8" ht="12">
      <c r="A10" s="489">
        <v>3</v>
      </c>
      <c r="B10" s="483" t="s">
        <v>62</v>
      </c>
      <c r="E10" s="499"/>
      <c r="F10" s="499"/>
      <c r="G10" s="499"/>
      <c r="H10" s="497" t="str">
        <f>IF(E10=F10+G10," ","ERROR")</f>
        <v xml:space="preserve"> </v>
      </c>
    </row>
    <row r="11" spans="1:8" ht="12">
      <c r="A11" s="489">
        <v>4</v>
      </c>
      <c r="B11" s="483" t="s">
        <v>121</v>
      </c>
      <c r="E11" s="498">
        <f>SUM(E8:E10)</f>
        <v>0</v>
      </c>
      <c r="F11" s="498">
        <f>SUM(F8:F10)</f>
        <v>0</v>
      </c>
      <c r="G11" s="498">
        <f>SUM(G8:G10)</f>
        <v>0</v>
      </c>
      <c r="H11" s="497" t="str">
        <f>IF(E11=F11+G11," ","ERROR")</f>
        <v xml:space="preserve"> </v>
      </c>
    </row>
    <row r="12" spans="1:8" ht="12">
      <c r="A12" s="489"/>
      <c r="E12" s="498"/>
      <c r="F12" s="498"/>
      <c r="G12" s="498"/>
      <c r="H12" s="497"/>
    </row>
    <row r="13" spans="1:8" ht="12">
      <c r="A13" s="489"/>
      <c r="B13" s="483" t="s">
        <v>64</v>
      </c>
      <c r="E13" s="498"/>
      <c r="F13" s="498"/>
      <c r="G13" s="498"/>
      <c r="H13" s="497"/>
    </row>
    <row r="14" spans="1:8" ht="12">
      <c r="A14" s="489">
        <v>5</v>
      </c>
      <c r="B14" s="483" t="s">
        <v>122</v>
      </c>
      <c r="E14" s="498"/>
      <c r="F14" s="498"/>
      <c r="G14" s="498"/>
      <c r="H14" s="497" t="str">
        <f>IF(E14=F14+G14," ","ERROR")</f>
        <v xml:space="preserve"> </v>
      </c>
    </row>
    <row r="15" spans="1:8" ht="12">
      <c r="A15" s="489"/>
      <c r="B15" s="483" t="s">
        <v>66</v>
      </c>
      <c r="E15" s="498"/>
      <c r="F15" s="498"/>
      <c r="G15" s="498"/>
      <c r="H15" s="497"/>
    </row>
    <row r="16" spans="1:8" ht="12">
      <c r="A16" s="489">
        <v>6</v>
      </c>
      <c r="B16" s="483" t="s">
        <v>123</v>
      </c>
      <c r="E16" s="498"/>
      <c r="F16" s="498"/>
      <c r="G16" s="498"/>
      <c r="H16" s="497" t="str">
        <f>IF(E16=F16+G16," ","ERROR")</f>
        <v xml:space="preserve"> </v>
      </c>
    </row>
    <row r="17" spans="1:8" ht="12">
      <c r="A17" s="489">
        <v>7</v>
      </c>
      <c r="B17" s="483" t="s">
        <v>124</v>
      </c>
      <c r="E17" s="498"/>
      <c r="F17" s="498"/>
      <c r="G17" s="498"/>
      <c r="H17" s="497" t="str">
        <f>IF(E17=F17+G17," ","ERROR")</f>
        <v xml:space="preserve"> </v>
      </c>
    </row>
    <row r="18" spans="1:8" ht="12">
      <c r="A18" s="489">
        <v>8</v>
      </c>
      <c r="B18" s="483" t="s">
        <v>125</v>
      </c>
      <c r="E18" s="499"/>
      <c r="F18" s="499"/>
      <c r="G18" s="499"/>
      <c r="H18" s="497" t="str">
        <f>IF(E18=F18+G18," ","ERROR")</f>
        <v xml:space="preserve"> </v>
      </c>
    </row>
    <row r="19" spans="1:8" ht="12">
      <c r="A19" s="489">
        <v>9</v>
      </c>
      <c r="B19" s="483" t="s">
        <v>126</v>
      </c>
      <c r="E19" s="498">
        <f>SUM(E16:E18)</f>
        <v>0</v>
      </c>
      <c r="F19" s="498">
        <f>SUM(F16:F18)</f>
        <v>0</v>
      </c>
      <c r="G19" s="498">
        <f>SUM(G16:G18)</f>
        <v>0</v>
      </c>
      <c r="H19" s="497" t="str">
        <f>IF(E19=F19+G19," ","ERROR")</f>
        <v xml:space="preserve"> </v>
      </c>
    </row>
    <row r="20" spans="1:8" ht="12">
      <c r="A20" s="489"/>
      <c r="B20" s="483" t="s">
        <v>71</v>
      </c>
      <c r="E20" s="498"/>
      <c r="F20" s="498"/>
      <c r="G20" s="498"/>
      <c r="H20" s="497"/>
    </row>
    <row r="21" spans="1:8" ht="12">
      <c r="A21" s="489">
        <v>10</v>
      </c>
      <c r="B21" s="483" t="s">
        <v>127</v>
      </c>
      <c r="E21" s="498"/>
      <c r="F21" s="498"/>
      <c r="G21" s="498"/>
      <c r="H21" s="497" t="str">
        <f>IF(E21=F21+G21," ","ERROR")</f>
        <v xml:space="preserve"> </v>
      </c>
    </row>
    <row r="22" spans="1:8" ht="12">
      <c r="A22" s="489">
        <v>11</v>
      </c>
      <c r="B22" s="483" t="s">
        <v>128</v>
      </c>
      <c r="E22" s="498"/>
      <c r="F22" s="498"/>
      <c r="G22" s="498"/>
      <c r="H22" s="497" t="str">
        <f>IF(E22=F22+G22," ","ERROR")</f>
        <v xml:space="preserve"> </v>
      </c>
    </row>
    <row r="23" spans="1:8" ht="12">
      <c r="A23" s="489">
        <v>12</v>
      </c>
      <c r="B23" s="483" t="s">
        <v>129</v>
      </c>
      <c r="E23" s="499"/>
      <c r="F23" s="499"/>
      <c r="G23" s="499"/>
      <c r="H23" s="497" t="str">
        <f>IF(E23=F23+G23," ","ERROR")</f>
        <v xml:space="preserve"> </v>
      </c>
    </row>
    <row r="24" spans="1:8" ht="12">
      <c r="A24" s="489">
        <v>13</v>
      </c>
      <c r="B24" s="483" t="s">
        <v>130</v>
      </c>
      <c r="E24" s="498">
        <f>SUM(E21:E23)</f>
        <v>0</v>
      </c>
      <c r="F24" s="498">
        <f>SUM(F21:F23)</f>
        <v>0</v>
      </c>
      <c r="G24" s="498">
        <f>SUM(G21:G23)</f>
        <v>0</v>
      </c>
      <c r="H24" s="497" t="str">
        <f>IF(E24=F24+G24," ","ERROR")</f>
        <v xml:space="preserve"> </v>
      </c>
    </row>
    <row r="25" spans="1:8" ht="12">
      <c r="A25" s="489"/>
      <c r="B25" s="483" t="s">
        <v>75</v>
      </c>
      <c r="E25" s="498"/>
      <c r="F25" s="498"/>
      <c r="G25" s="498"/>
      <c r="H25" s="497"/>
    </row>
    <row r="26" spans="1:8" ht="12">
      <c r="A26" s="489">
        <v>14</v>
      </c>
      <c r="B26" s="483" t="s">
        <v>127</v>
      </c>
      <c r="E26" s="498"/>
      <c r="F26" s="498"/>
      <c r="G26" s="498"/>
      <c r="H26" s="497" t="str">
        <f>IF(E26=F26+G26," ","ERROR")</f>
        <v xml:space="preserve"> </v>
      </c>
    </row>
    <row r="27" spans="1:8" ht="12">
      <c r="A27" s="489">
        <v>15</v>
      </c>
      <c r="B27" s="483" t="s">
        <v>128</v>
      </c>
      <c r="E27" s="498"/>
      <c r="F27" s="498"/>
      <c r="G27" s="498"/>
      <c r="H27" s="497" t="str">
        <f>IF(E27=F27+G27," ","ERROR")</f>
        <v xml:space="preserve"> </v>
      </c>
    </row>
    <row r="28" spans="1:8" ht="12">
      <c r="A28" s="489">
        <v>16</v>
      </c>
      <c r="B28" s="483" t="s">
        <v>129</v>
      </c>
      <c r="E28" s="499">
        <f>F28+G28</f>
        <v>0</v>
      </c>
      <c r="F28" s="499"/>
      <c r="G28" s="499">
        <f>F112</f>
        <v>0</v>
      </c>
      <c r="H28" s="497" t="str">
        <f>IF(E28=F28+G28," ","ERROR")</f>
        <v xml:space="preserve"> </v>
      </c>
    </row>
    <row r="29" spans="1:8" ht="12">
      <c r="A29" s="489">
        <v>17</v>
      </c>
      <c r="B29" s="483" t="s">
        <v>131</v>
      </c>
      <c r="E29" s="498">
        <f>SUM(E26:E28)</f>
        <v>0</v>
      </c>
      <c r="F29" s="498">
        <f>SUM(F26:F28)</f>
        <v>0</v>
      </c>
      <c r="G29" s="498">
        <f>SUM(G26:G28)</f>
        <v>0</v>
      </c>
      <c r="H29" s="497" t="str">
        <f>IF(E29=F29+G29," ","ERROR")</f>
        <v xml:space="preserve"> </v>
      </c>
    </row>
    <row r="30" spans="1:8" ht="12">
      <c r="A30" s="489"/>
      <c r="E30" s="498"/>
      <c r="F30" s="498"/>
      <c r="G30" s="498"/>
      <c r="H30" s="497"/>
    </row>
    <row r="31" spans="1:8" ht="12">
      <c r="A31" s="489">
        <v>18</v>
      </c>
      <c r="B31" s="483" t="s">
        <v>77</v>
      </c>
      <c r="E31" s="498"/>
      <c r="F31" s="498"/>
      <c r="G31" s="498"/>
      <c r="H31" s="497" t="str">
        <f>IF(E31=F31+G31," ","ERROR")</f>
        <v xml:space="preserve"> </v>
      </c>
    </row>
    <row r="32" spans="1:8" ht="12">
      <c r="A32" s="489">
        <v>19</v>
      </c>
      <c r="B32" s="483" t="s">
        <v>78</v>
      </c>
      <c r="E32" s="758">
        <f t="shared" ref="E32:E33" si="0">F32+G32</f>
        <v>-2</v>
      </c>
      <c r="F32" s="498">
        <v>-2</v>
      </c>
      <c r="G32" s="498"/>
      <c r="H32" s="497" t="str">
        <f>IF(E32=F32+G32," ","ERROR")</f>
        <v xml:space="preserve"> </v>
      </c>
    </row>
    <row r="33" spans="1:9" ht="12">
      <c r="A33" s="489">
        <v>20</v>
      </c>
      <c r="B33" s="483" t="s">
        <v>132</v>
      </c>
      <c r="E33" s="758">
        <f t="shared" si="0"/>
        <v>-10</v>
      </c>
      <c r="F33" s="498">
        <v>-10</v>
      </c>
      <c r="G33" s="498"/>
      <c r="H33" s="497" t="str">
        <f>IF(E33=F33+G33," ","ERROR")</f>
        <v xml:space="preserve"> </v>
      </c>
    </row>
    <row r="34" spans="1:9" ht="12">
      <c r="A34" s="489"/>
      <c r="B34" s="483" t="s">
        <v>133</v>
      </c>
      <c r="E34" s="758"/>
      <c r="F34" s="498"/>
      <c r="G34" s="498"/>
      <c r="H34" s="497"/>
    </row>
    <row r="35" spans="1:9" ht="12">
      <c r="A35" s="489">
        <v>21</v>
      </c>
      <c r="B35" s="483" t="s">
        <v>127</v>
      </c>
      <c r="E35" s="758">
        <f>F35+G35</f>
        <v>-137</v>
      </c>
      <c r="F35" s="498">
        <f>-4-69-44-20</f>
        <v>-137</v>
      </c>
      <c r="G35" s="498"/>
      <c r="H35" s="497" t="str">
        <f>IF(E35=F35+G35," ","ERROR")</f>
        <v xml:space="preserve"> </v>
      </c>
    </row>
    <row r="36" spans="1:9" ht="12">
      <c r="A36" s="489">
        <v>22</v>
      </c>
      <c r="B36" s="483" t="s">
        <v>128</v>
      </c>
      <c r="E36" s="498"/>
      <c r="F36" s="498"/>
      <c r="G36" s="498"/>
      <c r="H36" s="497" t="str">
        <f>IF(E36=F36+G36," ","ERROR")</f>
        <v xml:space="preserve"> </v>
      </c>
    </row>
    <row r="37" spans="1:9" ht="12">
      <c r="A37" s="489">
        <v>23</v>
      </c>
      <c r="B37" s="483" t="s">
        <v>129</v>
      </c>
      <c r="E37" s="499"/>
      <c r="F37" s="499"/>
      <c r="G37" s="499"/>
      <c r="H37" s="497" t="str">
        <f>IF(E37=F37+G37," ","ERROR")</f>
        <v xml:space="preserve"> </v>
      </c>
    </row>
    <row r="38" spans="1:9" ht="12">
      <c r="A38" s="489">
        <v>24</v>
      </c>
      <c r="B38" s="483" t="s">
        <v>134</v>
      </c>
      <c r="E38" s="499">
        <f>SUM(E35:E37)</f>
        <v>-137</v>
      </c>
      <c r="F38" s="499">
        <f>SUM(F35:F37)</f>
        <v>-137</v>
      </c>
      <c r="G38" s="499">
        <f>SUM(G35:G37)</f>
        <v>0</v>
      </c>
      <c r="H38" s="497" t="str">
        <f>IF(E38=F38+G38," ","ERROR")</f>
        <v xml:space="preserve"> </v>
      </c>
    </row>
    <row r="39" spans="1:9" ht="12">
      <c r="A39" s="489">
        <v>25</v>
      </c>
      <c r="B39" s="483" t="s">
        <v>82</v>
      </c>
      <c r="E39" s="499">
        <f>E19+E24+E29+E31+E32+E33+E38+E14</f>
        <v>-149</v>
      </c>
      <c r="F39" s="499">
        <f>F19+F24+F29+F31+F32+F33+F38+F14</f>
        <v>-149</v>
      </c>
      <c r="G39" s="499">
        <f>G19+G24+G29+G31+G32+G33+G38+G14</f>
        <v>0</v>
      </c>
      <c r="H39" s="497" t="str">
        <f>IF(E39=F39+G39," ","ERROR")</f>
        <v xml:space="preserve"> </v>
      </c>
    </row>
    <row r="40" spans="1:9" ht="12">
      <c r="A40" s="489"/>
      <c r="E40" s="498"/>
      <c r="F40" s="498"/>
      <c r="G40" s="498"/>
      <c r="H40" s="497"/>
    </row>
    <row r="41" spans="1:9" ht="12">
      <c r="A41" s="489">
        <v>26</v>
      </c>
      <c r="B41" s="483" t="s">
        <v>135</v>
      </c>
      <c r="E41" s="498">
        <f>E11-E39</f>
        <v>149</v>
      </c>
      <c r="F41" s="498">
        <f>F11-F39</f>
        <v>149</v>
      </c>
      <c r="G41" s="498">
        <f>G11-G39</f>
        <v>0</v>
      </c>
      <c r="H41" s="497" t="str">
        <f>IF(E41=F41+G41," ","ERROR")</f>
        <v xml:space="preserve"> </v>
      </c>
    </row>
    <row r="42" spans="1:9" ht="12">
      <c r="A42" s="489"/>
      <c r="E42" s="498"/>
      <c r="F42" s="498"/>
      <c r="G42" s="498"/>
      <c r="H42" s="497"/>
    </row>
    <row r="43" spans="1:9" ht="12">
      <c r="A43" s="489"/>
      <c r="B43" s="483" t="s">
        <v>136</v>
      </c>
      <c r="E43" s="498"/>
      <c r="F43" s="498"/>
      <c r="G43" s="498"/>
      <c r="H43" s="497"/>
    </row>
    <row r="44" spans="1:9" ht="12">
      <c r="A44" s="489">
        <v>27</v>
      </c>
      <c r="B44" s="500" t="s">
        <v>150</v>
      </c>
      <c r="D44" s="291">
        <v>0.35</v>
      </c>
      <c r="E44" s="288">
        <f>F44+G44</f>
        <v>52</v>
      </c>
      <c r="F44" s="288">
        <f>ROUND(F41*D44,0)</f>
        <v>52</v>
      </c>
      <c r="G44" s="288">
        <f>ROUND(G41*D44,0)</f>
        <v>0</v>
      </c>
      <c r="H44" s="618"/>
      <c r="I44" s="619"/>
    </row>
    <row r="45" spans="1:9" ht="12">
      <c r="A45" s="489">
        <v>28</v>
      </c>
      <c r="B45" s="483" t="s">
        <v>139</v>
      </c>
      <c r="E45" s="498"/>
      <c r="F45" s="498"/>
      <c r="G45" s="498"/>
      <c r="H45" s="497" t="str">
        <f>IF(E45=F45+G45," ","ERROR")</f>
        <v xml:space="preserve"> </v>
      </c>
    </row>
    <row r="46" spans="1:9" ht="12">
      <c r="A46" s="489">
        <v>29</v>
      </c>
      <c r="B46" s="483" t="s">
        <v>138</v>
      </c>
      <c r="E46" s="499"/>
      <c r="F46" s="499"/>
      <c r="G46" s="499"/>
      <c r="H46" s="497" t="str">
        <f>IF(E46=F46+G46," ","ERROR")</f>
        <v xml:space="preserve"> </v>
      </c>
    </row>
    <row r="47" spans="1:9" ht="12">
      <c r="A47" s="489"/>
      <c r="H47" s="497"/>
    </row>
    <row r="48" spans="1:9" ht="12">
      <c r="A48" s="489">
        <v>30</v>
      </c>
      <c r="B48" s="503" t="s">
        <v>88</v>
      </c>
      <c r="E48" s="496">
        <f>E41-(+E44+E45+E46)</f>
        <v>97</v>
      </c>
      <c r="F48" s="496">
        <f>F41-F44+F45+F46</f>
        <v>97</v>
      </c>
      <c r="G48" s="496">
        <f>G41-SUM(G44:G46)</f>
        <v>0</v>
      </c>
      <c r="H48" s="497" t="str">
        <f>IF(E48=F48+G48," ","ERROR")</f>
        <v xml:space="preserve"> </v>
      </c>
    </row>
    <row r="49" spans="1:8" ht="12">
      <c r="A49" s="489"/>
      <c r="H49" s="497"/>
    </row>
    <row r="50" spans="1:8" ht="12">
      <c r="A50" s="489"/>
      <c r="B50" s="500" t="s">
        <v>140</v>
      </c>
      <c r="H50" s="497"/>
    </row>
    <row r="51" spans="1:8" ht="12">
      <c r="A51" s="489"/>
      <c r="B51" s="500" t="s">
        <v>141</v>
      </c>
      <c r="H51" s="497"/>
    </row>
    <row r="52" spans="1:8" ht="12">
      <c r="A52" s="489">
        <v>31</v>
      </c>
      <c r="B52" s="483" t="s">
        <v>142</v>
      </c>
      <c r="E52" s="496"/>
      <c r="F52" s="496"/>
      <c r="G52" s="496"/>
      <c r="H52" s="497" t="str">
        <f t="shared" ref="H52:H64" si="1">IF(E52=F52+G52," ","ERROR")</f>
        <v xml:space="preserve"> </v>
      </c>
    </row>
    <row r="53" spans="1:8" ht="12">
      <c r="A53" s="489">
        <v>32</v>
      </c>
      <c r="B53" s="483" t="s">
        <v>143</v>
      </c>
      <c r="E53" s="498"/>
      <c r="F53" s="498"/>
      <c r="G53" s="498"/>
      <c r="H53" s="497" t="str">
        <f t="shared" si="1"/>
        <v xml:space="preserve"> </v>
      </c>
    </row>
    <row r="54" spans="1:8" ht="12">
      <c r="A54" s="489">
        <v>33</v>
      </c>
      <c r="B54" s="483" t="s">
        <v>151</v>
      </c>
      <c r="E54" s="499"/>
      <c r="F54" s="499"/>
      <c r="G54" s="499"/>
      <c r="H54" s="497" t="str">
        <f t="shared" si="1"/>
        <v xml:space="preserve"> </v>
      </c>
    </row>
    <row r="55" spans="1:8" ht="12">
      <c r="A55" s="489">
        <v>34</v>
      </c>
      <c r="B55" s="483" t="s">
        <v>145</v>
      </c>
      <c r="E55" s="498">
        <f>SUM(E52:E54)</f>
        <v>0</v>
      </c>
      <c r="F55" s="498">
        <f>SUM(F52:F54)</f>
        <v>0</v>
      </c>
      <c r="G55" s="498">
        <f>SUM(G52:G54)</f>
        <v>0</v>
      </c>
      <c r="H55" s="497" t="str">
        <f t="shared" si="1"/>
        <v xml:space="preserve"> </v>
      </c>
    </row>
    <row r="56" spans="1:8" ht="12">
      <c r="A56" s="489"/>
      <c r="B56" s="483" t="s">
        <v>93</v>
      </c>
      <c r="E56" s="498"/>
      <c r="F56" s="498"/>
      <c r="G56" s="498"/>
      <c r="H56" s="497" t="str">
        <f t="shared" si="1"/>
        <v xml:space="preserve"> </v>
      </c>
    </row>
    <row r="57" spans="1:8" ht="12">
      <c r="A57" s="489">
        <v>35</v>
      </c>
      <c r="B57" s="483" t="s">
        <v>142</v>
      </c>
      <c r="E57" s="498"/>
      <c r="F57" s="498"/>
      <c r="G57" s="498"/>
      <c r="H57" s="497" t="str">
        <f t="shared" si="1"/>
        <v xml:space="preserve"> </v>
      </c>
    </row>
    <row r="58" spans="1:8" ht="12">
      <c r="A58" s="489">
        <v>36</v>
      </c>
      <c r="B58" s="483" t="s">
        <v>143</v>
      </c>
      <c r="E58" s="498"/>
      <c r="F58" s="498"/>
      <c r="G58" s="498"/>
      <c r="H58" s="497" t="str">
        <f t="shared" si="1"/>
        <v xml:space="preserve"> </v>
      </c>
    </row>
    <row r="59" spans="1:8" ht="12">
      <c r="A59" s="489">
        <v>37</v>
      </c>
      <c r="B59" s="483" t="s">
        <v>151</v>
      </c>
      <c r="E59" s="499"/>
      <c r="F59" s="499"/>
      <c r="G59" s="499"/>
      <c r="H59" s="497" t="str">
        <f t="shared" si="1"/>
        <v xml:space="preserve"> </v>
      </c>
    </row>
    <row r="60" spans="1:8" ht="12">
      <c r="A60" s="489">
        <v>38</v>
      </c>
      <c r="B60" s="483" t="s">
        <v>146</v>
      </c>
      <c r="E60" s="498">
        <f>SUM(E57:E59)</f>
        <v>0</v>
      </c>
      <c r="F60" s="498">
        <f>SUM(F57:F59)</f>
        <v>0</v>
      </c>
      <c r="G60" s="498">
        <f>SUM(G57:G59)</f>
        <v>0</v>
      </c>
      <c r="H60" s="497" t="str">
        <f t="shared" si="1"/>
        <v xml:space="preserve"> </v>
      </c>
    </row>
    <row r="61" spans="1:8" ht="12">
      <c r="A61" s="489">
        <v>39</v>
      </c>
      <c r="B61" s="500" t="s">
        <v>147</v>
      </c>
      <c r="E61" s="498"/>
      <c r="F61" s="498"/>
      <c r="G61" s="498"/>
      <c r="H61" s="497" t="str">
        <f t="shared" si="1"/>
        <v xml:space="preserve"> </v>
      </c>
    </row>
    <row r="62" spans="1:8" ht="12">
      <c r="A62" s="489">
        <v>40</v>
      </c>
      <c r="B62" s="483" t="s">
        <v>96</v>
      </c>
      <c r="E62" s="498"/>
      <c r="F62" s="498"/>
      <c r="G62" s="498"/>
      <c r="H62" s="497" t="str">
        <f t="shared" si="1"/>
        <v xml:space="preserve"> </v>
      </c>
    </row>
    <row r="63" spans="1:8" s="273" customFormat="1" ht="12" customHeight="1">
      <c r="A63" s="279">
        <v>41</v>
      </c>
      <c r="B63" s="273" t="s">
        <v>302</v>
      </c>
      <c r="E63" s="288"/>
      <c r="F63" s="288"/>
      <c r="G63" s="288"/>
      <c r="H63" s="287"/>
    </row>
    <row r="64" spans="1:8" ht="12">
      <c r="A64" s="489">
        <v>42</v>
      </c>
      <c r="B64" s="500" t="s">
        <v>97</v>
      </c>
      <c r="E64" s="499"/>
      <c r="F64" s="499"/>
      <c r="G64" s="499"/>
      <c r="H64" s="497" t="str">
        <f t="shared" si="1"/>
        <v xml:space="preserve"> </v>
      </c>
    </row>
    <row r="65" spans="1:8" ht="12">
      <c r="A65" s="489"/>
      <c r="B65" s="483" t="s">
        <v>148</v>
      </c>
      <c r="H65" s="497"/>
    </row>
    <row r="66" spans="1:8" ht="12.75" thickBot="1">
      <c r="A66" s="489">
        <v>43</v>
      </c>
      <c r="B66" s="503" t="s">
        <v>98</v>
      </c>
      <c r="E66" s="504">
        <f>E55-E60+E61+E62+E64+E63</f>
        <v>0</v>
      </c>
      <c r="F66" s="504">
        <f t="shared" ref="F66:G66" si="2">F55-F60+F61+F62+F64+F63</f>
        <v>0</v>
      </c>
      <c r="G66" s="504">
        <f t="shared" si="2"/>
        <v>0</v>
      </c>
      <c r="H66" s="497" t="str">
        <f>IF(E66=F66+G66," ","ERROR")</f>
        <v xml:space="preserve"> </v>
      </c>
    </row>
    <row r="67" spans="1:8" ht="12.75" thickTop="1">
      <c r="A67" s="482" t="str">
        <f>Inputs!$D$6</f>
        <v>AVISTA UTILITIES</v>
      </c>
      <c r="B67" s="482"/>
      <c r="C67" s="482"/>
      <c r="G67" s="483"/>
    </row>
    <row r="68" spans="1:8" ht="12">
      <c r="A68" s="482" t="s">
        <v>154</v>
      </c>
      <c r="B68" s="482"/>
      <c r="C68" s="482"/>
      <c r="G68" s="483"/>
    </row>
    <row r="69" spans="1:8" ht="12">
      <c r="A69" s="482" t="str">
        <f>A3</f>
        <v>TWELVE MONTHS ENDED DECEMBER 31, 2009</v>
      </c>
      <c r="B69" s="482"/>
      <c r="C69" s="482"/>
      <c r="F69" s="486" t="str">
        <f>F2</f>
        <v>MISCELLANEOUS</v>
      </c>
      <c r="G69" s="483"/>
    </row>
    <row r="70" spans="1:8" ht="12">
      <c r="A70" s="482" t="s">
        <v>155</v>
      </c>
      <c r="B70" s="482"/>
      <c r="C70" s="482"/>
      <c r="F70" s="486" t="str">
        <f>F3</f>
        <v>RESTATING ADJUSTMENTS</v>
      </c>
      <c r="G70" s="483"/>
    </row>
    <row r="71" spans="1:8" ht="12">
      <c r="E71" s="505"/>
      <c r="F71" s="493" t="str">
        <f>F4</f>
        <v>GAS</v>
      </c>
      <c r="G71" s="506"/>
    </row>
    <row r="72" spans="1:8" ht="12">
      <c r="A72" s="489" t="s">
        <v>9</v>
      </c>
      <c r="F72" s="486"/>
    </row>
    <row r="73" spans="1:8" ht="12">
      <c r="A73" s="507" t="s">
        <v>25</v>
      </c>
      <c r="B73" s="491" t="s">
        <v>103</v>
      </c>
      <c r="C73" s="491"/>
      <c r="F73" s="493" t="s">
        <v>117</v>
      </c>
    </row>
    <row r="74" spans="1:8" ht="12">
      <c r="A74" s="489"/>
      <c r="B74" s="483" t="s">
        <v>59</v>
      </c>
      <c r="E74" s="483"/>
      <c r="G74" s="483"/>
    </row>
    <row r="75" spans="1:8" ht="12">
      <c r="A75" s="489">
        <v>1</v>
      </c>
      <c r="B75" s="483" t="s">
        <v>119</v>
      </c>
      <c r="E75" s="483"/>
      <c r="F75" s="496">
        <f>G8</f>
        <v>0</v>
      </c>
      <c r="G75" s="483"/>
    </row>
    <row r="76" spans="1:8" ht="12">
      <c r="A76" s="489">
        <v>2</v>
      </c>
      <c r="B76" s="483" t="s">
        <v>120</v>
      </c>
      <c r="E76" s="483"/>
      <c r="F76" s="498">
        <f>G9</f>
        <v>0</v>
      </c>
      <c r="G76" s="483"/>
    </row>
    <row r="77" spans="1:8" ht="12">
      <c r="A77" s="489">
        <v>3</v>
      </c>
      <c r="B77" s="483" t="s">
        <v>62</v>
      </c>
      <c r="E77" s="483"/>
      <c r="F77" s="499">
        <f>G10</f>
        <v>0</v>
      </c>
      <c r="G77" s="483"/>
    </row>
    <row r="78" spans="1:8" ht="12">
      <c r="A78" s="489"/>
      <c r="E78" s="483"/>
      <c r="F78" s="498"/>
      <c r="G78" s="483"/>
    </row>
    <row r="79" spans="1:8" ht="12">
      <c r="A79" s="489">
        <v>4</v>
      </c>
      <c r="B79" s="483" t="s">
        <v>121</v>
      </c>
      <c r="E79" s="483"/>
      <c r="F79" s="498">
        <f>F75+F76+F77</f>
        <v>0</v>
      </c>
      <c r="G79" s="483"/>
    </row>
    <row r="80" spans="1:8" ht="12">
      <c r="A80" s="489"/>
      <c r="E80" s="483"/>
      <c r="F80" s="498"/>
      <c r="G80" s="483"/>
    </row>
    <row r="81" spans="1:7" ht="12">
      <c r="A81" s="489"/>
      <c r="B81" s="483" t="s">
        <v>64</v>
      </c>
      <c r="E81" s="483"/>
      <c r="F81" s="498"/>
      <c r="G81" s="483"/>
    </row>
    <row r="82" spans="1:7" ht="12">
      <c r="A82" s="489">
        <v>5</v>
      </c>
      <c r="B82" s="483" t="s">
        <v>122</v>
      </c>
      <c r="E82" s="483"/>
      <c r="F82" s="498">
        <f>G14</f>
        <v>0</v>
      </c>
      <c r="G82" s="483"/>
    </row>
    <row r="83" spans="1:7" ht="12">
      <c r="A83" s="489"/>
      <c r="B83" s="483" t="s">
        <v>66</v>
      </c>
      <c r="E83" s="483"/>
      <c r="F83" s="498"/>
      <c r="G83" s="483"/>
    </row>
    <row r="84" spans="1:7" ht="12">
      <c r="A84" s="489">
        <v>6</v>
      </c>
      <c r="B84" s="483" t="s">
        <v>123</v>
      </c>
      <c r="E84" s="483"/>
      <c r="F84" s="498">
        <f>G16</f>
        <v>0</v>
      </c>
      <c r="G84" s="483"/>
    </row>
    <row r="85" spans="1:7" ht="12">
      <c r="A85" s="489">
        <v>7</v>
      </c>
      <c r="B85" s="483" t="s">
        <v>124</v>
      </c>
      <c r="E85" s="483"/>
      <c r="F85" s="498">
        <f>G17</f>
        <v>0</v>
      </c>
      <c r="G85" s="483"/>
    </row>
    <row r="86" spans="1:7" ht="12">
      <c r="A86" s="489">
        <v>8</v>
      </c>
      <c r="B86" s="483" t="s">
        <v>125</v>
      </c>
      <c r="E86" s="483"/>
      <c r="F86" s="499">
        <f>G18</f>
        <v>0</v>
      </c>
      <c r="G86" s="483"/>
    </row>
    <row r="87" spans="1:7" ht="12">
      <c r="A87" s="489">
        <v>9</v>
      </c>
      <c r="B87" s="483" t="s">
        <v>126</v>
      </c>
      <c r="E87" s="483"/>
      <c r="F87" s="498">
        <f>F84+F85+F86</f>
        <v>0</v>
      </c>
      <c r="G87" s="483"/>
    </row>
    <row r="88" spans="1:7" ht="12">
      <c r="A88" s="489"/>
      <c r="B88" s="483" t="s">
        <v>71</v>
      </c>
      <c r="E88" s="483"/>
      <c r="F88" s="498"/>
      <c r="G88" s="483"/>
    </row>
    <row r="89" spans="1:7" ht="12">
      <c r="A89" s="489">
        <v>10</v>
      </c>
      <c r="B89" s="483" t="s">
        <v>127</v>
      </c>
      <c r="E89" s="483"/>
      <c r="F89" s="498">
        <f>G21</f>
        <v>0</v>
      </c>
      <c r="G89" s="483"/>
    </row>
    <row r="90" spans="1:7" ht="12">
      <c r="A90" s="489">
        <v>11</v>
      </c>
      <c r="B90" s="483" t="s">
        <v>128</v>
      </c>
      <c r="E90" s="483"/>
      <c r="F90" s="498">
        <f>G22</f>
        <v>0</v>
      </c>
      <c r="G90" s="483"/>
    </row>
    <row r="91" spans="1:7" ht="12">
      <c r="A91" s="489">
        <v>12</v>
      </c>
      <c r="B91" s="483" t="s">
        <v>129</v>
      </c>
      <c r="E91" s="483"/>
      <c r="F91" s="499">
        <f>G23</f>
        <v>0</v>
      </c>
      <c r="G91" s="483"/>
    </row>
    <row r="92" spans="1:7" ht="12">
      <c r="A92" s="489">
        <v>13</v>
      </c>
      <c r="B92" s="483" t="s">
        <v>130</v>
      </c>
      <c r="E92" s="483"/>
      <c r="F92" s="498">
        <f>F89+F90+F91</f>
        <v>0</v>
      </c>
      <c r="G92" s="483"/>
    </row>
    <row r="93" spans="1:7" ht="12">
      <c r="A93" s="489"/>
      <c r="B93" s="483" t="s">
        <v>75</v>
      </c>
      <c r="E93" s="483"/>
      <c r="F93" s="498"/>
      <c r="G93" s="483"/>
    </row>
    <row r="94" spans="1:7" ht="12">
      <c r="A94" s="489">
        <v>14</v>
      </c>
      <c r="B94" s="483" t="s">
        <v>127</v>
      </c>
      <c r="E94" s="483"/>
      <c r="F94" s="498">
        <f>G26</f>
        <v>0</v>
      </c>
      <c r="G94" s="483"/>
    </row>
    <row r="95" spans="1:7" ht="12">
      <c r="A95" s="489">
        <v>15</v>
      </c>
      <c r="B95" s="483" t="s">
        <v>128</v>
      </c>
      <c r="E95" s="483"/>
      <c r="F95" s="498">
        <f>G27</f>
        <v>0</v>
      </c>
      <c r="G95" s="483"/>
    </row>
    <row r="96" spans="1:7" ht="12">
      <c r="A96" s="489">
        <v>16</v>
      </c>
      <c r="B96" s="483" t="s">
        <v>129</v>
      </c>
      <c r="E96" s="483"/>
      <c r="F96" s="499"/>
      <c r="G96" s="483"/>
    </row>
    <row r="97" spans="1:7" ht="12">
      <c r="A97" s="489">
        <v>17</v>
      </c>
      <c r="B97" s="483" t="s">
        <v>131</v>
      </c>
      <c r="E97" s="483"/>
      <c r="F97" s="498">
        <f>F94+F95+F96</f>
        <v>0</v>
      </c>
      <c r="G97" s="483"/>
    </row>
    <row r="98" spans="1:7" ht="12">
      <c r="A98" s="489">
        <v>18</v>
      </c>
      <c r="B98" s="483" t="s">
        <v>77</v>
      </c>
      <c r="E98" s="483"/>
      <c r="F98" s="498">
        <f>G31</f>
        <v>0</v>
      </c>
      <c r="G98" s="483"/>
    </row>
    <row r="99" spans="1:7" ht="12">
      <c r="A99" s="489">
        <v>19</v>
      </c>
      <c r="B99" s="483" t="s">
        <v>78</v>
      </c>
      <c r="E99" s="483"/>
      <c r="F99" s="498">
        <f>G32</f>
        <v>0</v>
      </c>
      <c r="G99" s="483"/>
    </row>
    <row r="100" spans="1:7" ht="12">
      <c r="A100" s="489">
        <v>20</v>
      </c>
      <c r="B100" s="483" t="s">
        <v>132</v>
      </c>
      <c r="E100" s="483"/>
      <c r="F100" s="498">
        <f>G33</f>
        <v>0</v>
      </c>
      <c r="G100" s="483"/>
    </row>
    <row r="101" spans="1:7" ht="12">
      <c r="A101" s="489"/>
      <c r="B101" s="483" t="s">
        <v>133</v>
      </c>
      <c r="E101" s="483"/>
      <c r="F101" s="498"/>
      <c r="G101" s="483"/>
    </row>
    <row r="102" spans="1:7" ht="12">
      <c r="A102" s="489">
        <v>21</v>
      </c>
      <c r="B102" s="483" t="s">
        <v>127</v>
      </c>
      <c r="E102" s="483"/>
      <c r="F102" s="498">
        <f>G35</f>
        <v>0</v>
      </c>
      <c r="G102" s="483"/>
    </row>
    <row r="103" spans="1:7" ht="12">
      <c r="A103" s="489">
        <v>22</v>
      </c>
      <c r="B103" s="483" t="s">
        <v>128</v>
      </c>
      <c r="E103" s="483"/>
      <c r="F103" s="498">
        <f>G36</f>
        <v>0</v>
      </c>
      <c r="G103" s="483"/>
    </row>
    <row r="104" spans="1:7" ht="12">
      <c r="A104" s="489">
        <v>23</v>
      </c>
      <c r="B104" s="483" t="s">
        <v>129</v>
      </c>
      <c r="E104" s="483"/>
      <c r="F104" s="499">
        <f>G37</f>
        <v>0</v>
      </c>
      <c r="G104" s="483"/>
    </row>
    <row r="105" spans="1:7" ht="12">
      <c r="A105" s="489">
        <v>24</v>
      </c>
      <c r="B105" s="483" t="s">
        <v>134</v>
      </c>
      <c r="E105" s="483"/>
      <c r="F105" s="499">
        <f>F102+F103+F104</f>
        <v>0</v>
      </c>
      <c r="G105" s="483"/>
    </row>
    <row r="106" spans="1:7" ht="12">
      <c r="A106" s="489"/>
      <c r="E106" s="483"/>
      <c r="F106" s="498"/>
      <c r="G106" s="483"/>
    </row>
    <row r="107" spans="1:7" ht="12">
      <c r="A107" s="489">
        <v>25</v>
      </c>
      <c r="B107" s="483" t="s">
        <v>82</v>
      </c>
      <c r="E107" s="483"/>
      <c r="F107" s="499">
        <f>F105+F100+F99+F98+F97+F92+F87+F82</f>
        <v>0</v>
      </c>
      <c r="G107" s="483"/>
    </row>
    <row r="108" spans="1:7" ht="12">
      <c r="A108" s="489"/>
      <c r="E108" s="483"/>
      <c r="F108" s="498"/>
      <c r="G108" s="483"/>
    </row>
    <row r="109" spans="1:7" ht="12">
      <c r="A109" s="489">
        <v>26</v>
      </c>
      <c r="B109" s="483" t="s">
        <v>156</v>
      </c>
      <c r="E109" s="483"/>
      <c r="F109" s="499">
        <f>F79-F107</f>
        <v>0</v>
      </c>
      <c r="G109" s="483"/>
    </row>
    <row r="110" spans="1:7" ht="12">
      <c r="A110" s="489"/>
      <c r="E110" s="483"/>
      <c r="G110" s="483"/>
    </row>
    <row r="111" spans="1:7" ht="12">
      <c r="A111" s="489">
        <v>27</v>
      </c>
      <c r="B111" s="483" t="s">
        <v>157</v>
      </c>
      <c r="G111" s="483"/>
    </row>
    <row r="112" spans="1:7" ht="12.75" thickBot="1">
      <c r="A112" s="489"/>
      <c r="B112" s="508" t="s">
        <v>158</v>
      </c>
      <c r="C112" s="509">
        <f>Inputs!$D$4</f>
        <v>1.4203E-2</v>
      </c>
      <c r="F112" s="504">
        <f>ROUND(F109*C112,0)</f>
        <v>0</v>
      </c>
      <c r="G112" s="483"/>
    </row>
    <row r="113" spans="1:7" ht="12.75" thickTop="1">
      <c r="A113" s="489"/>
      <c r="G113" s="483"/>
    </row>
  </sheetData>
  <phoneticPr fontId="0" type="noConversion"/>
  <pageMargins left="1" right="0.5" top="0.5" bottom="0.5" header="0.5" footer="0.5"/>
  <pageSetup scale="9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113"/>
  <sheetViews>
    <sheetView view="pageBreakPreview" zoomScaleNormal="100" zoomScaleSheetLayoutView="100" workbookViewId="0">
      <selection activeCell="F1" sqref="F1"/>
    </sheetView>
  </sheetViews>
  <sheetFormatPr defaultColWidth="12.42578125" defaultRowHeight="11.1" customHeight="1"/>
  <cols>
    <col min="1" max="1" width="5.5703125" style="483" customWidth="1"/>
    <col min="2" max="2" width="26.140625" style="483" customWidth="1"/>
    <col min="3" max="3" width="12.42578125" style="483" customWidth="1"/>
    <col min="4" max="4" width="6.7109375" style="483" customWidth="1"/>
    <col min="5" max="5" width="12.42578125" style="501" customWidth="1"/>
    <col min="6" max="6" width="12.42578125" style="502" customWidth="1"/>
    <col min="7" max="7" width="12.42578125" style="501" customWidth="1"/>
    <col min="8" max="16384" width="12.42578125" style="483"/>
  </cols>
  <sheetData>
    <row r="1" spans="1:8" ht="12">
      <c r="A1" s="482" t="str">
        <f>Inputs!$D$6</f>
        <v>AVISTA UTILITIES</v>
      </c>
      <c r="B1" s="482"/>
      <c r="C1" s="482"/>
      <c r="E1" s="484"/>
      <c r="F1" s="879" t="s">
        <v>309</v>
      </c>
      <c r="G1" s="484"/>
    </row>
    <row r="2" spans="1:8" ht="12">
      <c r="A2" s="482" t="s">
        <v>110</v>
      </c>
      <c r="B2" s="482"/>
      <c r="C2" s="482"/>
      <c r="E2" s="484"/>
      <c r="F2" s="486" t="s">
        <v>172</v>
      </c>
      <c r="G2" s="484"/>
    </row>
    <row r="3" spans="1:8" ht="12">
      <c r="A3" s="482" t="str">
        <f>Inputs!$D$2</f>
        <v>TWELVE MONTHS ENDED DECEMBER 31, 2009</v>
      </c>
      <c r="B3" s="482"/>
      <c r="C3" s="482"/>
      <c r="E3" s="484"/>
      <c r="F3" s="486" t="s">
        <v>173</v>
      </c>
      <c r="G3" s="483"/>
    </row>
    <row r="4" spans="1:8" ht="12">
      <c r="A4" s="482" t="s">
        <v>113</v>
      </c>
      <c r="B4" s="482"/>
      <c r="C4" s="482"/>
      <c r="E4" s="487"/>
      <c r="F4" s="488" t="s">
        <v>114</v>
      </c>
      <c r="G4" s="487"/>
    </row>
    <row r="5" spans="1:8" ht="12">
      <c r="A5" s="489" t="s">
        <v>9</v>
      </c>
      <c r="E5" s="484"/>
      <c r="F5" s="486"/>
      <c r="G5" s="484"/>
    </row>
    <row r="6" spans="1:8" ht="12">
      <c r="A6" s="490" t="s">
        <v>25</v>
      </c>
      <c r="B6" s="491" t="s">
        <v>103</v>
      </c>
      <c r="C6" s="491"/>
      <c r="E6" s="492" t="s">
        <v>115</v>
      </c>
      <c r="F6" s="493" t="s">
        <v>116</v>
      </c>
      <c r="G6" s="492" t="s">
        <v>117</v>
      </c>
      <c r="H6" s="494" t="s">
        <v>118</v>
      </c>
    </row>
    <row r="7" spans="1:8" ht="12">
      <c r="A7" s="489"/>
      <c r="B7" s="483" t="s">
        <v>59</v>
      </c>
      <c r="E7" s="495"/>
      <c r="F7" s="486"/>
      <c r="G7" s="495"/>
    </row>
    <row r="8" spans="1:8" ht="12">
      <c r="A8" s="489">
        <v>1</v>
      </c>
      <c r="B8" s="483" t="s">
        <v>119</v>
      </c>
      <c r="E8" s="496"/>
      <c r="F8" s="496"/>
      <c r="G8" s="496"/>
      <c r="H8" s="497" t="str">
        <f>IF(E8=F8+G8," ","ERROR")</f>
        <v xml:space="preserve"> </v>
      </c>
    </row>
    <row r="9" spans="1:8" ht="12">
      <c r="A9" s="489">
        <v>2</v>
      </c>
      <c r="B9" s="483" t="s">
        <v>120</v>
      </c>
      <c r="E9" s="498"/>
      <c r="F9" s="498"/>
      <c r="G9" s="498"/>
      <c r="H9" s="497" t="str">
        <f>IF(E9=F9+G9," ","ERROR")</f>
        <v xml:space="preserve"> </v>
      </c>
    </row>
    <row r="10" spans="1:8" ht="12">
      <c r="A10" s="489">
        <v>3</v>
      </c>
      <c r="B10" s="483" t="s">
        <v>62</v>
      </c>
      <c r="E10" s="499"/>
      <c r="F10" s="499"/>
      <c r="G10" s="499"/>
      <c r="H10" s="497" t="str">
        <f>IF(E10=F10+G10," ","ERROR")</f>
        <v xml:space="preserve"> </v>
      </c>
    </row>
    <row r="11" spans="1:8" ht="12">
      <c r="A11" s="489">
        <v>4</v>
      </c>
      <c r="B11" s="483" t="s">
        <v>121</v>
      </c>
      <c r="E11" s="498">
        <f>SUM(E8:E10)</f>
        <v>0</v>
      </c>
      <c r="F11" s="498">
        <f>SUM(F8:F10)</f>
        <v>0</v>
      </c>
      <c r="G11" s="498">
        <f>SUM(G8:G10)</f>
        <v>0</v>
      </c>
      <c r="H11" s="497" t="str">
        <f>IF(E11=F11+G11," ","ERROR")</f>
        <v xml:space="preserve"> </v>
      </c>
    </row>
    <row r="12" spans="1:8" ht="12">
      <c r="A12" s="489"/>
      <c r="E12" s="498"/>
      <c r="F12" s="498"/>
      <c r="G12" s="498"/>
      <c r="H12" s="497"/>
    </row>
    <row r="13" spans="1:8" ht="12">
      <c r="A13" s="489"/>
      <c r="B13" s="483" t="s">
        <v>64</v>
      </c>
      <c r="E13" s="498"/>
      <c r="F13" s="498"/>
      <c r="G13" s="498"/>
      <c r="H13" s="497"/>
    </row>
    <row r="14" spans="1:8" ht="12">
      <c r="A14" s="489">
        <v>5</v>
      </c>
      <c r="B14" s="483" t="s">
        <v>122</v>
      </c>
      <c r="E14" s="498"/>
      <c r="F14" s="498"/>
      <c r="G14" s="498"/>
      <c r="H14" s="497" t="str">
        <f>IF(E14=F14+G14," ","ERROR")</f>
        <v xml:space="preserve"> </v>
      </c>
    </row>
    <row r="15" spans="1:8" ht="12">
      <c r="A15" s="489"/>
      <c r="B15" s="483" t="s">
        <v>66</v>
      </c>
      <c r="E15" s="498"/>
      <c r="F15" s="498"/>
      <c r="G15" s="498"/>
      <c r="H15" s="497"/>
    </row>
    <row r="16" spans="1:8" ht="12">
      <c r="A16" s="489">
        <v>6</v>
      </c>
      <c r="B16" s="483" t="s">
        <v>123</v>
      </c>
      <c r="E16" s="498"/>
      <c r="F16" s="498"/>
      <c r="G16" s="498"/>
      <c r="H16" s="497" t="str">
        <f>IF(E16=F16+G16," ","ERROR")</f>
        <v xml:space="preserve"> </v>
      </c>
    </row>
    <row r="17" spans="1:8" ht="12">
      <c r="A17" s="489">
        <v>7</v>
      </c>
      <c r="B17" s="483" t="s">
        <v>124</v>
      </c>
      <c r="E17" s="498"/>
      <c r="F17" s="498"/>
      <c r="G17" s="498"/>
      <c r="H17" s="497" t="str">
        <f>IF(E17=F17+G17," ","ERROR")</f>
        <v xml:space="preserve"> </v>
      </c>
    </row>
    <row r="18" spans="1:8" ht="12">
      <c r="A18" s="489">
        <v>8</v>
      </c>
      <c r="B18" s="483" t="s">
        <v>125</v>
      </c>
      <c r="E18" s="499"/>
      <c r="F18" s="499"/>
      <c r="G18" s="499"/>
      <c r="H18" s="497" t="str">
        <f>IF(E18=F18+G18," ","ERROR")</f>
        <v xml:space="preserve"> </v>
      </c>
    </row>
    <row r="19" spans="1:8" ht="12">
      <c r="A19" s="489">
        <v>9</v>
      </c>
      <c r="B19" s="483" t="s">
        <v>126</v>
      </c>
      <c r="E19" s="498">
        <f>SUM(E16:E18)</f>
        <v>0</v>
      </c>
      <c r="F19" s="498">
        <f>SUM(F16:F18)</f>
        <v>0</v>
      </c>
      <c r="G19" s="498">
        <f>SUM(G16:G18)</f>
        <v>0</v>
      </c>
      <c r="H19" s="497" t="str">
        <f>IF(E19=F19+G19," ","ERROR")</f>
        <v xml:space="preserve"> </v>
      </c>
    </row>
    <row r="20" spans="1:8" ht="12">
      <c r="A20" s="489"/>
      <c r="B20" s="483" t="s">
        <v>71</v>
      </c>
      <c r="E20" s="498"/>
      <c r="F20" s="498"/>
      <c r="G20" s="498"/>
      <c r="H20" s="497"/>
    </row>
    <row r="21" spans="1:8" ht="12">
      <c r="A21" s="489">
        <v>10</v>
      </c>
      <c r="B21" s="483" t="s">
        <v>127</v>
      </c>
      <c r="E21" s="498"/>
      <c r="F21" s="498"/>
      <c r="G21" s="498"/>
      <c r="H21" s="497" t="str">
        <f>IF(E21=F21+G21," ","ERROR")</f>
        <v xml:space="preserve"> </v>
      </c>
    </row>
    <row r="22" spans="1:8" ht="12">
      <c r="A22" s="489">
        <v>11</v>
      </c>
      <c r="B22" s="483" t="s">
        <v>128</v>
      </c>
      <c r="E22" s="498"/>
      <c r="F22" s="498"/>
      <c r="G22" s="498"/>
      <c r="H22" s="497" t="str">
        <f>IF(E22=F22+G22," ","ERROR")</f>
        <v xml:space="preserve"> </v>
      </c>
    </row>
    <row r="23" spans="1:8" ht="12">
      <c r="A23" s="489">
        <v>12</v>
      </c>
      <c r="B23" s="483" t="s">
        <v>129</v>
      </c>
      <c r="E23" s="499"/>
      <c r="F23" s="499"/>
      <c r="G23" s="499"/>
      <c r="H23" s="497" t="str">
        <f>IF(E23=F23+G23," ","ERROR")</f>
        <v xml:space="preserve"> </v>
      </c>
    </row>
    <row r="24" spans="1:8" ht="12">
      <c r="A24" s="489">
        <v>13</v>
      </c>
      <c r="B24" s="483" t="s">
        <v>130</v>
      </c>
      <c r="E24" s="498">
        <f>SUM(E21:E23)</f>
        <v>0</v>
      </c>
      <c r="F24" s="498">
        <f>SUM(F21:F23)</f>
        <v>0</v>
      </c>
      <c r="G24" s="498">
        <f>SUM(G21:G23)</f>
        <v>0</v>
      </c>
      <c r="H24" s="497" t="str">
        <f>IF(E24=F24+G24," ","ERROR")</f>
        <v xml:space="preserve"> </v>
      </c>
    </row>
    <row r="25" spans="1:8" ht="12">
      <c r="A25" s="489"/>
      <c r="B25" s="483" t="s">
        <v>75</v>
      </c>
      <c r="E25" s="498"/>
      <c r="F25" s="498"/>
      <c r="G25" s="498"/>
      <c r="H25" s="497"/>
    </row>
    <row r="26" spans="1:8" ht="12">
      <c r="A26" s="489">
        <v>14</v>
      </c>
      <c r="B26" s="483" t="s">
        <v>127</v>
      </c>
      <c r="E26" s="498"/>
      <c r="F26" s="498"/>
      <c r="G26" s="498"/>
      <c r="H26" s="497" t="str">
        <f>IF(E26=F26+G26," ","ERROR")</f>
        <v xml:space="preserve"> </v>
      </c>
    </row>
    <row r="27" spans="1:8" ht="12">
      <c r="A27" s="489">
        <v>15</v>
      </c>
      <c r="B27" s="483" t="s">
        <v>128</v>
      </c>
      <c r="E27" s="498"/>
      <c r="F27" s="498"/>
      <c r="G27" s="498"/>
      <c r="H27" s="497" t="str">
        <f>IF(E27=F27+G27," ","ERROR")</f>
        <v xml:space="preserve"> </v>
      </c>
    </row>
    <row r="28" spans="1:8" ht="12">
      <c r="A28" s="489">
        <v>16</v>
      </c>
      <c r="B28" s="483" t="s">
        <v>129</v>
      </c>
      <c r="E28" s="499">
        <f>F28+G28</f>
        <v>0</v>
      </c>
      <c r="F28" s="499"/>
      <c r="G28" s="499">
        <f>F112</f>
        <v>0</v>
      </c>
      <c r="H28" s="497" t="str">
        <f>IF(E28=F28+G28," ","ERROR")</f>
        <v xml:space="preserve"> </v>
      </c>
    </row>
    <row r="29" spans="1:8" ht="12">
      <c r="A29" s="489">
        <v>17</v>
      </c>
      <c r="B29" s="483" t="s">
        <v>131</v>
      </c>
      <c r="E29" s="498">
        <f>SUM(E26:E28)</f>
        <v>0</v>
      </c>
      <c r="F29" s="498">
        <f>SUM(F26:F28)</f>
        <v>0</v>
      </c>
      <c r="G29" s="498">
        <f>SUM(G26:G28)</f>
        <v>0</v>
      </c>
      <c r="H29" s="497" t="str">
        <f>IF(E29=F29+G29," ","ERROR")</f>
        <v xml:space="preserve"> </v>
      </c>
    </row>
    <row r="30" spans="1:8" ht="12">
      <c r="A30" s="489"/>
      <c r="E30" s="498"/>
      <c r="F30" s="498"/>
      <c r="G30" s="498"/>
      <c r="H30" s="497"/>
    </row>
    <row r="31" spans="1:8" ht="12">
      <c r="A31" s="489">
        <v>18</v>
      </c>
      <c r="B31" s="483" t="s">
        <v>77</v>
      </c>
      <c r="E31" s="498"/>
      <c r="F31" s="498"/>
      <c r="G31" s="498"/>
      <c r="H31" s="497" t="str">
        <f>IF(E31=F31+G31," ","ERROR")</f>
        <v xml:space="preserve"> </v>
      </c>
    </row>
    <row r="32" spans="1:8" ht="12">
      <c r="A32" s="489">
        <v>19</v>
      </c>
      <c r="B32" s="483" t="s">
        <v>78</v>
      </c>
      <c r="E32" s="498"/>
      <c r="F32" s="498"/>
      <c r="G32" s="498"/>
      <c r="H32" s="497" t="str">
        <f>IF(E32=F32+G32," ","ERROR")</f>
        <v xml:space="preserve"> </v>
      </c>
    </row>
    <row r="33" spans="1:9" ht="12">
      <c r="A33" s="489">
        <v>20</v>
      </c>
      <c r="B33" s="483" t="s">
        <v>132</v>
      </c>
      <c r="E33" s="498"/>
      <c r="F33" s="498"/>
      <c r="G33" s="498"/>
      <c r="H33" s="497" t="str">
        <f>IF(E33=F33+G33," ","ERROR")</f>
        <v xml:space="preserve"> </v>
      </c>
    </row>
    <row r="34" spans="1:9" ht="12">
      <c r="A34" s="489"/>
      <c r="B34" s="483" t="s">
        <v>133</v>
      </c>
      <c r="E34" s="498"/>
      <c r="F34" s="498"/>
      <c r="G34" s="498"/>
      <c r="H34" s="497"/>
    </row>
    <row r="35" spans="1:9" ht="12">
      <c r="A35" s="489">
        <v>21</v>
      </c>
      <c r="B35" s="483" t="s">
        <v>127</v>
      </c>
      <c r="E35" s="498"/>
      <c r="F35" s="498"/>
      <c r="G35" s="498"/>
      <c r="H35" s="497" t="str">
        <f>IF(E35=F35+G35," ","ERROR")</f>
        <v xml:space="preserve"> </v>
      </c>
    </row>
    <row r="36" spans="1:9" ht="12">
      <c r="A36" s="489">
        <v>22</v>
      </c>
      <c r="B36" s="483" t="s">
        <v>128</v>
      </c>
      <c r="E36" s="498"/>
      <c r="F36" s="498"/>
      <c r="G36" s="498"/>
      <c r="H36" s="497" t="str">
        <f>IF(E36=F36+G36," ","ERROR")</f>
        <v xml:space="preserve"> </v>
      </c>
    </row>
    <row r="37" spans="1:9" ht="12">
      <c r="A37" s="489">
        <v>23</v>
      </c>
      <c r="B37" s="483" t="s">
        <v>129</v>
      </c>
      <c r="E37" s="499"/>
      <c r="F37" s="499"/>
      <c r="G37" s="499"/>
      <c r="H37" s="497" t="str">
        <f>IF(E37=F37+G37," ","ERROR")</f>
        <v xml:space="preserve"> </v>
      </c>
    </row>
    <row r="38" spans="1:9" ht="12">
      <c r="A38" s="489">
        <v>24</v>
      </c>
      <c r="B38" s="483" t="s">
        <v>134</v>
      </c>
      <c r="E38" s="499">
        <f>SUM(E35:E37)</f>
        <v>0</v>
      </c>
      <c r="F38" s="499">
        <f>SUM(F35:F37)</f>
        <v>0</v>
      </c>
      <c r="G38" s="499">
        <f>SUM(G35:G37)</f>
        <v>0</v>
      </c>
      <c r="H38" s="497" t="str">
        <f>IF(E38=F38+G38," ","ERROR")</f>
        <v xml:space="preserve"> </v>
      </c>
    </row>
    <row r="39" spans="1:9" ht="12">
      <c r="A39" s="489">
        <v>25</v>
      </c>
      <c r="B39" s="483" t="s">
        <v>82</v>
      </c>
      <c r="E39" s="499">
        <f>E19+E24+E29+E31+E32+E33+E38+E14</f>
        <v>0</v>
      </c>
      <c r="F39" s="499">
        <f>F19+F24+F29+F31+F32+F33+F38+F14</f>
        <v>0</v>
      </c>
      <c r="G39" s="499">
        <f>G19+G24+G29+G31+G32+G33+G38+G14</f>
        <v>0</v>
      </c>
      <c r="H39" s="497" t="str">
        <f>IF(E39=F39+G39," ","ERROR")</f>
        <v xml:space="preserve"> </v>
      </c>
    </row>
    <row r="40" spans="1:9" ht="12">
      <c r="A40" s="489"/>
      <c r="E40" s="498"/>
      <c r="F40" s="498"/>
      <c r="G40" s="498"/>
      <c r="H40" s="497"/>
    </row>
    <row r="41" spans="1:9" ht="12">
      <c r="A41" s="489">
        <v>26</v>
      </c>
      <c r="B41" s="483" t="s">
        <v>135</v>
      </c>
      <c r="E41" s="498">
        <f>E11-E39</f>
        <v>0</v>
      </c>
      <c r="F41" s="498">
        <f>F11-F39</f>
        <v>0</v>
      </c>
      <c r="G41" s="498">
        <f>G11-G39</f>
        <v>0</v>
      </c>
      <c r="H41" s="497" t="str">
        <f>IF(E41=F41+G41," ","ERROR")</f>
        <v xml:space="preserve"> </v>
      </c>
    </row>
    <row r="42" spans="1:9" ht="12">
      <c r="A42" s="489"/>
      <c r="E42" s="498"/>
      <c r="F42" s="498"/>
      <c r="G42" s="498"/>
      <c r="H42" s="497"/>
    </row>
    <row r="43" spans="1:9" ht="12">
      <c r="A43" s="489"/>
      <c r="B43" s="483" t="s">
        <v>136</v>
      </c>
      <c r="E43" s="498"/>
      <c r="F43" s="498"/>
      <c r="G43" s="498"/>
      <c r="H43" s="497"/>
    </row>
    <row r="44" spans="1:9" ht="12">
      <c r="A44" s="489">
        <v>27</v>
      </c>
      <c r="B44" s="500" t="s">
        <v>150</v>
      </c>
      <c r="E44" s="498">
        <f>F44+G44</f>
        <v>257.79978000000011</v>
      </c>
      <c r="F44" s="617">
        <f>DebtCalc!F49</f>
        <v>257.79978000000011</v>
      </c>
      <c r="G44" s="617">
        <v>0</v>
      </c>
      <c r="H44" s="618" t="s">
        <v>148</v>
      </c>
      <c r="I44" s="619" t="s">
        <v>202</v>
      </c>
    </row>
    <row r="45" spans="1:9" ht="12">
      <c r="A45" s="489">
        <v>28</v>
      </c>
      <c r="B45" s="483" t="s">
        <v>139</v>
      </c>
      <c r="E45" s="498"/>
      <c r="F45" s="498"/>
      <c r="G45" s="498"/>
      <c r="H45" s="497" t="str">
        <f>IF(E45=F45+G45," ","ERROR")</f>
        <v xml:space="preserve"> </v>
      </c>
    </row>
    <row r="46" spans="1:9" ht="12">
      <c r="A46" s="489">
        <v>29</v>
      </c>
      <c r="B46" s="483" t="s">
        <v>138</v>
      </c>
      <c r="E46" s="499"/>
      <c r="F46" s="499"/>
      <c r="G46" s="499"/>
      <c r="H46" s="497" t="str">
        <f>IF(E46=F46+G46," ","ERROR")</f>
        <v xml:space="preserve"> </v>
      </c>
    </row>
    <row r="47" spans="1:9" ht="12">
      <c r="A47" s="489"/>
      <c r="H47" s="497"/>
    </row>
    <row r="48" spans="1:9" ht="12">
      <c r="A48" s="489">
        <v>30</v>
      </c>
      <c r="B48" s="503" t="s">
        <v>88</v>
      </c>
      <c r="E48" s="496">
        <f>E41-(+E44+E45+E46)</f>
        <v>-257.79978000000011</v>
      </c>
      <c r="F48" s="496">
        <f>F41-F44+F45+F46</f>
        <v>-257.79978000000011</v>
      </c>
      <c r="G48" s="496">
        <f>G41-SUM(G44:G46)</f>
        <v>0</v>
      </c>
      <c r="H48" s="497" t="str">
        <f>IF(E48=F48+G48," ","ERROR")</f>
        <v xml:space="preserve"> </v>
      </c>
    </row>
    <row r="49" spans="1:8" ht="12">
      <c r="A49" s="489"/>
      <c r="H49" s="497"/>
    </row>
    <row r="50" spans="1:8" ht="12">
      <c r="A50" s="489"/>
      <c r="B50" s="500" t="s">
        <v>140</v>
      </c>
      <c r="H50" s="497"/>
    </row>
    <row r="51" spans="1:8" ht="12">
      <c r="A51" s="489"/>
      <c r="B51" s="500" t="s">
        <v>141</v>
      </c>
      <c r="H51" s="497"/>
    </row>
    <row r="52" spans="1:8" ht="12">
      <c r="A52" s="489">
        <v>31</v>
      </c>
      <c r="B52" s="483" t="s">
        <v>142</v>
      </c>
      <c r="E52" s="496"/>
      <c r="F52" s="496"/>
      <c r="G52" s="496"/>
      <c r="H52" s="497" t="str">
        <f t="shared" ref="H52:H64" si="0">IF(E52=F52+G52," ","ERROR")</f>
        <v xml:space="preserve"> </v>
      </c>
    </row>
    <row r="53" spans="1:8" ht="12">
      <c r="A53" s="489">
        <v>32</v>
      </c>
      <c r="B53" s="483" t="s">
        <v>143</v>
      </c>
      <c r="E53" s="498"/>
      <c r="F53" s="498"/>
      <c r="G53" s="498"/>
      <c r="H53" s="497" t="str">
        <f t="shared" si="0"/>
        <v xml:space="preserve"> </v>
      </c>
    </row>
    <row r="54" spans="1:8" ht="12">
      <c r="A54" s="489">
        <v>33</v>
      </c>
      <c r="B54" s="483" t="s">
        <v>151</v>
      </c>
      <c r="E54" s="499"/>
      <c r="F54" s="499"/>
      <c r="G54" s="499"/>
      <c r="H54" s="497" t="str">
        <f t="shared" si="0"/>
        <v xml:space="preserve"> </v>
      </c>
    </row>
    <row r="55" spans="1:8" ht="12">
      <c r="A55" s="489">
        <v>34</v>
      </c>
      <c r="B55" s="483" t="s">
        <v>145</v>
      </c>
      <c r="E55" s="498">
        <f>SUM(E52:E54)</f>
        <v>0</v>
      </c>
      <c r="F55" s="498">
        <f>SUM(F52:F54)</f>
        <v>0</v>
      </c>
      <c r="G55" s="498">
        <f>SUM(G52:G54)</f>
        <v>0</v>
      </c>
      <c r="H55" s="497" t="str">
        <f t="shared" si="0"/>
        <v xml:space="preserve"> </v>
      </c>
    </row>
    <row r="56" spans="1:8" ht="12">
      <c r="A56" s="489"/>
      <c r="B56" s="483" t="s">
        <v>93</v>
      </c>
      <c r="E56" s="498"/>
      <c r="F56" s="498"/>
      <c r="G56" s="498"/>
      <c r="H56" s="497" t="str">
        <f t="shared" si="0"/>
        <v xml:space="preserve"> </v>
      </c>
    </row>
    <row r="57" spans="1:8" ht="12">
      <c r="A57" s="489">
        <v>35</v>
      </c>
      <c r="B57" s="483" t="s">
        <v>142</v>
      </c>
      <c r="E57" s="498"/>
      <c r="F57" s="498"/>
      <c r="G57" s="498"/>
      <c r="H57" s="497" t="str">
        <f t="shared" si="0"/>
        <v xml:space="preserve"> </v>
      </c>
    </row>
    <row r="58" spans="1:8" ht="12">
      <c r="A58" s="489">
        <v>36</v>
      </c>
      <c r="B58" s="483" t="s">
        <v>143</v>
      </c>
      <c r="E58" s="498"/>
      <c r="F58" s="498"/>
      <c r="G58" s="498"/>
      <c r="H58" s="497" t="str">
        <f t="shared" si="0"/>
        <v xml:space="preserve"> </v>
      </c>
    </row>
    <row r="59" spans="1:8" ht="12">
      <c r="A59" s="489">
        <v>37</v>
      </c>
      <c r="B59" s="483" t="s">
        <v>151</v>
      </c>
      <c r="E59" s="499"/>
      <c r="F59" s="499"/>
      <c r="G59" s="499"/>
      <c r="H59" s="497" t="str">
        <f t="shared" si="0"/>
        <v xml:space="preserve"> </v>
      </c>
    </row>
    <row r="60" spans="1:8" ht="12">
      <c r="A60" s="489">
        <v>38</v>
      </c>
      <c r="B60" s="483" t="s">
        <v>146</v>
      </c>
      <c r="E60" s="498">
        <f>SUM(E57:E59)</f>
        <v>0</v>
      </c>
      <c r="F60" s="498">
        <f>SUM(F57:F59)</f>
        <v>0</v>
      </c>
      <c r="G60" s="498">
        <f>SUM(G57:G59)</f>
        <v>0</v>
      </c>
      <c r="H60" s="497" t="str">
        <f t="shared" si="0"/>
        <v xml:space="preserve"> </v>
      </c>
    </row>
    <row r="61" spans="1:8" ht="12">
      <c r="A61" s="489">
        <v>39</v>
      </c>
      <c r="B61" s="500" t="s">
        <v>147</v>
      </c>
      <c r="E61" s="498"/>
      <c r="F61" s="498"/>
      <c r="G61" s="498"/>
      <c r="H61" s="497" t="str">
        <f t="shared" si="0"/>
        <v xml:space="preserve"> </v>
      </c>
    </row>
    <row r="62" spans="1:8" ht="12">
      <c r="A62" s="489">
        <v>40</v>
      </c>
      <c r="B62" s="483" t="s">
        <v>96</v>
      </c>
      <c r="E62" s="498"/>
      <c r="F62" s="498"/>
      <c r="G62" s="498"/>
      <c r="H62" s="497" t="str">
        <f t="shared" si="0"/>
        <v xml:space="preserve"> </v>
      </c>
    </row>
    <row r="63" spans="1:8" ht="12">
      <c r="A63" s="489">
        <v>41</v>
      </c>
      <c r="B63" s="483" t="s">
        <v>302</v>
      </c>
      <c r="E63" s="498"/>
      <c r="F63" s="498"/>
      <c r="G63" s="498"/>
      <c r="H63" s="497"/>
    </row>
    <row r="64" spans="1:8" ht="12">
      <c r="A64" s="489">
        <v>42</v>
      </c>
      <c r="B64" s="500" t="s">
        <v>97</v>
      </c>
      <c r="E64" s="499"/>
      <c r="F64" s="499"/>
      <c r="G64" s="499"/>
      <c r="H64" s="497" t="str">
        <f t="shared" si="0"/>
        <v xml:space="preserve"> </v>
      </c>
    </row>
    <row r="65" spans="1:8" ht="12">
      <c r="A65" s="489"/>
      <c r="B65" s="483" t="s">
        <v>148</v>
      </c>
      <c r="H65" s="497"/>
    </row>
    <row r="66" spans="1:8" ht="12.75" thickBot="1">
      <c r="A66" s="489">
        <v>43</v>
      </c>
      <c r="B66" s="503" t="s">
        <v>98</v>
      </c>
      <c r="E66" s="504">
        <f>E55-E60+E61+E62+E64+E63</f>
        <v>0</v>
      </c>
      <c r="F66" s="504">
        <f t="shared" ref="F66:G66" si="1">F55-F60+F61+F62+F64+F63</f>
        <v>0</v>
      </c>
      <c r="G66" s="504">
        <f t="shared" si="1"/>
        <v>0</v>
      </c>
      <c r="H66" s="497" t="str">
        <f>IF(E66=F66+G66," ","ERROR")</f>
        <v xml:space="preserve"> </v>
      </c>
    </row>
    <row r="67" spans="1:8" ht="12.75" thickTop="1">
      <c r="A67" s="482" t="str">
        <f>Inputs!$D$6</f>
        <v>AVISTA UTILITIES</v>
      </c>
      <c r="B67" s="482"/>
      <c r="C67" s="482"/>
      <c r="G67" s="483"/>
    </row>
    <row r="68" spans="1:8" ht="12">
      <c r="A68" s="482" t="s">
        <v>154</v>
      </c>
      <c r="B68" s="482"/>
      <c r="C68" s="482"/>
      <c r="G68" s="483"/>
    </row>
    <row r="69" spans="1:8" ht="12">
      <c r="A69" s="482" t="str">
        <f>A3</f>
        <v>TWELVE MONTHS ENDED DECEMBER 31, 2009</v>
      </c>
      <c r="B69" s="482"/>
      <c r="C69" s="482"/>
      <c r="F69" s="486" t="str">
        <f>F2</f>
        <v>RESTATE</v>
      </c>
      <c r="G69" s="483"/>
    </row>
    <row r="70" spans="1:8" ht="12">
      <c r="A70" s="482" t="s">
        <v>155</v>
      </c>
      <c r="B70" s="482"/>
      <c r="C70" s="482"/>
      <c r="F70" s="486" t="str">
        <f>F3</f>
        <v>DEBT INTEREST</v>
      </c>
      <c r="G70" s="483"/>
    </row>
    <row r="71" spans="1:8" ht="12">
      <c r="E71" s="505"/>
      <c r="F71" s="493" t="str">
        <f>F4</f>
        <v>GAS</v>
      </c>
      <c r="G71" s="506"/>
    </row>
    <row r="72" spans="1:8" ht="12">
      <c r="A72" s="489" t="s">
        <v>9</v>
      </c>
      <c r="F72" s="486"/>
    </row>
    <row r="73" spans="1:8" ht="12">
      <c r="A73" s="507" t="s">
        <v>25</v>
      </c>
      <c r="B73" s="491" t="s">
        <v>103</v>
      </c>
      <c r="C73" s="491"/>
      <c r="F73" s="493" t="s">
        <v>117</v>
      </c>
    </row>
    <row r="74" spans="1:8" ht="12">
      <c r="A74" s="489"/>
      <c r="B74" s="483" t="s">
        <v>59</v>
      </c>
      <c r="E74" s="483"/>
      <c r="G74" s="483"/>
    </row>
    <row r="75" spans="1:8" ht="12">
      <c r="A75" s="489">
        <v>1</v>
      </c>
      <c r="B75" s="483" t="s">
        <v>119</v>
      </c>
      <c r="E75" s="483"/>
      <c r="F75" s="496">
        <f>G8</f>
        <v>0</v>
      </c>
      <c r="G75" s="483"/>
    </row>
    <row r="76" spans="1:8" ht="12">
      <c r="A76" s="489">
        <v>2</v>
      </c>
      <c r="B76" s="483" t="s">
        <v>120</v>
      </c>
      <c r="E76" s="483"/>
      <c r="F76" s="498">
        <f>G9</f>
        <v>0</v>
      </c>
      <c r="G76" s="483"/>
    </row>
    <row r="77" spans="1:8" ht="12">
      <c r="A77" s="489">
        <v>3</v>
      </c>
      <c r="B77" s="483" t="s">
        <v>62</v>
      </c>
      <c r="E77" s="483"/>
      <c r="F77" s="499">
        <f>G10</f>
        <v>0</v>
      </c>
      <c r="G77" s="483"/>
    </row>
    <row r="78" spans="1:8" ht="12">
      <c r="A78" s="489"/>
      <c r="E78" s="483"/>
      <c r="F78" s="498"/>
      <c r="G78" s="483"/>
    </row>
    <row r="79" spans="1:8" ht="12">
      <c r="A79" s="489">
        <v>4</v>
      </c>
      <c r="B79" s="483" t="s">
        <v>121</v>
      </c>
      <c r="E79" s="483"/>
      <c r="F79" s="498">
        <f>F75+F76+F77</f>
        <v>0</v>
      </c>
      <c r="G79" s="483"/>
    </row>
    <row r="80" spans="1:8" ht="12">
      <c r="A80" s="489"/>
      <c r="E80" s="483"/>
      <c r="F80" s="498"/>
      <c r="G80" s="483"/>
    </row>
    <row r="81" spans="1:7" ht="12">
      <c r="A81" s="489"/>
      <c r="B81" s="483" t="s">
        <v>64</v>
      </c>
      <c r="E81" s="483"/>
      <c r="F81" s="498"/>
      <c r="G81" s="483"/>
    </row>
    <row r="82" spans="1:7" ht="12">
      <c r="A82" s="489">
        <v>5</v>
      </c>
      <c r="B82" s="483" t="s">
        <v>122</v>
      </c>
      <c r="E82" s="483"/>
      <c r="F82" s="498">
        <f>G14</f>
        <v>0</v>
      </c>
      <c r="G82" s="483"/>
    </row>
    <row r="83" spans="1:7" ht="12">
      <c r="A83" s="489"/>
      <c r="B83" s="483" t="s">
        <v>66</v>
      </c>
      <c r="E83" s="483"/>
      <c r="F83" s="498"/>
      <c r="G83" s="483"/>
    </row>
    <row r="84" spans="1:7" ht="12">
      <c r="A84" s="489">
        <v>6</v>
      </c>
      <c r="B84" s="483" t="s">
        <v>123</v>
      </c>
      <c r="E84" s="483"/>
      <c r="F84" s="498">
        <f>G16</f>
        <v>0</v>
      </c>
      <c r="G84" s="483"/>
    </row>
    <row r="85" spans="1:7" ht="12">
      <c r="A85" s="489">
        <v>7</v>
      </c>
      <c r="B85" s="483" t="s">
        <v>124</v>
      </c>
      <c r="E85" s="483"/>
      <c r="F85" s="498">
        <f>G17</f>
        <v>0</v>
      </c>
      <c r="G85" s="483"/>
    </row>
    <row r="86" spans="1:7" ht="12">
      <c r="A86" s="489">
        <v>8</v>
      </c>
      <c r="B86" s="483" t="s">
        <v>125</v>
      </c>
      <c r="E86" s="483"/>
      <c r="F86" s="499">
        <f>G18</f>
        <v>0</v>
      </c>
      <c r="G86" s="483"/>
    </row>
    <row r="87" spans="1:7" ht="12">
      <c r="A87" s="489">
        <v>9</v>
      </c>
      <c r="B87" s="483" t="s">
        <v>126</v>
      </c>
      <c r="E87" s="483"/>
      <c r="F87" s="498">
        <f>F84+F85+F86</f>
        <v>0</v>
      </c>
      <c r="G87" s="483"/>
    </row>
    <row r="88" spans="1:7" ht="12">
      <c r="A88" s="489"/>
      <c r="B88" s="483" t="s">
        <v>71</v>
      </c>
      <c r="E88" s="483"/>
      <c r="F88" s="498"/>
      <c r="G88" s="483"/>
    </row>
    <row r="89" spans="1:7" ht="12">
      <c r="A89" s="489">
        <v>10</v>
      </c>
      <c r="B89" s="483" t="s">
        <v>127</v>
      </c>
      <c r="E89" s="483"/>
      <c r="F89" s="498">
        <f>G21</f>
        <v>0</v>
      </c>
      <c r="G89" s="483"/>
    </row>
    <row r="90" spans="1:7" ht="12">
      <c r="A90" s="489">
        <v>11</v>
      </c>
      <c r="B90" s="483" t="s">
        <v>128</v>
      </c>
      <c r="E90" s="483"/>
      <c r="F90" s="498">
        <f>G22</f>
        <v>0</v>
      </c>
      <c r="G90" s="483"/>
    </row>
    <row r="91" spans="1:7" ht="12">
      <c r="A91" s="489">
        <v>12</v>
      </c>
      <c r="B91" s="483" t="s">
        <v>129</v>
      </c>
      <c r="E91" s="483"/>
      <c r="F91" s="499">
        <f>G23</f>
        <v>0</v>
      </c>
      <c r="G91" s="483"/>
    </row>
    <row r="92" spans="1:7" ht="12">
      <c r="A92" s="489">
        <v>13</v>
      </c>
      <c r="B92" s="483" t="s">
        <v>130</v>
      </c>
      <c r="E92" s="483"/>
      <c r="F92" s="498">
        <f>F89+F90+F91</f>
        <v>0</v>
      </c>
      <c r="G92" s="483"/>
    </row>
    <row r="93" spans="1:7" ht="12">
      <c r="A93" s="489"/>
      <c r="B93" s="483" t="s">
        <v>75</v>
      </c>
      <c r="E93" s="483"/>
      <c r="F93" s="498"/>
      <c r="G93" s="483"/>
    </row>
    <row r="94" spans="1:7" ht="12">
      <c r="A94" s="489">
        <v>14</v>
      </c>
      <c r="B94" s="483" t="s">
        <v>127</v>
      </c>
      <c r="E94" s="483"/>
      <c r="F94" s="498">
        <f>G26</f>
        <v>0</v>
      </c>
      <c r="G94" s="483"/>
    </row>
    <row r="95" spans="1:7" ht="12">
      <c r="A95" s="489">
        <v>15</v>
      </c>
      <c r="B95" s="483" t="s">
        <v>128</v>
      </c>
      <c r="E95" s="483"/>
      <c r="F95" s="498">
        <f>G27</f>
        <v>0</v>
      </c>
      <c r="G95" s="483"/>
    </row>
    <row r="96" spans="1:7" ht="12">
      <c r="A96" s="489">
        <v>16</v>
      </c>
      <c r="B96" s="483" t="s">
        <v>129</v>
      </c>
      <c r="E96" s="483"/>
      <c r="F96" s="499"/>
      <c r="G96" s="483"/>
    </row>
    <row r="97" spans="1:7" ht="12">
      <c r="A97" s="489">
        <v>17</v>
      </c>
      <c r="B97" s="483" t="s">
        <v>131</v>
      </c>
      <c r="E97" s="483"/>
      <c r="F97" s="498">
        <f>F94+F95+F96</f>
        <v>0</v>
      </c>
      <c r="G97" s="483"/>
    </row>
    <row r="98" spans="1:7" ht="12">
      <c r="A98" s="489">
        <v>18</v>
      </c>
      <c r="B98" s="483" t="s">
        <v>77</v>
      </c>
      <c r="E98" s="483"/>
      <c r="F98" s="498">
        <f>G31</f>
        <v>0</v>
      </c>
      <c r="G98" s="483"/>
    </row>
    <row r="99" spans="1:7" ht="12">
      <c r="A99" s="489">
        <v>19</v>
      </c>
      <c r="B99" s="483" t="s">
        <v>78</v>
      </c>
      <c r="E99" s="483"/>
      <c r="F99" s="498">
        <f>G32</f>
        <v>0</v>
      </c>
      <c r="G99" s="483"/>
    </row>
    <row r="100" spans="1:7" ht="12">
      <c r="A100" s="489">
        <v>20</v>
      </c>
      <c r="B100" s="483" t="s">
        <v>132</v>
      </c>
      <c r="E100" s="483"/>
      <c r="F100" s="498">
        <f>G33</f>
        <v>0</v>
      </c>
      <c r="G100" s="483"/>
    </row>
    <row r="101" spans="1:7" ht="12">
      <c r="A101" s="489"/>
      <c r="B101" s="483" t="s">
        <v>133</v>
      </c>
      <c r="E101" s="483"/>
      <c r="F101" s="498"/>
      <c r="G101" s="483"/>
    </row>
    <row r="102" spans="1:7" ht="12">
      <c r="A102" s="489">
        <v>21</v>
      </c>
      <c r="B102" s="483" t="s">
        <v>127</v>
      </c>
      <c r="E102" s="483"/>
      <c r="F102" s="498">
        <f>G35</f>
        <v>0</v>
      </c>
      <c r="G102" s="483"/>
    </row>
    <row r="103" spans="1:7" ht="12">
      <c r="A103" s="489">
        <v>22</v>
      </c>
      <c r="B103" s="483" t="s">
        <v>128</v>
      </c>
      <c r="E103" s="483"/>
      <c r="F103" s="498">
        <f>G36</f>
        <v>0</v>
      </c>
      <c r="G103" s="483"/>
    </row>
    <row r="104" spans="1:7" ht="12">
      <c r="A104" s="489">
        <v>23</v>
      </c>
      <c r="B104" s="483" t="s">
        <v>129</v>
      </c>
      <c r="E104" s="483"/>
      <c r="F104" s="499">
        <f>G37</f>
        <v>0</v>
      </c>
      <c r="G104" s="483"/>
    </row>
    <row r="105" spans="1:7" ht="12">
      <c r="A105" s="489">
        <v>24</v>
      </c>
      <c r="B105" s="483" t="s">
        <v>134</v>
      </c>
      <c r="E105" s="483"/>
      <c r="F105" s="499">
        <f>F102+F103+F104</f>
        <v>0</v>
      </c>
      <c r="G105" s="483"/>
    </row>
    <row r="106" spans="1:7" ht="12">
      <c r="A106" s="489"/>
      <c r="E106" s="483"/>
      <c r="F106" s="498"/>
      <c r="G106" s="483"/>
    </row>
    <row r="107" spans="1:7" ht="12">
      <c r="A107" s="489">
        <v>25</v>
      </c>
      <c r="B107" s="483" t="s">
        <v>82</v>
      </c>
      <c r="E107" s="483"/>
      <c r="F107" s="499">
        <f>F105+F100+F99+F98+F97+F92+F87+F82</f>
        <v>0</v>
      </c>
      <c r="G107" s="483"/>
    </row>
    <row r="108" spans="1:7" ht="12">
      <c r="A108" s="489"/>
      <c r="E108" s="483"/>
      <c r="F108" s="498"/>
      <c r="G108" s="483"/>
    </row>
    <row r="109" spans="1:7" ht="12">
      <c r="A109" s="489">
        <v>26</v>
      </c>
      <c r="B109" s="483" t="s">
        <v>156</v>
      </c>
      <c r="E109" s="483"/>
      <c r="F109" s="499">
        <f>F79-F107</f>
        <v>0</v>
      </c>
      <c r="G109" s="483"/>
    </row>
    <row r="110" spans="1:7" ht="12">
      <c r="A110" s="489"/>
      <c r="E110" s="483"/>
      <c r="G110" s="483"/>
    </row>
    <row r="111" spans="1:7" ht="12">
      <c r="A111" s="489">
        <v>27</v>
      </c>
      <c r="B111" s="483" t="s">
        <v>157</v>
      </c>
      <c r="G111" s="483"/>
    </row>
    <row r="112" spans="1:7" ht="12.75" thickBot="1">
      <c r="A112" s="489"/>
      <c r="B112" s="508" t="s">
        <v>158</v>
      </c>
      <c r="C112" s="509">
        <f>Inputs!$D$4</f>
        <v>1.4203E-2</v>
      </c>
      <c r="F112" s="504">
        <f>ROUND(F109*C112,0)</f>
        <v>0</v>
      </c>
      <c r="G112" s="483"/>
    </row>
    <row r="113" spans="1:7" ht="12.75" thickTop="1">
      <c r="A113" s="489"/>
      <c r="G113" s="483"/>
    </row>
  </sheetData>
  <customSheetViews>
    <customSheetView guid="{5BE913A1-B14F-11D2-B0DC-0000832CDFF0}" scale="75" showPageBreaks="1" printArea="1" showRuler="0" topLeftCell="A86">
      <selection activeCell="C111" sqref="C111"/>
      <rowBreaks count="1" manualBreakCount="1">
        <brk id="65" max="65535" man="1"/>
      </rowBreaks>
      <pageMargins left="1.24" right="0.5" top="0.5" bottom="0.5" header="0.5" footer="0.5"/>
      <pageSetup scale="83" orientation="portrait" horizontalDpi="300" verticalDpi="300" r:id="rId1"/>
      <headerFooter alignWithMargins="0"/>
    </customSheetView>
    <customSheetView guid="{A15D1964-B049-11D2-8670-0000832CEEE8}" scale="75" showPageBreaks="1" printArea="1" showRuler="0" topLeftCell="A86">
      <selection activeCell="C111" sqref="C111"/>
      <rowBreaks count="1" manualBreakCount="1">
        <brk id="65" max="65535" man="1"/>
      </rowBreaks>
      <pageMargins left="1.24" right="0.5" top="0.5" bottom="0.5" header="0.5" footer="0.5"/>
      <pageSetup scale="83" orientation="portrait" horizontalDpi="300" verticalDpi="300" r:id="rId2"/>
      <headerFooter alignWithMargins="0"/>
    </customSheetView>
  </customSheetViews>
  <phoneticPr fontId="0" type="noConversion"/>
  <pageMargins left="1" right="0.5" top="0.5" bottom="0.5" header="0.5" footer="0.5"/>
  <pageSetup scale="90" orientation="portrait" horizontalDpi="300" verticalDpi="300" r:id="rId3"/>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P50"/>
  <sheetViews>
    <sheetView view="pageBreakPreview" zoomScale="85" zoomScaleNormal="100" zoomScaleSheetLayoutView="85" workbookViewId="0">
      <selection activeCell="F41" sqref="F41"/>
    </sheetView>
  </sheetViews>
  <sheetFormatPr defaultColWidth="10.7109375" defaultRowHeight="12.75"/>
  <cols>
    <col min="1" max="1" width="4.85546875" style="587" customWidth="1"/>
    <col min="2" max="2" width="18.7109375" style="583" customWidth="1"/>
    <col min="3" max="4" width="10.7109375" style="583" customWidth="1"/>
    <col min="5" max="5" width="10.140625" style="583" customWidth="1"/>
    <col min="6" max="6" width="14.7109375" style="586" customWidth="1"/>
    <col min="7" max="7" width="5.85546875" style="583" customWidth="1"/>
    <col min="8" max="16384" width="10.7109375" style="583"/>
  </cols>
  <sheetData>
    <row r="1" spans="1:16">
      <c r="A1" s="615" t="str">
        <f>Inputs!D6</f>
        <v>AVISTA UTILITIES</v>
      </c>
      <c r="B1" s="581"/>
      <c r="C1" s="582"/>
      <c r="D1" s="582"/>
      <c r="E1" s="581"/>
      <c r="F1" s="582"/>
    </row>
    <row r="2" spans="1:16">
      <c r="A2" s="615" t="s">
        <v>203</v>
      </c>
      <c r="B2" s="581"/>
      <c r="C2" s="582"/>
      <c r="D2" s="582"/>
      <c r="E2" s="581"/>
      <c r="F2" s="582"/>
    </row>
    <row r="3" spans="1:16">
      <c r="A3" s="581" t="s">
        <v>187</v>
      </c>
      <c r="B3" s="581"/>
      <c r="C3" s="582"/>
      <c r="D3" s="582"/>
      <c r="E3" s="581"/>
      <c r="F3" s="582"/>
    </row>
    <row r="4" spans="1:16">
      <c r="A4" s="616" t="s">
        <v>305</v>
      </c>
      <c r="B4" s="581"/>
      <c r="C4" s="582"/>
      <c r="D4" s="582"/>
      <c r="E4" s="584"/>
      <c r="F4" s="582"/>
      <c r="J4" s="597"/>
      <c r="K4" s="597"/>
      <c r="L4" s="597"/>
      <c r="M4" s="597"/>
      <c r="N4" s="597"/>
      <c r="O4" s="597"/>
      <c r="P4" s="597"/>
    </row>
    <row r="5" spans="1:16">
      <c r="A5" s="584" t="s">
        <v>188</v>
      </c>
      <c r="B5" s="581"/>
      <c r="C5" s="582"/>
      <c r="D5" s="582"/>
      <c r="E5" s="585"/>
      <c r="F5" s="878" t="s">
        <v>309</v>
      </c>
      <c r="G5" s="586"/>
      <c r="H5" s="586"/>
      <c r="I5" s="586"/>
      <c r="J5" s="914" t="s">
        <v>181</v>
      </c>
      <c r="K5" s="914"/>
      <c r="L5" s="914"/>
      <c r="M5" s="914"/>
      <c r="N5" s="914"/>
      <c r="O5" s="914"/>
      <c r="P5" s="914"/>
    </row>
    <row r="6" spans="1:16">
      <c r="C6" s="586"/>
      <c r="D6" s="586"/>
      <c r="E6" s="588"/>
      <c r="F6" s="587" t="s">
        <v>28</v>
      </c>
      <c r="G6" s="588"/>
      <c r="H6" s="586"/>
      <c r="I6" s="586"/>
      <c r="J6" s="914" t="s">
        <v>311</v>
      </c>
      <c r="K6" s="914"/>
      <c r="L6" s="914"/>
      <c r="M6" s="914"/>
      <c r="N6" s="914"/>
      <c r="O6" s="914"/>
      <c r="P6" s="914"/>
    </row>
    <row r="7" spans="1:16">
      <c r="B7" s="589" t="s">
        <v>189</v>
      </c>
      <c r="C7" s="586"/>
      <c r="D7" s="586"/>
      <c r="E7" s="588"/>
      <c r="F7" s="590" t="s">
        <v>190</v>
      </c>
      <c r="G7" s="588"/>
      <c r="H7" s="588"/>
      <c r="I7" s="586"/>
      <c r="J7" s="914" t="s">
        <v>283</v>
      </c>
      <c r="K7" s="914"/>
      <c r="L7" s="914"/>
      <c r="M7" s="914"/>
      <c r="N7" s="914"/>
      <c r="O7" s="914"/>
      <c r="P7" s="914"/>
    </row>
    <row r="8" spans="1:16">
      <c r="A8" s="609" t="str">
        <f>PFRstmtSheet!A10</f>
        <v>b</v>
      </c>
      <c r="B8" s="610" t="str">
        <f>PFRstmtSheet!B10</f>
        <v>Per Results Report</v>
      </c>
      <c r="C8" s="586"/>
      <c r="D8" s="586"/>
      <c r="E8" s="591"/>
      <c r="F8" s="623">
        <f>PFRstmtSheet!G10</f>
        <v>204811</v>
      </c>
      <c r="G8" s="591"/>
      <c r="H8" s="591"/>
      <c r="I8" s="591"/>
      <c r="J8" s="921" t="s">
        <v>309</v>
      </c>
      <c r="K8" s="921"/>
      <c r="L8" s="921"/>
      <c r="M8" s="921"/>
      <c r="N8" s="921"/>
      <c r="O8" s="921"/>
      <c r="P8" s="921"/>
    </row>
    <row r="9" spans="1:16" ht="13.5">
      <c r="A9" s="609" t="str">
        <f>PFRstmtSheet!A11</f>
        <v>c</v>
      </c>
      <c r="B9" s="610" t="str">
        <f>PFRstmtSheet!B11</f>
        <v>Deferred FIT Rate Base</v>
      </c>
      <c r="C9" s="586"/>
      <c r="D9" s="586"/>
      <c r="F9" s="620">
        <f>PFRstmtSheet!G11</f>
        <v>-31005</v>
      </c>
      <c r="J9" s="880"/>
      <c r="K9" s="880"/>
      <c r="L9" s="880"/>
      <c r="M9" s="880"/>
      <c r="N9" s="880"/>
      <c r="O9" s="880"/>
      <c r="P9" s="880"/>
    </row>
    <row r="10" spans="1:16" ht="13.5">
      <c r="A10" s="609" t="str">
        <f>PFRstmtSheet!A12</f>
        <v>d</v>
      </c>
      <c r="B10" s="610" t="str">
        <f>PFRstmtSheet!B12</f>
        <v>Deferred Gain on Office Building</v>
      </c>
      <c r="C10" s="586"/>
      <c r="D10" s="586"/>
      <c r="F10" s="620">
        <f>PFRstmtSheet!G12</f>
        <v>-71</v>
      </c>
      <c r="J10" s="881"/>
      <c r="K10" s="882"/>
      <c r="L10" s="883"/>
      <c r="M10" s="884"/>
      <c r="N10" s="885"/>
      <c r="O10" s="884" t="s">
        <v>312</v>
      </c>
      <c r="P10" s="882"/>
    </row>
    <row r="11" spans="1:16" ht="13.5">
      <c r="A11" s="609" t="str">
        <f>PFRstmtSheet!A13</f>
        <v>e</v>
      </c>
      <c r="B11" s="610" t="str">
        <f>PFRstmtSheet!B13</f>
        <v>Gas Inventory</v>
      </c>
      <c r="C11" s="586"/>
      <c r="D11" s="586"/>
      <c r="F11" s="620">
        <f>PFRstmtSheet!G13</f>
        <v>8440</v>
      </c>
      <c r="J11" s="881"/>
      <c r="K11" s="730"/>
      <c r="L11" s="886"/>
      <c r="M11" s="884" t="s">
        <v>212</v>
      </c>
      <c r="N11" s="887" t="s">
        <v>312</v>
      </c>
      <c r="O11" s="884" t="s">
        <v>213</v>
      </c>
      <c r="P11" s="882"/>
    </row>
    <row r="12" spans="1:16" ht="13.5">
      <c r="A12" s="609" t="str">
        <f>PFRstmtSheet!A14</f>
        <v>f</v>
      </c>
      <c r="B12" s="610" t="str">
        <f>PFRstmtSheet!B14</f>
        <v>Customer Advances</v>
      </c>
      <c r="C12" s="586"/>
      <c r="D12" s="586"/>
      <c r="F12" s="620">
        <f>PFRstmtSheet!G14</f>
        <v>-38</v>
      </c>
      <c r="J12" s="881"/>
      <c r="K12" s="880" t="s">
        <v>214</v>
      </c>
      <c r="L12" s="886"/>
      <c r="M12" s="880" t="s">
        <v>215</v>
      </c>
      <c r="N12" s="888" t="s">
        <v>216</v>
      </c>
      <c r="O12" s="880" t="s">
        <v>216</v>
      </c>
      <c r="P12" s="882"/>
    </row>
    <row r="13" spans="1:16">
      <c r="A13" s="609" t="str">
        <f>PFRstmtSheet!A15</f>
        <v>g</v>
      </c>
      <c r="B13" s="610" t="str">
        <f>PFRstmtSheet!B15</f>
        <v>Customer Deposits</v>
      </c>
      <c r="C13" s="586"/>
      <c r="D13" s="586"/>
      <c r="F13" s="620">
        <f>PFRstmtSheet!G15</f>
        <v>-1359</v>
      </c>
      <c r="J13" s="881"/>
      <c r="K13" s="882"/>
      <c r="L13" s="883"/>
      <c r="M13" s="882"/>
      <c r="N13" s="885"/>
      <c r="O13" s="882"/>
      <c r="P13" s="139"/>
    </row>
    <row r="14" spans="1:16" ht="13.5">
      <c r="A14" s="609" t="str">
        <f>PFRstmtSheet!A19</f>
        <v>h</v>
      </c>
      <c r="B14" s="610" t="str">
        <f>PFRstmtSheet!B19</f>
        <v>Revenue Normalization &amp; Gas Cost Adjust</v>
      </c>
      <c r="C14" s="586"/>
      <c r="D14" s="586"/>
      <c r="F14" s="620">
        <f>PFRstmtSheet!G19</f>
        <v>0</v>
      </c>
      <c r="J14" s="881"/>
      <c r="K14" s="889" t="s">
        <v>313</v>
      </c>
      <c r="L14" s="890"/>
      <c r="M14" s="891">
        <f>100%-M18</f>
        <v>0.51829999999999998</v>
      </c>
      <c r="N14" s="892">
        <v>6.0490000000000002E-2</v>
      </c>
      <c r="O14" s="891">
        <f>ROUND(M14*N14,4)</f>
        <v>3.1399999999999997E-2</v>
      </c>
      <c r="P14" s="139"/>
    </row>
    <row r="15" spans="1:16" ht="13.5">
      <c r="A15" s="609" t="str">
        <f>PFRstmtSheet!A20</f>
        <v>i</v>
      </c>
      <c r="B15" s="610" t="str">
        <f>PFRstmtSheet!B20</f>
        <v>Eliminate B &amp; O Taxes</v>
      </c>
      <c r="C15" s="586"/>
      <c r="D15" s="586"/>
      <c r="F15" s="620">
        <f>PFRstmtSheet!G20</f>
        <v>0</v>
      </c>
      <c r="J15" s="881"/>
      <c r="K15" s="889"/>
      <c r="L15" s="893"/>
      <c r="M15" s="891"/>
      <c r="N15" s="894"/>
      <c r="O15" s="891"/>
      <c r="P15" s="895" t="s">
        <v>314</v>
      </c>
    </row>
    <row r="16" spans="1:16" ht="13.5">
      <c r="A16" s="609" t="str">
        <f>PFRstmtSheet!A21</f>
        <v>j</v>
      </c>
      <c r="B16" s="610" t="str">
        <f>PFRstmtSheet!B21</f>
        <v>Property Tax</v>
      </c>
      <c r="C16" s="586"/>
      <c r="D16" s="586"/>
      <c r="F16" s="620">
        <f>PFRstmtSheet!G21</f>
        <v>0</v>
      </c>
      <c r="J16" s="881"/>
      <c r="K16" s="889" t="s">
        <v>315</v>
      </c>
      <c r="L16" s="893"/>
      <c r="M16" s="891">
        <v>0</v>
      </c>
      <c r="N16" s="894">
        <v>0</v>
      </c>
      <c r="O16" s="891">
        <f>ROUND(M16*N16,4)</f>
        <v>0</v>
      </c>
      <c r="P16" s="896">
        <f>SUM(O14:O16)</f>
        <v>3.1399999999999997E-2</v>
      </c>
    </row>
    <row r="17" spans="1:16" ht="13.5">
      <c r="A17" s="609" t="str">
        <f>PFRstmtSheet!A22</f>
        <v>k</v>
      </c>
      <c r="B17" s="610" t="str">
        <f>PFRstmtSheet!B22</f>
        <v>Uncollectible Expense</v>
      </c>
      <c r="C17" s="586"/>
      <c r="D17" s="586"/>
      <c r="F17" s="620">
        <f>PFRstmtSheet!G22</f>
        <v>0</v>
      </c>
      <c r="J17" s="881"/>
      <c r="K17" s="889"/>
      <c r="L17" s="893"/>
      <c r="M17" s="891"/>
      <c r="N17" s="894"/>
      <c r="O17" s="891"/>
      <c r="P17" s="730"/>
    </row>
    <row r="18" spans="1:16" ht="13.5">
      <c r="A18" s="609" t="str">
        <f>PFRstmtSheet!A23</f>
        <v>l</v>
      </c>
      <c r="B18" s="610" t="str">
        <f>PFRstmtSheet!B23</f>
        <v>Regulatory Expense Adjustment</v>
      </c>
      <c r="C18" s="586"/>
      <c r="D18" s="586"/>
      <c r="F18" s="620">
        <f>PFRstmtSheet!G23</f>
        <v>0</v>
      </c>
      <c r="J18" s="881"/>
      <c r="K18" s="889" t="s">
        <v>316</v>
      </c>
      <c r="L18" s="893"/>
      <c r="M18" s="891">
        <v>0.48170000000000002</v>
      </c>
      <c r="N18" s="897">
        <v>0.10199999999999999</v>
      </c>
      <c r="O18" s="891">
        <f>ROUND(M18*N18,4)</f>
        <v>4.9099999999999998E-2</v>
      </c>
      <c r="P18" s="730"/>
    </row>
    <row r="19" spans="1:16" ht="13.5">
      <c r="A19" s="609" t="str">
        <f>PFRstmtSheet!A24</f>
        <v>m</v>
      </c>
      <c r="B19" s="610" t="str">
        <f>PFRstmtSheet!B24</f>
        <v>Injuries and Damages</v>
      </c>
      <c r="C19" s="586"/>
      <c r="D19" s="586"/>
      <c r="F19" s="620">
        <f>PFRstmtSheet!G24</f>
        <v>0</v>
      </c>
      <c r="J19" s="881"/>
      <c r="K19" s="889"/>
      <c r="L19" s="893"/>
      <c r="M19" s="898"/>
      <c r="N19" s="899"/>
      <c r="O19" s="891"/>
      <c r="P19" s="882"/>
    </row>
    <row r="20" spans="1:16" ht="14.25" thickBot="1">
      <c r="A20" s="609" t="str">
        <f>PFRstmtSheet!A25</f>
        <v>n</v>
      </c>
      <c r="B20" s="610" t="str">
        <f>PFRstmtSheet!B25</f>
        <v>FIT</v>
      </c>
      <c r="C20" s="586"/>
      <c r="D20" s="586"/>
      <c r="F20" s="620">
        <f>PFRstmtSheet!G25</f>
        <v>0</v>
      </c>
      <c r="J20" s="881"/>
      <c r="K20" s="889" t="s">
        <v>40</v>
      </c>
      <c r="L20" s="890"/>
      <c r="M20" s="900">
        <f>SUM(M14:M18)</f>
        <v>1</v>
      </c>
      <c r="N20" s="899"/>
      <c r="O20" s="900">
        <f>SUM(O14:O18)</f>
        <v>8.0499999999999988E-2</v>
      </c>
      <c r="P20" s="882"/>
    </row>
    <row r="21" spans="1:16" ht="14.25" thickTop="1">
      <c r="A21" s="609" t="str">
        <f>PFRstmtSheet!A26</f>
        <v>o</v>
      </c>
      <c r="B21" s="610" t="str">
        <f>PFRstmtSheet!B26</f>
        <v>Net Gains/losses</v>
      </c>
      <c r="C21" s="586"/>
      <c r="D21" s="586"/>
      <c r="F21" s="620">
        <f>PFRstmtSheet!G26</f>
        <v>0</v>
      </c>
      <c r="J21" s="881"/>
      <c r="K21" s="889"/>
      <c r="L21" s="893"/>
      <c r="M21" s="891"/>
      <c r="N21" s="894"/>
      <c r="O21" s="891"/>
      <c r="P21" s="882"/>
    </row>
    <row r="22" spans="1:16">
      <c r="A22" s="609" t="str">
        <f>PFRstmtSheet!A27</f>
        <v>p</v>
      </c>
      <c r="B22" s="610" t="str">
        <f>PFRstmtSheet!B27</f>
        <v>Eliminate A/R Expenses</v>
      </c>
      <c r="C22" s="586"/>
      <c r="D22" s="586"/>
      <c r="F22" s="620">
        <f>PFRstmtSheet!G27</f>
        <v>0</v>
      </c>
    </row>
    <row r="23" spans="1:16">
      <c r="A23" s="609" t="str">
        <f>PFRstmtSheet!A28</f>
        <v>q</v>
      </c>
      <c r="B23" s="610" t="str">
        <f>PFRstmtSheet!B28</f>
        <v>Office Space Charges to Subs</v>
      </c>
      <c r="C23" s="586"/>
      <c r="D23" s="586"/>
      <c r="F23" s="620">
        <f>PFRstmtSheet!G28</f>
        <v>0</v>
      </c>
    </row>
    <row r="24" spans="1:16">
      <c r="A24" s="609" t="str">
        <f>PFRstmtSheet!A29</f>
        <v xml:space="preserve">r </v>
      </c>
      <c r="B24" s="610" t="str">
        <f>PFRstmtSheet!B29</f>
        <v>Restate Excise Taxes</v>
      </c>
      <c r="C24" s="586"/>
      <c r="D24" s="586"/>
      <c r="F24" s="620">
        <f>PFRstmtSheet!G29</f>
        <v>0</v>
      </c>
    </row>
    <row r="25" spans="1:16">
      <c r="A25" s="609" t="str">
        <f>PFRstmtSheet!A30</f>
        <v>s</v>
      </c>
      <c r="B25" s="610" t="str">
        <f>PFRstmtSheet!B30</f>
        <v>Misc Restating Adjustments</v>
      </c>
      <c r="C25" s="586"/>
      <c r="D25" s="586"/>
      <c r="F25" s="620">
        <f>PFRstmtSheet!G30</f>
        <v>0</v>
      </c>
    </row>
    <row r="26" spans="1:16">
      <c r="A26" s="609"/>
      <c r="B26" s="610"/>
      <c r="C26" s="586"/>
      <c r="D26" s="586"/>
      <c r="F26" s="620"/>
    </row>
    <row r="27" spans="1:16" hidden="1">
      <c r="A27" s="609"/>
      <c r="B27" s="610"/>
      <c r="C27" s="586"/>
      <c r="D27" s="586"/>
      <c r="F27" s="620"/>
    </row>
    <row r="28" spans="1:16" hidden="1">
      <c r="A28" s="609"/>
      <c r="B28" s="610"/>
      <c r="C28" s="586"/>
      <c r="D28" s="586"/>
      <c r="F28" s="620"/>
    </row>
    <row r="29" spans="1:16" hidden="1">
      <c r="A29" s="609"/>
      <c r="B29" s="610"/>
      <c r="C29" s="586"/>
      <c r="D29" s="586"/>
      <c r="F29" s="620"/>
    </row>
    <row r="30" spans="1:16" hidden="1">
      <c r="A30" s="609"/>
      <c r="B30" s="610"/>
      <c r="C30" s="586"/>
      <c r="D30" s="586"/>
      <c r="F30" s="620"/>
    </row>
    <row r="31" spans="1:16" hidden="1">
      <c r="A31" s="609"/>
      <c r="B31" s="610"/>
      <c r="C31" s="586"/>
      <c r="D31" s="586"/>
      <c r="F31" s="620"/>
    </row>
    <row r="32" spans="1:16" hidden="1">
      <c r="A32" s="609"/>
      <c r="B32" s="610"/>
      <c r="C32" s="586"/>
      <c r="D32" s="586"/>
      <c r="F32" s="620"/>
    </row>
    <row r="33" spans="1:10" ht="15" hidden="1" customHeight="1">
      <c r="A33" s="609"/>
      <c r="B33" s="610"/>
      <c r="C33" s="586"/>
      <c r="D33" s="586"/>
      <c r="F33" s="620"/>
    </row>
    <row r="34" spans="1:10" hidden="1">
      <c r="A34" s="609"/>
      <c r="B34" s="610"/>
      <c r="C34" s="586"/>
      <c r="D34" s="586"/>
      <c r="F34" s="620"/>
    </row>
    <row r="35" spans="1:10" hidden="1">
      <c r="A35" s="609"/>
      <c r="B35" s="610"/>
      <c r="C35" s="586"/>
      <c r="D35" s="586"/>
      <c r="F35" s="620"/>
    </row>
    <row r="36" spans="1:10" s="739" customFormat="1" hidden="1">
      <c r="A36" s="755"/>
      <c r="B36" s="756"/>
      <c r="C36" s="757"/>
      <c r="D36" s="757"/>
      <c r="F36" s="622"/>
    </row>
    <row r="37" spans="1:10">
      <c r="A37" s="588"/>
      <c r="B37" s="586" t="s">
        <v>191</v>
      </c>
      <c r="C37" s="586"/>
      <c r="D37" s="586"/>
      <c r="F37" s="624">
        <f>SUM(F8:F36)</f>
        <v>180778</v>
      </c>
      <c r="G37" s="871">
        <f>F37-PFRstmtSheet!G33</f>
        <v>0</v>
      </c>
      <c r="H37" s="872" t="s">
        <v>281</v>
      </c>
    </row>
    <row r="38" spans="1:10">
      <c r="A38" s="588"/>
      <c r="B38" s="586"/>
      <c r="C38" s="586"/>
      <c r="D38" s="586"/>
      <c r="F38" s="583"/>
    </row>
    <row r="39" spans="1:10">
      <c r="C39" s="586"/>
      <c r="D39" s="586"/>
      <c r="E39" s="586"/>
      <c r="F39" s="583"/>
      <c r="G39" s="586"/>
      <c r="H39" s="586"/>
      <c r="I39" s="586"/>
      <c r="J39" s="586"/>
    </row>
    <row r="40" spans="1:10" ht="13.5">
      <c r="B40" s="597" t="s">
        <v>199</v>
      </c>
      <c r="C40" s="598"/>
      <c r="D40" s="598"/>
      <c r="E40" s="599"/>
      <c r="F40" s="611">
        <f>P16</f>
        <v>3.1399999999999997E-2</v>
      </c>
      <c r="G40" s="592"/>
      <c r="H40" s="633"/>
      <c r="I40" s="592"/>
      <c r="J40" s="592"/>
    </row>
    <row r="41" spans="1:10" ht="13.5">
      <c r="C41" s="586"/>
      <c r="D41" s="586"/>
      <c r="F41" s="583"/>
      <c r="H41" s="634"/>
    </row>
    <row r="42" spans="1:10" ht="13.5">
      <c r="B42" s="583" t="s">
        <v>192</v>
      </c>
      <c r="C42" s="586"/>
      <c r="D42" s="586"/>
      <c r="E42" s="591"/>
      <c r="F42" s="625">
        <f>F37*F40</f>
        <v>5676.4291999999996</v>
      </c>
      <c r="G42" s="591"/>
      <c r="H42" s="635"/>
      <c r="I42" s="591"/>
      <c r="J42" s="591"/>
    </row>
    <row r="43" spans="1:10">
      <c r="C43" s="586"/>
      <c r="D43" s="586"/>
      <c r="E43" s="586"/>
      <c r="F43" s="621"/>
      <c r="G43" s="586"/>
      <c r="H43" s="636"/>
      <c r="I43" s="586"/>
      <c r="J43" s="586"/>
    </row>
    <row r="44" spans="1:10">
      <c r="B44" s="583" t="s">
        <v>193</v>
      </c>
      <c r="C44" s="586"/>
      <c r="D44" s="586"/>
      <c r="F44" s="715">
        <v>6413</v>
      </c>
      <c r="H44" s="597" t="s">
        <v>303</v>
      </c>
    </row>
    <row r="45" spans="1:10">
      <c r="C45" s="586"/>
      <c r="D45" s="586"/>
      <c r="E45" s="586"/>
      <c r="F45" s="621"/>
      <c r="G45" s="586"/>
      <c r="H45" s="586"/>
      <c r="I45" s="586"/>
      <c r="J45" s="586"/>
    </row>
    <row r="46" spans="1:10">
      <c r="B46" s="583" t="s">
        <v>194</v>
      </c>
      <c r="C46" s="586"/>
      <c r="D46" s="586"/>
      <c r="E46" s="591"/>
      <c r="F46" s="625">
        <f>F42-F44</f>
        <v>-736.57080000000042</v>
      </c>
      <c r="G46" s="591"/>
      <c r="H46" s="591"/>
      <c r="I46" s="591"/>
      <c r="J46" s="591"/>
    </row>
    <row r="47" spans="1:10">
      <c r="B47" s="583" t="s">
        <v>195</v>
      </c>
      <c r="D47" s="586"/>
      <c r="E47" s="593"/>
      <c r="F47" s="594">
        <v>0.35</v>
      </c>
      <c r="G47" s="593"/>
      <c r="H47" s="593"/>
      <c r="I47" s="593"/>
      <c r="J47" s="593"/>
    </row>
    <row r="48" spans="1:10">
      <c r="D48" s="586"/>
      <c r="E48" s="586"/>
      <c r="F48" s="583"/>
      <c r="G48" s="636"/>
      <c r="H48" s="636"/>
      <c r="I48" s="586"/>
      <c r="J48" s="586"/>
    </row>
    <row r="49" spans="2:10" ht="13.5" thickBot="1">
      <c r="B49" s="583" t="s">
        <v>196</v>
      </c>
      <c r="D49" s="586"/>
      <c r="E49" s="591"/>
      <c r="F49" s="625">
        <f>F46*-F47</f>
        <v>257.79978000000011</v>
      </c>
      <c r="G49" s="737"/>
      <c r="H49" s="738"/>
      <c r="I49" s="591"/>
      <c r="J49" s="591"/>
    </row>
    <row r="50" spans="2:10" ht="13.5" thickTop="1">
      <c r="F50" s="595"/>
      <c r="H50" s="720"/>
    </row>
  </sheetData>
  <mergeCells count="4">
    <mergeCell ref="J5:P5"/>
    <mergeCell ref="J6:P6"/>
    <mergeCell ref="J7:P7"/>
    <mergeCell ref="J8:P8"/>
  </mergeCells>
  <phoneticPr fontId="0" type="noConversion"/>
  <printOptions horizontalCentered="1"/>
  <pageMargins left="0.75" right="0.75" top="0.5" bottom="0.5" header="0.5" footer="0.25"/>
  <pageSetup scale="97" orientation="portrait" horizontalDpi="300" verticalDpi="300" r:id="rId1"/>
  <headerFooter alignWithMargins="0">
    <oddFooter>&amp;Lfile:  &amp;F&amp;RLMA &amp;D</odd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H131"/>
  <sheetViews>
    <sheetView view="pageBreakPreview" zoomScale="60" zoomScaleNormal="100" workbookViewId="0">
      <selection activeCell="F66" sqref="F66:G66"/>
    </sheetView>
  </sheetViews>
  <sheetFormatPr defaultRowHeight="12"/>
  <cols>
    <col min="1" max="1" width="5.5703125" style="273" customWidth="1"/>
    <col min="2" max="2" width="26.140625" style="273" customWidth="1"/>
    <col min="3" max="3" width="12.42578125" style="273" customWidth="1"/>
    <col min="4" max="4" width="6.7109375" style="273" customWidth="1"/>
    <col min="5" max="5" width="12.42578125" style="292" customWidth="1"/>
    <col min="6" max="6" width="12.42578125" style="293" customWidth="1"/>
    <col min="7" max="7" width="12.42578125" style="292" customWidth="1"/>
    <col min="8" max="8" width="12.42578125" style="273" customWidth="1"/>
    <col min="9" max="16384" width="9.140625" style="273"/>
  </cols>
  <sheetData>
    <row r="1" spans="1:8" ht="12" customHeight="1">
      <c r="A1" s="272" t="str">
        <f>Inputs!$D$6</f>
        <v>AVISTA UTILITIES</v>
      </c>
      <c r="B1" s="272"/>
      <c r="C1" s="272"/>
      <c r="E1" s="274"/>
      <c r="F1" s="614" t="s">
        <v>201</v>
      </c>
      <c r="G1" s="274"/>
    </row>
    <row r="2" spans="1:8" ht="12" customHeight="1">
      <c r="A2" s="272" t="s">
        <v>110</v>
      </c>
      <c r="B2" s="272"/>
      <c r="C2" s="272"/>
      <c r="E2" s="274"/>
      <c r="F2" s="614" t="s">
        <v>266</v>
      </c>
      <c r="G2" s="274"/>
    </row>
    <row r="3" spans="1:8" ht="12" customHeight="1">
      <c r="A3" s="272" t="str">
        <f>Inputs!$D$2</f>
        <v>TWELVE MONTHS ENDED DECEMBER 31, 2009</v>
      </c>
      <c r="B3" s="272"/>
      <c r="C3" s="272"/>
      <c r="E3" s="274"/>
      <c r="F3" s="293" t="s">
        <v>159</v>
      </c>
      <c r="G3" s="273"/>
    </row>
    <row r="4" spans="1:8" ht="12" customHeight="1">
      <c r="A4" s="272" t="s">
        <v>113</v>
      </c>
      <c r="B4" s="272"/>
      <c r="C4" s="272"/>
      <c r="E4" s="277"/>
      <c r="F4" s="278" t="s">
        <v>114</v>
      </c>
      <c r="G4" s="277"/>
    </row>
    <row r="5" spans="1:8" ht="12" customHeight="1">
      <c r="A5" s="279" t="s">
        <v>9</v>
      </c>
      <c r="E5" s="274"/>
      <c r="F5" s="276"/>
      <c r="G5" s="274"/>
    </row>
    <row r="6" spans="1:8" ht="12" customHeight="1">
      <c r="A6" s="280" t="s">
        <v>25</v>
      </c>
      <c r="B6" s="281" t="s">
        <v>103</v>
      </c>
      <c r="C6" s="281"/>
      <c r="E6" s="282" t="s">
        <v>115</v>
      </c>
      <c r="F6" s="283" t="s">
        <v>116</v>
      </c>
      <c r="G6" s="282" t="s">
        <v>117</v>
      </c>
      <c r="H6" s="284" t="s">
        <v>118</v>
      </c>
    </row>
    <row r="7" spans="1:8" ht="12" customHeight="1">
      <c r="A7" s="279"/>
      <c r="B7" s="273" t="s">
        <v>59</v>
      </c>
      <c r="E7" s="285"/>
      <c r="F7" s="276"/>
      <c r="G7" s="285"/>
    </row>
    <row r="8" spans="1:8" ht="12" customHeight="1">
      <c r="A8" s="279">
        <v>1</v>
      </c>
      <c r="B8" s="273" t="s">
        <v>119</v>
      </c>
      <c r="E8" s="286"/>
      <c r="F8" s="286"/>
      <c r="G8" s="286"/>
      <c r="H8" s="287" t="str">
        <f>IF(E8=F8+G8," ","ERROR")</f>
        <v xml:space="preserve"> </v>
      </c>
    </row>
    <row r="9" spans="1:8" ht="12" customHeight="1">
      <c r="A9" s="279">
        <v>2</v>
      </c>
      <c r="B9" s="273" t="s">
        <v>120</v>
      </c>
      <c r="E9" s="288"/>
      <c r="F9" s="288"/>
      <c r="G9" s="288"/>
      <c r="H9" s="287" t="str">
        <f>IF(E9=F9+G9," ","ERROR")</f>
        <v xml:space="preserve"> </v>
      </c>
    </row>
    <row r="10" spans="1:8" ht="12" customHeight="1">
      <c r="A10" s="279">
        <v>3</v>
      </c>
      <c r="B10" s="273" t="s">
        <v>62</v>
      </c>
      <c r="E10" s="289"/>
      <c r="F10" s="289"/>
      <c r="G10" s="289"/>
      <c r="H10" s="287" t="str">
        <f>IF(E10=F10+G10," ","ERROR")</f>
        <v xml:space="preserve"> </v>
      </c>
    </row>
    <row r="11" spans="1:8" ht="12" customHeight="1">
      <c r="A11" s="279">
        <v>4</v>
      </c>
      <c r="B11" s="273" t="s">
        <v>121</v>
      </c>
      <c r="E11" s="288">
        <f>SUM(E8:E10)</f>
        <v>0</v>
      </c>
      <c r="F11" s="288">
        <f>SUM(F8:F10)</f>
        <v>0</v>
      </c>
      <c r="G11" s="288">
        <f>SUM(G8:G10)</f>
        <v>0</v>
      </c>
      <c r="H11" s="287" t="str">
        <f>IF(E11=F11+G11," ","ERROR")</f>
        <v xml:space="preserve"> </v>
      </c>
    </row>
    <row r="12" spans="1:8" ht="12" customHeight="1">
      <c r="A12" s="279"/>
      <c r="E12" s="288"/>
      <c r="F12" s="288"/>
      <c r="G12" s="288"/>
      <c r="H12" s="287"/>
    </row>
    <row r="13" spans="1:8" ht="12" customHeight="1">
      <c r="A13" s="279"/>
      <c r="B13" s="273" t="s">
        <v>64</v>
      </c>
      <c r="E13" s="288"/>
      <c r="F13" s="288"/>
      <c r="G13" s="288"/>
      <c r="H13" s="287"/>
    </row>
    <row r="14" spans="1:8" ht="12" customHeight="1">
      <c r="A14" s="279">
        <v>5</v>
      </c>
      <c r="B14" s="273" t="s">
        <v>122</v>
      </c>
      <c r="E14" s="288"/>
      <c r="F14" s="288"/>
      <c r="G14" s="288"/>
      <c r="H14" s="287" t="str">
        <f>IF(E14=F14+G14," ","ERROR")</f>
        <v xml:space="preserve"> </v>
      </c>
    </row>
    <row r="15" spans="1:8" ht="12" customHeight="1">
      <c r="A15" s="279"/>
      <c r="B15" s="273" t="s">
        <v>66</v>
      </c>
      <c r="E15" s="288"/>
      <c r="F15" s="288"/>
      <c r="G15" s="288"/>
      <c r="H15" s="287"/>
    </row>
    <row r="16" spans="1:8" ht="12" customHeight="1">
      <c r="A16" s="279">
        <v>6</v>
      </c>
      <c r="B16" s="273" t="s">
        <v>123</v>
      </c>
      <c r="E16" s="288"/>
      <c r="F16" s="288"/>
      <c r="G16" s="288"/>
      <c r="H16" s="287" t="str">
        <f>IF(E16=F16+G16," ","ERROR")</f>
        <v xml:space="preserve"> </v>
      </c>
    </row>
    <row r="17" spans="1:8" ht="12" customHeight="1">
      <c r="A17" s="279">
        <v>7</v>
      </c>
      <c r="B17" s="273" t="s">
        <v>124</v>
      </c>
      <c r="E17" s="288">
        <f>SUM(F17:G17)</f>
        <v>22</v>
      </c>
      <c r="F17" s="288">
        <v>22</v>
      </c>
      <c r="G17" s="288">
        <v>0</v>
      </c>
      <c r="H17" s="287" t="str">
        <f>IF(E17=F17+G17," ","ERROR")</f>
        <v xml:space="preserve"> </v>
      </c>
    </row>
    <row r="18" spans="1:8" ht="12" customHeight="1">
      <c r="A18" s="279">
        <v>8</v>
      </c>
      <c r="B18" s="273" t="s">
        <v>125</v>
      </c>
      <c r="E18" s="289"/>
      <c r="F18" s="289"/>
      <c r="G18" s="289"/>
      <c r="H18" s="287" t="str">
        <f>IF(E18=F18+G18," ","ERROR")</f>
        <v xml:space="preserve"> </v>
      </c>
    </row>
    <row r="19" spans="1:8" ht="12" customHeight="1">
      <c r="A19" s="279">
        <v>9</v>
      </c>
      <c r="B19" s="273" t="s">
        <v>126</v>
      </c>
      <c r="E19" s="288">
        <f>SUM(E16:E18)</f>
        <v>22</v>
      </c>
      <c r="F19" s="288">
        <f>SUM(F16:F18)</f>
        <v>22</v>
      </c>
      <c r="G19" s="288">
        <f>SUM(G16:G18)</f>
        <v>0</v>
      </c>
      <c r="H19" s="287" t="str">
        <f>IF(E19=F19+G19," ","ERROR")</f>
        <v xml:space="preserve"> </v>
      </c>
    </row>
    <row r="20" spans="1:8" ht="12" customHeight="1">
      <c r="A20" s="279"/>
      <c r="B20" s="273" t="s">
        <v>71</v>
      </c>
      <c r="E20" s="288"/>
      <c r="F20" s="288"/>
      <c r="G20" s="288"/>
      <c r="H20" s="287"/>
    </row>
    <row r="21" spans="1:8" ht="12" customHeight="1">
      <c r="A21" s="279">
        <v>10</v>
      </c>
      <c r="B21" s="273" t="s">
        <v>127</v>
      </c>
      <c r="E21" s="288">
        <f>SUM(F21:G21)</f>
        <v>0</v>
      </c>
      <c r="F21" s="288">
        <v>0</v>
      </c>
      <c r="G21" s="288">
        <v>0</v>
      </c>
      <c r="H21" s="287" t="str">
        <f>IF(E21=F21+G21," ","ERROR")</f>
        <v xml:space="preserve"> </v>
      </c>
    </row>
    <row r="22" spans="1:8" ht="12" customHeight="1">
      <c r="A22" s="279">
        <v>11</v>
      </c>
      <c r="B22" s="273" t="s">
        <v>128</v>
      </c>
      <c r="E22" s="288"/>
      <c r="F22" s="288"/>
      <c r="G22" s="288"/>
      <c r="H22" s="287" t="str">
        <f>IF(E22=F22+G22," ","ERROR")</f>
        <v xml:space="preserve"> </v>
      </c>
    </row>
    <row r="23" spans="1:8" ht="12" customHeight="1">
      <c r="A23" s="279">
        <v>12</v>
      </c>
      <c r="B23" s="273" t="s">
        <v>129</v>
      </c>
      <c r="E23" s="289"/>
      <c r="F23" s="289"/>
      <c r="G23" s="289"/>
      <c r="H23" s="287" t="str">
        <f>IF(E23=F23+G23," ","ERROR")</f>
        <v xml:space="preserve"> </v>
      </c>
    </row>
    <row r="24" spans="1:8" ht="12" customHeight="1">
      <c r="A24" s="279">
        <v>13</v>
      </c>
      <c r="B24" s="273" t="s">
        <v>130</v>
      </c>
      <c r="E24" s="288">
        <f>SUM(E21:E23)</f>
        <v>0</v>
      </c>
      <c r="F24" s="288">
        <f>SUM(F21:F23)</f>
        <v>0</v>
      </c>
      <c r="G24" s="288">
        <f>SUM(G21:G23)</f>
        <v>0</v>
      </c>
      <c r="H24" s="287" t="str">
        <f>IF(E24=F24+G24," ","ERROR")</f>
        <v xml:space="preserve"> </v>
      </c>
    </row>
    <row r="25" spans="1:8" ht="12" customHeight="1">
      <c r="A25" s="279"/>
      <c r="B25" s="273" t="s">
        <v>75</v>
      </c>
      <c r="E25" s="288"/>
      <c r="F25" s="288"/>
      <c r="G25" s="288"/>
      <c r="H25" s="287"/>
    </row>
    <row r="26" spans="1:8" ht="12" customHeight="1">
      <c r="A26" s="279">
        <v>14</v>
      </c>
      <c r="B26" s="273" t="s">
        <v>127</v>
      </c>
      <c r="E26" s="288">
        <f>SUM(F26:G26)</f>
        <v>271</v>
      </c>
      <c r="F26" s="288">
        <v>271</v>
      </c>
      <c r="G26" s="288">
        <v>0</v>
      </c>
      <c r="H26" s="287" t="str">
        <f>IF(E26=F26+G26," ","ERROR")</f>
        <v xml:space="preserve"> </v>
      </c>
    </row>
    <row r="27" spans="1:8" ht="12" customHeight="1">
      <c r="A27" s="279">
        <v>15</v>
      </c>
      <c r="B27" s="273" t="s">
        <v>128</v>
      </c>
      <c r="E27" s="288"/>
      <c r="F27" s="288"/>
      <c r="G27" s="288"/>
      <c r="H27" s="287" t="str">
        <f>IF(E27=F27+G27," ","ERROR")</f>
        <v xml:space="preserve"> </v>
      </c>
    </row>
    <row r="28" spans="1:8" ht="12" customHeight="1">
      <c r="A28" s="279">
        <v>16</v>
      </c>
      <c r="B28" s="273" t="s">
        <v>129</v>
      </c>
      <c r="E28" s="289">
        <f>F28+G28</f>
        <v>0</v>
      </c>
      <c r="F28" s="289"/>
      <c r="G28" s="613">
        <f>F114</f>
        <v>0</v>
      </c>
      <c r="H28" s="287" t="str">
        <f>IF(E28=F28+G28," ","ERROR")</f>
        <v xml:space="preserve"> </v>
      </c>
    </row>
    <row r="29" spans="1:8" ht="12" customHeight="1">
      <c r="A29" s="279">
        <v>17</v>
      </c>
      <c r="B29" s="273" t="s">
        <v>131</v>
      </c>
      <c r="E29" s="288">
        <f>SUM(E26:E28)</f>
        <v>271</v>
      </c>
      <c r="F29" s="288">
        <f>SUM(F26:F28)</f>
        <v>271</v>
      </c>
      <c r="G29" s="288">
        <f>SUM(G26:G28)</f>
        <v>0</v>
      </c>
      <c r="H29" s="287" t="str">
        <f>IF(E29=F29+G29," ","ERROR")</f>
        <v xml:space="preserve"> </v>
      </c>
    </row>
    <row r="30" spans="1:8" ht="12" customHeight="1">
      <c r="A30" s="279"/>
      <c r="E30" s="288"/>
      <c r="F30" s="288"/>
      <c r="G30" s="288"/>
      <c r="H30" s="287"/>
    </row>
    <row r="31" spans="1:8" ht="12" customHeight="1">
      <c r="A31" s="279">
        <v>18</v>
      </c>
      <c r="B31" s="273" t="s">
        <v>77</v>
      </c>
      <c r="E31" s="288">
        <f>SUM(F31:G31)</f>
        <v>141</v>
      </c>
      <c r="F31" s="288">
        <v>141</v>
      </c>
      <c r="G31" s="288">
        <v>0</v>
      </c>
      <c r="H31" s="287" t="str">
        <f>IF(E31=F31+G31," ","ERROR")</f>
        <v xml:space="preserve"> </v>
      </c>
    </row>
    <row r="32" spans="1:8" ht="12" customHeight="1">
      <c r="A32" s="279">
        <v>19</v>
      </c>
      <c r="B32" s="273" t="s">
        <v>78</v>
      </c>
      <c r="E32" s="288">
        <f>SUM(F32:G32)</f>
        <v>7</v>
      </c>
      <c r="F32" s="288">
        <v>7</v>
      </c>
      <c r="G32" s="288">
        <v>0</v>
      </c>
      <c r="H32" s="287" t="str">
        <f>IF(E32=F32+G32," ","ERROR")</f>
        <v xml:space="preserve"> </v>
      </c>
    </row>
    <row r="33" spans="1:8" ht="12" customHeight="1">
      <c r="A33" s="279">
        <v>20</v>
      </c>
      <c r="B33" s="273" t="s">
        <v>132</v>
      </c>
      <c r="E33" s="288">
        <f>SUM(F33:G33)</f>
        <v>11</v>
      </c>
      <c r="F33" s="288">
        <v>11</v>
      </c>
      <c r="G33" s="288">
        <v>0</v>
      </c>
      <c r="H33" s="287" t="str">
        <f>IF(E33=F33+G33," ","ERROR")</f>
        <v xml:space="preserve"> </v>
      </c>
    </row>
    <row r="34" spans="1:8" ht="12" customHeight="1">
      <c r="A34" s="279"/>
      <c r="B34" s="273" t="s">
        <v>133</v>
      </c>
      <c r="E34" s="288"/>
      <c r="F34" s="288"/>
      <c r="G34" s="288"/>
      <c r="H34" s="287"/>
    </row>
    <row r="35" spans="1:8" ht="12" customHeight="1">
      <c r="A35" s="279">
        <v>21</v>
      </c>
      <c r="B35" s="273" t="s">
        <v>127</v>
      </c>
      <c r="E35" s="288">
        <f>SUM(F35:G35)</f>
        <v>112</v>
      </c>
      <c r="F35" s="288">
        <v>112</v>
      </c>
      <c r="G35" s="288">
        <v>0</v>
      </c>
      <c r="H35" s="287" t="str">
        <f>IF(E35=F35+G35," ","ERROR")</f>
        <v xml:space="preserve"> </v>
      </c>
    </row>
    <row r="36" spans="1:8" ht="12" customHeight="1">
      <c r="A36" s="279">
        <v>22</v>
      </c>
      <c r="B36" s="273" t="s">
        <v>128</v>
      </c>
      <c r="E36" s="288"/>
      <c r="F36" s="288"/>
      <c r="G36" s="288"/>
      <c r="H36" s="287" t="str">
        <f>IF(E36=F36+G36," ","ERROR")</f>
        <v xml:space="preserve"> </v>
      </c>
    </row>
    <row r="37" spans="1:8" ht="12" customHeight="1">
      <c r="A37" s="279">
        <v>23</v>
      </c>
      <c r="B37" s="273" t="s">
        <v>129</v>
      </c>
      <c r="E37" s="289"/>
      <c r="F37" s="289"/>
      <c r="G37" s="289"/>
      <c r="H37" s="287" t="str">
        <f>IF(E37=F37+G37," ","ERROR")</f>
        <v xml:space="preserve"> </v>
      </c>
    </row>
    <row r="38" spans="1:8" ht="12" customHeight="1">
      <c r="A38" s="279">
        <v>24</v>
      </c>
      <c r="B38" s="273" t="s">
        <v>134</v>
      </c>
      <c r="E38" s="289">
        <f>SUM(E35:E37)</f>
        <v>112</v>
      </c>
      <c r="F38" s="289">
        <f>SUM(F35:F37)</f>
        <v>112</v>
      </c>
      <c r="G38" s="289">
        <f>SUM(G35:G37)</f>
        <v>0</v>
      </c>
      <c r="H38" s="287" t="str">
        <f>IF(E38=F38+G38," ","ERROR")</f>
        <v xml:space="preserve"> </v>
      </c>
    </row>
    <row r="39" spans="1:8" ht="12" customHeight="1">
      <c r="A39" s="279">
        <v>25</v>
      </c>
      <c r="B39" s="273" t="s">
        <v>82</v>
      </c>
      <c r="E39" s="289">
        <f>E19+E24+E29+E31+E32+E33+E38+E14</f>
        <v>564</v>
      </c>
      <c r="F39" s="289">
        <f>F19+F24+F29+F31+F32+F33+F38+F14</f>
        <v>564</v>
      </c>
      <c r="G39" s="289">
        <f>G19+G24+G29+G31+G32+G33+G38+G14</f>
        <v>0</v>
      </c>
      <c r="H39" s="287" t="str">
        <f>IF(E39=F39+G39," ","ERROR")</f>
        <v xml:space="preserve"> </v>
      </c>
    </row>
    <row r="40" spans="1:8" ht="12" customHeight="1">
      <c r="A40" s="279"/>
      <c r="E40" s="288"/>
      <c r="F40" s="288"/>
      <c r="G40" s="288"/>
      <c r="H40" s="287"/>
    </row>
    <row r="41" spans="1:8" ht="12" customHeight="1">
      <c r="A41" s="279">
        <v>26</v>
      </c>
      <c r="B41" s="273" t="s">
        <v>135</v>
      </c>
      <c r="E41" s="288">
        <f>E11-E39</f>
        <v>-564</v>
      </c>
      <c r="F41" s="288">
        <f>F11-F39</f>
        <v>-564</v>
      </c>
      <c r="G41" s="288">
        <f>G11-G39</f>
        <v>0</v>
      </c>
      <c r="H41" s="287" t="str">
        <f>IF(E41=F41+G41," ","ERROR")</f>
        <v xml:space="preserve"> </v>
      </c>
    </row>
    <row r="42" spans="1:8" ht="12" customHeight="1">
      <c r="A42" s="279"/>
      <c r="E42" s="288"/>
      <c r="F42" s="288"/>
      <c r="G42" s="288"/>
      <c r="H42" s="287"/>
    </row>
    <row r="43" spans="1:8" ht="12" customHeight="1">
      <c r="A43" s="279"/>
      <c r="B43" s="273" t="s">
        <v>136</v>
      </c>
      <c r="E43" s="288"/>
      <c r="F43" s="288"/>
      <c r="G43" s="288"/>
      <c r="H43" s="287"/>
    </row>
    <row r="44" spans="1:8" ht="12" customHeight="1">
      <c r="A44" s="279">
        <v>27</v>
      </c>
      <c r="B44" s="290" t="s">
        <v>137</v>
      </c>
      <c r="D44" s="291">
        <v>0.35</v>
      </c>
      <c r="E44" s="288">
        <f>F44+G44</f>
        <v>-197</v>
      </c>
      <c r="F44" s="288">
        <f>ROUND(F41*D44,0)</f>
        <v>-197</v>
      </c>
      <c r="G44" s="288">
        <f>ROUND(G41*D44,0)</f>
        <v>0</v>
      </c>
      <c r="H44" s="287" t="str">
        <f>IF(E44=F44+G44," ","ERROR")</f>
        <v xml:space="preserve"> </v>
      </c>
    </row>
    <row r="45" spans="1:8" ht="12" customHeight="1">
      <c r="A45" s="279">
        <v>28</v>
      </c>
      <c r="B45" s="273" t="s">
        <v>139</v>
      </c>
      <c r="E45" s="288"/>
      <c r="F45" s="288"/>
      <c r="G45" s="288"/>
      <c r="H45" s="287" t="str">
        <f>IF(E45=F45+G45," ","ERROR")</f>
        <v xml:space="preserve"> </v>
      </c>
    </row>
    <row r="46" spans="1:8" ht="12" customHeight="1">
      <c r="A46" s="279">
        <v>29</v>
      </c>
      <c r="B46" s="273" t="s">
        <v>138</v>
      </c>
      <c r="E46" s="289"/>
      <c r="F46" s="289"/>
      <c r="G46" s="289"/>
      <c r="H46" s="287" t="str">
        <f>IF(E46=F46+G46," ","ERROR")</f>
        <v xml:space="preserve"> </v>
      </c>
    </row>
    <row r="47" spans="1:8" ht="12" customHeight="1">
      <c r="A47" s="279"/>
      <c r="H47" s="287"/>
    </row>
    <row r="48" spans="1:8" ht="12" customHeight="1" thickBot="1">
      <c r="A48" s="279">
        <v>30</v>
      </c>
      <c r="B48" s="294" t="s">
        <v>88</v>
      </c>
      <c r="E48" s="295">
        <f>E41-(+E44+E45+E46)</f>
        <v>-367</v>
      </c>
      <c r="F48" s="295">
        <f>F41-F44+F45+F46</f>
        <v>-367</v>
      </c>
      <c r="G48" s="295">
        <f>G41-SUM(G44:G46)</f>
        <v>0</v>
      </c>
      <c r="H48" s="287" t="str">
        <f>IF(E48=F48+G48," ","ERROR")</f>
        <v xml:space="preserve"> </v>
      </c>
    </row>
    <row r="49" spans="1:8" ht="12" customHeight="1" thickTop="1">
      <c r="A49" s="279"/>
      <c r="H49" s="287"/>
    </row>
    <row r="50" spans="1:8" ht="12" customHeight="1">
      <c r="A50" s="279"/>
      <c r="B50" s="290" t="s">
        <v>140</v>
      </c>
      <c r="H50" s="287"/>
    </row>
    <row r="51" spans="1:8" ht="12" customHeight="1">
      <c r="A51" s="279"/>
      <c r="B51" s="290" t="s">
        <v>141</v>
      </c>
      <c r="H51" s="287"/>
    </row>
    <row r="52" spans="1:8" ht="12" customHeight="1">
      <c r="A52" s="279">
        <v>31</v>
      </c>
      <c r="B52" s="273" t="s">
        <v>142</v>
      </c>
      <c r="E52" s="286"/>
      <c r="F52" s="286"/>
      <c r="G52" s="286"/>
      <c r="H52" s="287" t="str">
        <f t="shared" ref="H52:H64" si="0">IF(E52=F52+G52," ","ERROR")</f>
        <v xml:space="preserve"> </v>
      </c>
    </row>
    <row r="53" spans="1:8" ht="12" customHeight="1">
      <c r="A53" s="279">
        <v>32</v>
      </c>
      <c r="B53" s="273" t="s">
        <v>143</v>
      </c>
      <c r="E53" s="288"/>
      <c r="F53" s="288"/>
      <c r="G53" s="288"/>
      <c r="H53" s="287" t="str">
        <f t="shared" si="0"/>
        <v xml:space="preserve"> </v>
      </c>
    </row>
    <row r="54" spans="1:8" ht="12" customHeight="1">
      <c r="A54" s="279">
        <v>33</v>
      </c>
      <c r="B54" s="273" t="s">
        <v>151</v>
      </c>
      <c r="E54" s="289"/>
      <c r="F54" s="289"/>
      <c r="G54" s="289"/>
      <c r="H54" s="287" t="str">
        <f t="shared" si="0"/>
        <v xml:space="preserve"> </v>
      </c>
    </row>
    <row r="55" spans="1:8" ht="12" customHeight="1">
      <c r="A55" s="279">
        <v>34</v>
      </c>
      <c r="B55" s="273" t="s">
        <v>145</v>
      </c>
      <c r="E55" s="288">
        <f>SUM(E52:E54)</f>
        <v>0</v>
      </c>
      <c r="F55" s="288">
        <f>SUM(F52:F54)</f>
        <v>0</v>
      </c>
      <c r="G55" s="288">
        <f>SUM(G52:G54)</f>
        <v>0</v>
      </c>
      <c r="H55" s="287" t="str">
        <f t="shared" si="0"/>
        <v xml:space="preserve"> </v>
      </c>
    </row>
    <row r="56" spans="1:8" ht="12" customHeight="1">
      <c r="A56" s="279"/>
      <c r="B56" s="273" t="s">
        <v>93</v>
      </c>
      <c r="E56" s="288"/>
      <c r="F56" s="288"/>
      <c r="G56" s="288"/>
      <c r="H56" s="287" t="str">
        <f t="shared" si="0"/>
        <v xml:space="preserve"> </v>
      </c>
    </row>
    <row r="57" spans="1:8" ht="12" customHeight="1">
      <c r="A57" s="279">
        <v>35</v>
      </c>
      <c r="B57" s="273" t="s">
        <v>142</v>
      </c>
      <c r="E57" s="288"/>
      <c r="F57" s="288"/>
      <c r="G57" s="288"/>
      <c r="H57" s="287" t="str">
        <f t="shared" si="0"/>
        <v xml:space="preserve"> </v>
      </c>
    </row>
    <row r="58" spans="1:8" ht="12" customHeight="1">
      <c r="A58" s="279">
        <v>36</v>
      </c>
      <c r="B58" s="273" t="s">
        <v>143</v>
      </c>
      <c r="E58" s="288"/>
      <c r="F58" s="288"/>
      <c r="G58" s="288"/>
      <c r="H58" s="287" t="str">
        <f t="shared" si="0"/>
        <v xml:space="preserve"> </v>
      </c>
    </row>
    <row r="59" spans="1:8" ht="12" customHeight="1">
      <c r="A59" s="279">
        <v>37</v>
      </c>
      <c r="B59" s="273" t="s">
        <v>151</v>
      </c>
      <c r="E59" s="289"/>
      <c r="F59" s="289"/>
      <c r="G59" s="289"/>
      <c r="H59" s="287" t="str">
        <f t="shared" si="0"/>
        <v xml:space="preserve"> </v>
      </c>
    </row>
    <row r="60" spans="1:8" ht="12" customHeight="1">
      <c r="A60" s="279">
        <v>38</v>
      </c>
      <c r="B60" s="273" t="s">
        <v>146</v>
      </c>
      <c r="E60" s="288">
        <f>SUM(E57:E59)</f>
        <v>0</v>
      </c>
      <c r="F60" s="288">
        <f>SUM(F57:F59)</f>
        <v>0</v>
      </c>
      <c r="G60" s="288">
        <f>SUM(G57:G59)</f>
        <v>0</v>
      </c>
      <c r="H60" s="287" t="str">
        <f t="shared" si="0"/>
        <v xml:space="preserve"> </v>
      </c>
    </row>
    <row r="61" spans="1:8" ht="12" customHeight="1">
      <c r="A61" s="279">
        <v>39</v>
      </c>
      <c r="B61" s="290" t="s">
        <v>147</v>
      </c>
      <c r="E61" s="288"/>
      <c r="F61" s="288"/>
      <c r="G61" s="288"/>
      <c r="H61" s="287" t="str">
        <f t="shared" si="0"/>
        <v xml:space="preserve"> </v>
      </c>
    </row>
    <row r="62" spans="1:8" ht="12" customHeight="1">
      <c r="A62" s="279">
        <v>40</v>
      </c>
      <c r="B62" s="273" t="s">
        <v>96</v>
      </c>
      <c r="E62" s="288"/>
      <c r="F62" s="288"/>
      <c r="G62" s="288"/>
      <c r="H62" s="287" t="str">
        <f t="shared" si="0"/>
        <v xml:space="preserve"> </v>
      </c>
    </row>
    <row r="63" spans="1:8" ht="12" customHeight="1">
      <c r="A63" s="279">
        <v>41</v>
      </c>
      <c r="B63" s="273" t="s">
        <v>302</v>
      </c>
      <c r="E63" s="288"/>
      <c r="F63" s="288"/>
      <c r="G63" s="288"/>
      <c r="H63" s="287"/>
    </row>
    <row r="64" spans="1:8" ht="12" customHeight="1">
      <c r="A64" s="279">
        <v>42</v>
      </c>
      <c r="B64" s="290" t="s">
        <v>97</v>
      </c>
      <c r="E64" s="289"/>
      <c r="F64" s="289"/>
      <c r="G64" s="289"/>
      <c r="H64" s="287" t="str">
        <f t="shared" si="0"/>
        <v xml:space="preserve"> </v>
      </c>
    </row>
    <row r="65" spans="1:8" ht="12" customHeight="1">
      <c r="A65" s="279"/>
      <c r="B65" s="273" t="s">
        <v>148</v>
      </c>
      <c r="H65" s="287"/>
    </row>
    <row r="66" spans="1:8" ht="12" customHeight="1" thickBot="1">
      <c r="A66" s="279">
        <v>43</v>
      </c>
      <c r="B66" s="294" t="s">
        <v>98</v>
      </c>
      <c r="E66" s="295">
        <f>E55-E60+E61+E62+E64+E63</f>
        <v>0</v>
      </c>
      <c r="F66" s="295">
        <f t="shared" ref="F66:G66" si="1">F55-F60+F61+F62+F64+F63</f>
        <v>0</v>
      </c>
      <c r="G66" s="295">
        <f t="shared" si="1"/>
        <v>0</v>
      </c>
      <c r="H66" s="287" t="str">
        <f>IF(E66=F66+G66," ","ERROR")</f>
        <v xml:space="preserve"> </v>
      </c>
    </row>
    <row r="67" spans="1:8" ht="12" customHeight="1" thickTop="1">
      <c r="A67" s="279"/>
      <c r="B67" s="294"/>
      <c r="E67" s="296"/>
      <c r="F67" s="296"/>
      <c r="G67" s="296"/>
      <c r="H67" s="287"/>
    </row>
    <row r="68" spans="1:8" ht="12" customHeight="1">
      <c r="A68" s="279"/>
      <c r="B68" s="294"/>
      <c r="E68" s="296"/>
      <c r="F68" s="296"/>
      <c r="G68" s="296"/>
      <c r="H68" s="287"/>
    </row>
    <row r="69" spans="1:8" ht="12" customHeight="1">
      <c r="A69" s="272" t="str">
        <f>Inputs!$D$6</f>
        <v>AVISTA UTILITIES</v>
      </c>
      <c r="B69" s="272"/>
      <c r="C69" s="272"/>
      <c r="F69" s="614" t="s">
        <v>201</v>
      </c>
      <c r="G69" s="273"/>
    </row>
    <row r="70" spans="1:8" ht="12" customHeight="1">
      <c r="A70" s="272" t="s">
        <v>154</v>
      </c>
      <c r="B70" s="272"/>
      <c r="C70" s="272"/>
      <c r="F70" s="614" t="s">
        <v>266</v>
      </c>
      <c r="G70" s="273"/>
    </row>
    <row r="71" spans="1:8" ht="12" customHeight="1">
      <c r="A71" s="272" t="str">
        <f>A3</f>
        <v>TWELVE MONTHS ENDED DECEMBER 31, 2009</v>
      </c>
      <c r="B71" s="272"/>
      <c r="C71" s="272"/>
      <c r="F71" s="293" t="s">
        <v>159</v>
      </c>
      <c r="G71" s="273"/>
    </row>
    <row r="72" spans="1:8" ht="12" customHeight="1">
      <c r="A72" s="272" t="s">
        <v>155</v>
      </c>
      <c r="B72" s="272"/>
      <c r="C72" s="272"/>
      <c r="E72" s="701"/>
      <c r="F72" s="278" t="s">
        <v>114</v>
      </c>
      <c r="G72" s="702"/>
    </row>
    <row r="73" spans="1:8" ht="12" customHeight="1">
      <c r="E73" s="701"/>
      <c r="F73" s="703"/>
      <c r="G73" s="702"/>
    </row>
    <row r="74" spans="1:8" ht="12" customHeight="1">
      <c r="A74" s="279" t="s">
        <v>9</v>
      </c>
      <c r="F74" s="276"/>
    </row>
    <row r="75" spans="1:8" ht="12" customHeight="1">
      <c r="A75" s="299" t="s">
        <v>25</v>
      </c>
      <c r="B75" s="281" t="s">
        <v>103</v>
      </c>
      <c r="C75" s="281"/>
      <c r="F75" s="283" t="s">
        <v>117</v>
      </c>
    </row>
    <row r="76" spans="1:8" ht="12" customHeight="1">
      <c r="A76" s="279"/>
      <c r="B76" s="273" t="s">
        <v>59</v>
      </c>
      <c r="E76" s="273"/>
      <c r="G76" s="273"/>
    </row>
    <row r="77" spans="1:8" ht="12" customHeight="1">
      <c r="A77" s="279">
        <v>1</v>
      </c>
      <c r="B77" s="273" t="s">
        <v>119</v>
      </c>
      <c r="E77" s="273"/>
      <c r="F77" s="286">
        <f>G8</f>
        <v>0</v>
      </c>
      <c r="G77" s="273"/>
    </row>
    <row r="78" spans="1:8" ht="12" customHeight="1">
      <c r="A78" s="279">
        <v>2</v>
      </c>
      <c r="B78" s="273" t="s">
        <v>120</v>
      </c>
      <c r="E78" s="273"/>
      <c r="F78" s="288">
        <f>G9</f>
        <v>0</v>
      </c>
      <c r="G78" s="273"/>
    </row>
    <row r="79" spans="1:8" ht="12" customHeight="1">
      <c r="A79" s="279">
        <v>3</v>
      </c>
      <c r="B79" s="273" t="s">
        <v>62</v>
      </c>
      <c r="E79" s="273"/>
      <c r="F79" s="289">
        <f>G10</f>
        <v>0</v>
      </c>
      <c r="G79" s="273"/>
    </row>
    <row r="80" spans="1:8" ht="12" customHeight="1">
      <c r="A80" s="279"/>
      <c r="E80" s="273"/>
      <c r="F80" s="288"/>
      <c r="G80" s="273"/>
    </row>
    <row r="81" spans="1:7" ht="12" customHeight="1">
      <c r="A81" s="279">
        <v>4</v>
      </c>
      <c r="B81" s="273" t="s">
        <v>121</v>
      </c>
      <c r="E81" s="273"/>
      <c r="F81" s="288">
        <f>F77+F78+F79</f>
        <v>0</v>
      </c>
      <c r="G81" s="273"/>
    </row>
    <row r="82" spans="1:7" ht="12" customHeight="1">
      <c r="A82" s="279"/>
      <c r="E82" s="273"/>
      <c r="F82" s="288"/>
      <c r="G82" s="273"/>
    </row>
    <row r="83" spans="1:7" ht="12" customHeight="1">
      <c r="A83" s="279"/>
      <c r="B83" s="273" t="s">
        <v>64</v>
      </c>
      <c r="E83" s="273"/>
      <c r="F83" s="288"/>
      <c r="G83" s="273"/>
    </row>
    <row r="84" spans="1:7" ht="12" customHeight="1">
      <c r="A84" s="279">
        <v>5</v>
      </c>
      <c r="B84" s="273" t="s">
        <v>122</v>
      </c>
      <c r="E84" s="273"/>
      <c r="F84" s="288">
        <f>G14</f>
        <v>0</v>
      </c>
      <c r="G84" s="273"/>
    </row>
    <row r="85" spans="1:7" ht="12" customHeight="1">
      <c r="A85" s="279"/>
      <c r="B85" s="273" t="s">
        <v>66</v>
      </c>
      <c r="E85" s="273"/>
      <c r="F85" s="288"/>
      <c r="G85" s="273"/>
    </row>
    <row r="86" spans="1:7" ht="12" customHeight="1">
      <c r="A86" s="279">
        <v>6</v>
      </c>
      <c r="B86" s="273" t="s">
        <v>123</v>
      </c>
      <c r="E86" s="273"/>
      <c r="F86" s="288">
        <f>G16</f>
        <v>0</v>
      </c>
      <c r="G86" s="273"/>
    </row>
    <row r="87" spans="1:7" ht="12" customHeight="1">
      <c r="A87" s="279">
        <v>7</v>
      </c>
      <c r="B87" s="273" t="s">
        <v>124</v>
      </c>
      <c r="E87" s="273"/>
      <c r="F87" s="288">
        <f>G17</f>
        <v>0</v>
      </c>
      <c r="G87" s="273"/>
    </row>
    <row r="88" spans="1:7" ht="12" customHeight="1">
      <c r="A88" s="279">
        <v>8</v>
      </c>
      <c r="B88" s="273" t="s">
        <v>125</v>
      </c>
      <c r="E88" s="273"/>
      <c r="F88" s="289">
        <f>G18</f>
        <v>0</v>
      </c>
      <c r="G88" s="273"/>
    </row>
    <row r="89" spans="1:7" ht="12" customHeight="1">
      <c r="A89" s="279">
        <v>9</v>
      </c>
      <c r="B89" s="273" t="s">
        <v>126</v>
      </c>
      <c r="E89" s="273"/>
      <c r="F89" s="288">
        <f>F86+F87+F88</f>
        <v>0</v>
      </c>
      <c r="G89" s="273"/>
    </row>
    <row r="90" spans="1:7" ht="12" customHeight="1">
      <c r="A90" s="279"/>
      <c r="B90" s="273" t="s">
        <v>71</v>
      </c>
      <c r="E90" s="273"/>
      <c r="F90" s="288"/>
      <c r="G90" s="273"/>
    </row>
    <row r="91" spans="1:7" ht="12" customHeight="1">
      <c r="A91" s="279">
        <v>10</v>
      </c>
      <c r="B91" s="273" t="s">
        <v>127</v>
      </c>
      <c r="E91" s="273"/>
      <c r="F91" s="288">
        <f>G21</f>
        <v>0</v>
      </c>
      <c r="G91" s="273"/>
    </row>
    <row r="92" spans="1:7" ht="12" customHeight="1">
      <c r="A92" s="279">
        <v>11</v>
      </c>
      <c r="B92" s="273" t="s">
        <v>128</v>
      </c>
      <c r="E92" s="273"/>
      <c r="F92" s="288">
        <f>G22</f>
        <v>0</v>
      </c>
      <c r="G92" s="273"/>
    </row>
    <row r="93" spans="1:7" ht="12" customHeight="1">
      <c r="A93" s="279">
        <v>12</v>
      </c>
      <c r="B93" s="273" t="s">
        <v>129</v>
      </c>
      <c r="E93" s="273"/>
      <c r="F93" s="289">
        <f>G23</f>
        <v>0</v>
      </c>
      <c r="G93" s="273"/>
    </row>
    <row r="94" spans="1:7" ht="12" customHeight="1">
      <c r="A94" s="279">
        <v>13</v>
      </c>
      <c r="B94" s="273" t="s">
        <v>130</v>
      </c>
      <c r="E94" s="273"/>
      <c r="F94" s="288">
        <f>F91+F92+F93</f>
        <v>0</v>
      </c>
      <c r="G94" s="273"/>
    </row>
    <row r="95" spans="1:7" ht="12" customHeight="1">
      <c r="A95" s="279"/>
      <c r="B95" s="273" t="s">
        <v>75</v>
      </c>
      <c r="E95" s="273"/>
      <c r="F95" s="288"/>
      <c r="G95" s="273"/>
    </row>
    <row r="96" spans="1:7" ht="12" customHeight="1">
      <c r="A96" s="279">
        <v>14</v>
      </c>
      <c r="B96" s="273" t="s">
        <v>127</v>
      </c>
      <c r="E96" s="273"/>
      <c r="F96" s="288">
        <f>G26</f>
        <v>0</v>
      </c>
      <c r="G96" s="273"/>
    </row>
    <row r="97" spans="1:7" ht="12" customHeight="1">
      <c r="A97" s="279">
        <v>15</v>
      </c>
      <c r="B97" s="273" t="s">
        <v>128</v>
      </c>
      <c r="E97" s="273"/>
      <c r="F97" s="288">
        <f>G27</f>
        <v>0</v>
      </c>
      <c r="G97" s="273"/>
    </row>
    <row r="98" spans="1:7" ht="12" customHeight="1">
      <c r="A98" s="279">
        <v>16</v>
      </c>
      <c r="B98" s="273" t="s">
        <v>129</v>
      </c>
      <c r="E98" s="273"/>
      <c r="F98" s="289"/>
      <c r="G98" s="273"/>
    </row>
    <row r="99" spans="1:7" ht="12" customHeight="1">
      <c r="A99" s="279">
        <v>17</v>
      </c>
      <c r="B99" s="273" t="s">
        <v>131</v>
      </c>
      <c r="E99" s="273"/>
      <c r="F99" s="288">
        <f>F96+F97+F98</f>
        <v>0</v>
      </c>
      <c r="G99" s="273"/>
    </row>
    <row r="100" spans="1:7" ht="12" customHeight="1">
      <c r="A100" s="279">
        <v>18</v>
      </c>
      <c r="B100" s="273" t="s">
        <v>77</v>
      </c>
      <c r="E100" s="273"/>
      <c r="F100" s="288">
        <f>G31</f>
        <v>0</v>
      </c>
      <c r="G100" s="273"/>
    </row>
    <row r="101" spans="1:7" ht="12" customHeight="1">
      <c r="A101" s="279">
        <v>19</v>
      </c>
      <c r="B101" s="273" t="s">
        <v>78</v>
      </c>
      <c r="E101" s="273"/>
      <c r="F101" s="288">
        <f>G32</f>
        <v>0</v>
      </c>
      <c r="G101" s="273"/>
    </row>
    <row r="102" spans="1:7" ht="12" customHeight="1">
      <c r="A102" s="279">
        <v>20</v>
      </c>
      <c r="B102" s="273" t="s">
        <v>132</v>
      </c>
      <c r="E102" s="273"/>
      <c r="F102" s="288">
        <f>G33</f>
        <v>0</v>
      </c>
      <c r="G102" s="273"/>
    </row>
    <row r="103" spans="1:7" ht="12" customHeight="1">
      <c r="A103" s="279"/>
      <c r="B103" s="273" t="s">
        <v>133</v>
      </c>
      <c r="E103" s="273"/>
      <c r="F103" s="288"/>
      <c r="G103" s="273"/>
    </row>
    <row r="104" spans="1:7" ht="12" customHeight="1">
      <c r="A104" s="279">
        <v>21</v>
      </c>
      <c r="B104" s="273" t="s">
        <v>127</v>
      </c>
      <c r="E104" s="273"/>
      <c r="F104" s="288">
        <f>G35</f>
        <v>0</v>
      </c>
      <c r="G104" s="273"/>
    </row>
    <row r="105" spans="1:7" ht="12" customHeight="1">
      <c r="A105" s="279">
        <v>22</v>
      </c>
      <c r="B105" s="273" t="s">
        <v>128</v>
      </c>
      <c r="E105" s="273"/>
      <c r="F105" s="288">
        <f>G36</f>
        <v>0</v>
      </c>
      <c r="G105" s="273"/>
    </row>
    <row r="106" spans="1:7" ht="12" customHeight="1">
      <c r="A106" s="279">
        <v>23</v>
      </c>
      <c r="B106" s="273" t="s">
        <v>129</v>
      </c>
      <c r="E106" s="273"/>
      <c r="F106" s="289">
        <f>G37</f>
        <v>0</v>
      </c>
      <c r="G106" s="273"/>
    </row>
    <row r="107" spans="1:7" ht="12" customHeight="1">
      <c r="A107" s="279">
        <v>24</v>
      </c>
      <c r="B107" s="273" t="s">
        <v>134</v>
      </c>
      <c r="E107" s="273"/>
      <c r="F107" s="289">
        <f>F104+F105+F106</f>
        <v>0</v>
      </c>
      <c r="G107" s="273"/>
    </row>
    <row r="108" spans="1:7" ht="12" customHeight="1">
      <c r="A108" s="279"/>
      <c r="E108" s="273"/>
      <c r="F108" s="288"/>
      <c r="G108" s="273"/>
    </row>
    <row r="109" spans="1:7" ht="12" customHeight="1">
      <c r="A109" s="279">
        <v>25</v>
      </c>
      <c r="B109" s="273" t="s">
        <v>82</v>
      </c>
      <c r="E109" s="273"/>
      <c r="F109" s="289">
        <f>F107+F102+F101+F100+F99+F94+F89+F84</f>
        <v>0</v>
      </c>
      <c r="G109" s="273"/>
    </row>
    <row r="110" spans="1:7" ht="12" customHeight="1">
      <c r="A110" s="279"/>
      <c r="E110" s="273"/>
      <c r="F110" s="288"/>
      <c r="G110" s="273"/>
    </row>
    <row r="111" spans="1:7" ht="12" customHeight="1">
      <c r="A111" s="279">
        <v>26</v>
      </c>
      <c r="B111" s="273" t="s">
        <v>156</v>
      </c>
      <c r="E111" s="273"/>
      <c r="F111" s="289">
        <f>F81-F109</f>
        <v>0</v>
      </c>
      <c r="G111" s="273"/>
    </row>
    <row r="112" spans="1:7" ht="12" customHeight="1">
      <c r="A112" s="279"/>
      <c r="E112" s="273"/>
      <c r="G112" s="273"/>
    </row>
    <row r="113" spans="1:7" ht="12" customHeight="1">
      <c r="A113" s="279">
        <v>27</v>
      </c>
      <c r="B113" s="273" t="s">
        <v>157</v>
      </c>
      <c r="G113" s="273"/>
    </row>
    <row r="114" spans="1:7" ht="12" customHeight="1" thickBot="1">
      <c r="A114" s="279"/>
      <c r="B114" s="300" t="s">
        <v>158</v>
      </c>
      <c r="C114" s="301">
        <f>Inputs!$D$4</f>
        <v>1.4203E-2</v>
      </c>
      <c r="F114" s="295">
        <f>ROUND(F111*C114,0)</f>
        <v>0</v>
      </c>
      <c r="G114" s="273"/>
    </row>
    <row r="115" spans="1:7" ht="12" customHeight="1" thickTop="1">
      <c r="A115" s="279"/>
      <c r="G115" s="273"/>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phoneticPr fontId="0" type="noConversion"/>
  <pageMargins left="1" right="0.75" top="0.5" bottom="0.5" header="0.5" footer="0.5"/>
  <pageSetup scale="90" orientation="portrait" horizontalDpi="4294967292" r:id="rId1"/>
  <headerFooter alignWithMargins="0"/>
  <rowBreaks count="1" manualBreakCount="1">
    <brk id="6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131"/>
  <sheetViews>
    <sheetView view="pageBreakPreview" zoomScale="60" zoomScaleNormal="100" workbookViewId="0">
      <selection activeCell="L46" sqref="L46"/>
    </sheetView>
  </sheetViews>
  <sheetFormatPr defaultRowHeight="12"/>
  <cols>
    <col min="1" max="1" width="5.5703125" style="273" customWidth="1"/>
    <col min="2" max="2" width="26.140625" style="273" customWidth="1"/>
    <col min="3" max="3" width="12.42578125" style="273" customWidth="1"/>
    <col min="4" max="4" width="6.7109375" style="273" customWidth="1"/>
    <col min="5" max="5" width="12.42578125" style="292" customWidth="1"/>
    <col min="6" max="6" width="12.42578125" style="293" customWidth="1"/>
    <col min="7" max="7" width="12.42578125" style="292" customWidth="1"/>
    <col min="8" max="8" width="12.42578125" style="273" customWidth="1"/>
    <col min="9" max="16384" width="9.140625" style="273"/>
  </cols>
  <sheetData>
    <row r="1" spans="1:8" ht="12" customHeight="1">
      <c r="A1" s="272" t="str">
        <f>Inputs!$D$6</f>
        <v>AVISTA UTILITIES</v>
      </c>
      <c r="B1" s="272"/>
      <c r="C1" s="272"/>
      <c r="E1" s="274"/>
      <c r="F1" s="614" t="s">
        <v>201</v>
      </c>
      <c r="G1" s="274"/>
    </row>
    <row r="2" spans="1:8" ht="12" customHeight="1">
      <c r="A2" s="272" t="s">
        <v>110</v>
      </c>
      <c r="B2" s="272"/>
      <c r="C2" s="272"/>
      <c r="E2" s="274"/>
      <c r="F2" s="614" t="s">
        <v>267</v>
      </c>
      <c r="G2" s="274"/>
    </row>
    <row r="3" spans="1:8" ht="12" customHeight="1">
      <c r="A3" s="272" t="str">
        <f>Inputs!$D$2</f>
        <v>TWELVE MONTHS ENDED DECEMBER 31, 2009</v>
      </c>
      <c r="B3" s="272"/>
      <c r="C3" s="272"/>
      <c r="E3" s="274"/>
      <c r="F3" s="293" t="s">
        <v>159</v>
      </c>
      <c r="G3" s="273"/>
    </row>
    <row r="4" spans="1:8" ht="12" customHeight="1">
      <c r="A4" s="272" t="s">
        <v>113</v>
      </c>
      <c r="B4" s="272"/>
      <c r="C4" s="272"/>
      <c r="E4" s="277"/>
      <c r="F4" s="278" t="s">
        <v>114</v>
      </c>
      <c r="G4" s="277"/>
    </row>
    <row r="5" spans="1:8" ht="12" customHeight="1">
      <c r="A5" s="279" t="s">
        <v>9</v>
      </c>
      <c r="E5" s="274"/>
      <c r="F5" s="276"/>
      <c r="G5" s="274"/>
    </row>
    <row r="6" spans="1:8" ht="12" customHeight="1">
      <c r="A6" s="280" t="s">
        <v>25</v>
      </c>
      <c r="B6" s="281" t="s">
        <v>103</v>
      </c>
      <c r="C6" s="281"/>
      <c r="E6" s="282" t="s">
        <v>115</v>
      </c>
      <c r="F6" s="283" t="s">
        <v>116</v>
      </c>
      <c r="G6" s="282" t="s">
        <v>117</v>
      </c>
      <c r="H6" s="284" t="s">
        <v>118</v>
      </c>
    </row>
    <row r="7" spans="1:8" ht="12" customHeight="1">
      <c r="A7" s="279"/>
      <c r="B7" s="273" t="s">
        <v>59</v>
      </c>
      <c r="E7" s="285"/>
      <c r="F7" s="276"/>
      <c r="G7" s="285"/>
    </row>
    <row r="8" spans="1:8" ht="12" customHeight="1">
      <c r="A8" s="279">
        <v>1</v>
      </c>
      <c r="B8" s="273" t="s">
        <v>119</v>
      </c>
      <c r="E8" s="286"/>
      <c r="F8" s="286"/>
      <c r="G8" s="286"/>
      <c r="H8" s="287" t="str">
        <f>IF(E8=F8+G8," ","ERROR")</f>
        <v xml:space="preserve"> </v>
      </c>
    </row>
    <row r="9" spans="1:8" ht="12" customHeight="1">
      <c r="A9" s="279">
        <v>2</v>
      </c>
      <c r="B9" s="273" t="s">
        <v>120</v>
      </c>
      <c r="E9" s="288"/>
      <c r="F9" s="288"/>
      <c r="G9" s="288"/>
      <c r="H9" s="287" t="str">
        <f>IF(E9=F9+G9," ","ERROR")</f>
        <v xml:space="preserve"> </v>
      </c>
    </row>
    <row r="10" spans="1:8" ht="12" customHeight="1">
      <c r="A10" s="279">
        <v>3</v>
      </c>
      <c r="B10" s="273" t="s">
        <v>62</v>
      </c>
      <c r="E10" s="289"/>
      <c r="F10" s="289"/>
      <c r="G10" s="289"/>
      <c r="H10" s="287" t="str">
        <f>IF(E10=F10+G10," ","ERROR")</f>
        <v xml:space="preserve"> </v>
      </c>
    </row>
    <row r="11" spans="1:8" ht="12" customHeight="1">
      <c r="A11" s="279">
        <v>4</v>
      </c>
      <c r="B11" s="273" t="s">
        <v>121</v>
      </c>
      <c r="E11" s="288">
        <f>SUM(E8:E10)</f>
        <v>0</v>
      </c>
      <c r="F11" s="288">
        <f>SUM(F8:F10)</f>
        <v>0</v>
      </c>
      <c r="G11" s="288">
        <f>SUM(G8:G10)</f>
        <v>0</v>
      </c>
      <c r="H11" s="287" t="str">
        <f>IF(E11=F11+G11," ","ERROR")</f>
        <v xml:space="preserve"> </v>
      </c>
    </row>
    <row r="12" spans="1:8" ht="12" customHeight="1">
      <c r="A12" s="279"/>
      <c r="E12" s="288"/>
      <c r="F12" s="288"/>
      <c r="G12" s="288"/>
      <c r="H12" s="287"/>
    </row>
    <row r="13" spans="1:8" ht="12" customHeight="1">
      <c r="A13" s="279"/>
      <c r="B13" s="273" t="s">
        <v>64</v>
      </c>
      <c r="E13" s="288"/>
      <c r="F13" s="288"/>
      <c r="G13" s="288"/>
      <c r="H13" s="287"/>
    </row>
    <row r="14" spans="1:8" ht="12" customHeight="1">
      <c r="A14" s="279">
        <v>5</v>
      </c>
      <c r="B14" s="273" t="s">
        <v>122</v>
      </c>
      <c r="E14" s="288"/>
      <c r="F14" s="288"/>
      <c r="G14" s="288"/>
      <c r="H14" s="287" t="str">
        <f>IF(E14=F14+G14," ","ERROR")</f>
        <v xml:space="preserve"> </v>
      </c>
    </row>
    <row r="15" spans="1:8" ht="12" customHeight="1">
      <c r="A15" s="279"/>
      <c r="B15" s="273" t="s">
        <v>66</v>
      </c>
      <c r="E15" s="288"/>
      <c r="F15" s="288"/>
      <c r="G15" s="288"/>
      <c r="H15" s="287"/>
    </row>
    <row r="16" spans="1:8" ht="12" customHeight="1">
      <c r="A16" s="279">
        <v>6</v>
      </c>
      <c r="B16" s="273" t="s">
        <v>123</v>
      </c>
      <c r="E16" s="288"/>
      <c r="F16" s="288"/>
      <c r="G16" s="288"/>
      <c r="H16" s="287" t="str">
        <f>IF(E16=F16+G16," ","ERROR")</f>
        <v xml:space="preserve"> </v>
      </c>
    </row>
    <row r="17" spans="1:8" ht="12" customHeight="1">
      <c r="A17" s="279">
        <v>7</v>
      </c>
      <c r="B17" s="273" t="s">
        <v>124</v>
      </c>
      <c r="E17" s="288">
        <f>SUM(F17:G17)</f>
        <v>1</v>
      </c>
      <c r="F17" s="288">
        <v>1</v>
      </c>
      <c r="G17" s="288">
        <v>0</v>
      </c>
      <c r="H17" s="287" t="str">
        <f>IF(E17=F17+G17," ","ERROR")</f>
        <v xml:space="preserve"> </v>
      </c>
    </row>
    <row r="18" spans="1:8" ht="12" customHeight="1">
      <c r="A18" s="279">
        <v>8</v>
      </c>
      <c r="B18" s="273" t="s">
        <v>125</v>
      </c>
      <c r="E18" s="289"/>
      <c r="F18" s="289"/>
      <c r="G18" s="289"/>
      <c r="H18" s="287" t="str">
        <f>IF(E18=F18+G18," ","ERROR")</f>
        <v xml:space="preserve"> </v>
      </c>
    </row>
    <row r="19" spans="1:8" ht="12" customHeight="1">
      <c r="A19" s="279">
        <v>9</v>
      </c>
      <c r="B19" s="273" t="s">
        <v>126</v>
      </c>
      <c r="E19" s="288">
        <f>SUM(E16:E18)</f>
        <v>1</v>
      </c>
      <c r="F19" s="288">
        <f>SUM(F16:F18)</f>
        <v>1</v>
      </c>
      <c r="G19" s="288">
        <f>SUM(G16:G18)</f>
        <v>0</v>
      </c>
      <c r="H19" s="287" t="str">
        <f>IF(E19=F19+G19," ","ERROR")</f>
        <v xml:space="preserve"> </v>
      </c>
    </row>
    <row r="20" spans="1:8" ht="12" customHeight="1">
      <c r="A20" s="279"/>
      <c r="B20" s="273" t="s">
        <v>71</v>
      </c>
      <c r="E20" s="288"/>
      <c r="F20" s="288"/>
      <c r="G20" s="288"/>
      <c r="H20" s="287"/>
    </row>
    <row r="21" spans="1:8" ht="12" customHeight="1">
      <c r="A21" s="279">
        <v>10</v>
      </c>
      <c r="B21" s="273" t="s">
        <v>127</v>
      </c>
      <c r="E21" s="288">
        <f>SUM(F21:G21)</f>
        <v>0</v>
      </c>
      <c r="F21" s="288">
        <v>0</v>
      </c>
      <c r="G21" s="288">
        <v>0</v>
      </c>
      <c r="H21" s="287" t="str">
        <f>IF(E21=F21+G21," ","ERROR")</f>
        <v xml:space="preserve"> </v>
      </c>
    </row>
    <row r="22" spans="1:8" ht="12" customHeight="1">
      <c r="A22" s="279">
        <v>11</v>
      </c>
      <c r="B22" s="273" t="s">
        <v>128</v>
      </c>
      <c r="E22" s="288"/>
      <c r="F22" s="288"/>
      <c r="G22" s="288"/>
      <c r="H22" s="287" t="str">
        <f>IF(E22=F22+G22," ","ERROR")</f>
        <v xml:space="preserve"> </v>
      </c>
    </row>
    <row r="23" spans="1:8" ht="12" customHeight="1">
      <c r="A23" s="279">
        <v>12</v>
      </c>
      <c r="B23" s="273" t="s">
        <v>129</v>
      </c>
      <c r="E23" s="289"/>
      <c r="F23" s="289"/>
      <c r="G23" s="289"/>
      <c r="H23" s="287" t="str">
        <f>IF(E23=F23+G23," ","ERROR")</f>
        <v xml:space="preserve"> </v>
      </c>
    </row>
    <row r="24" spans="1:8" ht="12" customHeight="1">
      <c r="A24" s="279">
        <v>13</v>
      </c>
      <c r="B24" s="273" t="s">
        <v>130</v>
      </c>
      <c r="E24" s="288">
        <f>SUM(E21:E23)</f>
        <v>0</v>
      </c>
      <c r="F24" s="288">
        <f>SUM(F21:F23)</f>
        <v>0</v>
      </c>
      <c r="G24" s="288">
        <f>SUM(G21:G23)</f>
        <v>0</v>
      </c>
      <c r="H24" s="287" t="str">
        <f>IF(E24=F24+G24," ","ERROR")</f>
        <v xml:space="preserve"> </v>
      </c>
    </row>
    <row r="25" spans="1:8" ht="12" customHeight="1">
      <c r="A25" s="279"/>
      <c r="B25" s="273" t="s">
        <v>75</v>
      </c>
      <c r="E25" s="288"/>
      <c r="F25" s="288"/>
      <c r="G25" s="288"/>
      <c r="H25" s="287"/>
    </row>
    <row r="26" spans="1:8" ht="12" customHeight="1">
      <c r="A26" s="279">
        <v>14</v>
      </c>
      <c r="B26" s="273" t="s">
        <v>127</v>
      </c>
      <c r="E26" s="288">
        <f>SUM(F26:G26)</f>
        <v>0</v>
      </c>
      <c r="F26" s="288">
        <v>0</v>
      </c>
      <c r="G26" s="288">
        <v>0</v>
      </c>
      <c r="H26" s="287" t="str">
        <f>IF(E26=F26+G26," ","ERROR")</f>
        <v xml:space="preserve"> </v>
      </c>
    </row>
    <row r="27" spans="1:8" ht="12" customHeight="1">
      <c r="A27" s="279">
        <v>15</v>
      </c>
      <c r="B27" s="273" t="s">
        <v>128</v>
      </c>
      <c r="E27" s="288"/>
      <c r="F27" s="288"/>
      <c r="G27" s="288"/>
      <c r="H27" s="287" t="str">
        <f>IF(E27=F27+G27," ","ERROR")</f>
        <v xml:space="preserve"> </v>
      </c>
    </row>
    <row r="28" spans="1:8" ht="12" customHeight="1">
      <c r="A28" s="279">
        <v>16</v>
      </c>
      <c r="B28" s="273" t="s">
        <v>129</v>
      </c>
      <c r="E28" s="289">
        <f>F28+G28</f>
        <v>0</v>
      </c>
      <c r="F28" s="289"/>
      <c r="G28" s="613">
        <f>F114</f>
        <v>0</v>
      </c>
      <c r="H28" s="287" t="str">
        <f>IF(E28=F28+G28," ","ERROR")</f>
        <v xml:space="preserve"> </v>
      </c>
    </row>
    <row r="29" spans="1:8" ht="12" customHeight="1">
      <c r="A29" s="279">
        <v>17</v>
      </c>
      <c r="B29" s="273" t="s">
        <v>131</v>
      </c>
      <c r="E29" s="288">
        <f>SUM(E26:E28)</f>
        <v>0</v>
      </c>
      <c r="F29" s="288">
        <f>SUM(F26:F28)</f>
        <v>0</v>
      </c>
      <c r="G29" s="288">
        <f>SUM(G26:G28)</f>
        <v>0</v>
      </c>
      <c r="H29" s="287" t="str">
        <f>IF(E29=F29+G29," ","ERROR")</f>
        <v xml:space="preserve"> </v>
      </c>
    </row>
    <row r="30" spans="1:8" ht="12" customHeight="1">
      <c r="A30" s="279"/>
      <c r="E30" s="288"/>
      <c r="F30" s="288"/>
      <c r="G30" s="288"/>
      <c r="H30" s="287"/>
    </row>
    <row r="31" spans="1:8" ht="12" customHeight="1">
      <c r="A31" s="279">
        <v>18</v>
      </c>
      <c r="B31" s="273" t="s">
        <v>77</v>
      </c>
      <c r="E31" s="288">
        <f>SUM(F31:G31)</f>
        <v>0</v>
      </c>
      <c r="F31" s="288">
        <v>0</v>
      </c>
      <c r="G31" s="288">
        <v>0</v>
      </c>
      <c r="H31" s="287" t="str">
        <f>IF(E31=F31+G31," ","ERROR")</f>
        <v xml:space="preserve"> </v>
      </c>
    </row>
    <row r="32" spans="1:8" ht="12" customHeight="1">
      <c r="A32" s="279">
        <v>19</v>
      </c>
      <c r="B32" s="273" t="s">
        <v>78</v>
      </c>
      <c r="E32" s="288">
        <f>SUM(F32:G32)</f>
        <v>0</v>
      </c>
      <c r="F32" s="288">
        <v>0</v>
      </c>
      <c r="G32" s="288">
        <v>0</v>
      </c>
      <c r="H32" s="287" t="str">
        <f>IF(E32=F32+G32," ","ERROR")</f>
        <v xml:space="preserve"> </v>
      </c>
    </row>
    <row r="33" spans="1:8" ht="12" customHeight="1">
      <c r="A33" s="279">
        <v>20</v>
      </c>
      <c r="B33" s="273" t="s">
        <v>132</v>
      </c>
      <c r="E33" s="288">
        <f>SUM(F33:G33)</f>
        <v>0</v>
      </c>
      <c r="F33" s="288">
        <v>0</v>
      </c>
      <c r="G33" s="288">
        <v>0</v>
      </c>
      <c r="H33" s="287" t="str">
        <f>IF(E33=F33+G33," ","ERROR")</f>
        <v xml:space="preserve"> </v>
      </c>
    </row>
    <row r="34" spans="1:8" ht="12" customHeight="1">
      <c r="A34" s="279"/>
      <c r="B34" s="273" t="s">
        <v>133</v>
      </c>
      <c r="E34" s="288"/>
      <c r="F34" s="288"/>
      <c r="G34" s="288"/>
      <c r="H34" s="287"/>
    </row>
    <row r="35" spans="1:8" ht="12" customHeight="1">
      <c r="A35" s="279">
        <v>21</v>
      </c>
      <c r="B35" s="273" t="s">
        <v>127</v>
      </c>
      <c r="E35" s="288">
        <f>SUM(F35:G35)</f>
        <v>44</v>
      </c>
      <c r="F35" s="288">
        <v>44</v>
      </c>
      <c r="G35" s="288">
        <v>0</v>
      </c>
      <c r="H35" s="287" t="str">
        <f>IF(E35=F35+G35," ","ERROR")</f>
        <v xml:space="preserve"> </v>
      </c>
    </row>
    <row r="36" spans="1:8" ht="12" customHeight="1">
      <c r="A36" s="279">
        <v>22</v>
      </c>
      <c r="B36" s="273" t="s">
        <v>128</v>
      </c>
      <c r="E36" s="288"/>
      <c r="F36" s="288"/>
      <c r="G36" s="288"/>
      <c r="H36" s="287" t="str">
        <f>IF(E36=F36+G36," ","ERROR")</f>
        <v xml:space="preserve"> </v>
      </c>
    </row>
    <row r="37" spans="1:8" ht="12" customHeight="1">
      <c r="A37" s="279">
        <v>23</v>
      </c>
      <c r="B37" s="273" t="s">
        <v>129</v>
      </c>
      <c r="E37" s="289"/>
      <c r="F37" s="289"/>
      <c r="G37" s="289"/>
      <c r="H37" s="287" t="str">
        <f>IF(E37=F37+G37," ","ERROR")</f>
        <v xml:space="preserve"> </v>
      </c>
    </row>
    <row r="38" spans="1:8" ht="12" customHeight="1">
      <c r="A38" s="279">
        <v>24</v>
      </c>
      <c r="B38" s="273" t="s">
        <v>134</v>
      </c>
      <c r="E38" s="289">
        <f>SUM(E35:E37)</f>
        <v>44</v>
      </c>
      <c r="F38" s="289">
        <f>SUM(F35:F37)</f>
        <v>44</v>
      </c>
      <c r="G38" s="289">
        <f>SUM(G35:G37)</f>
        <v>0</v>
      </c>
      <c r="H38" s="287" t="str">
        <f>IF(E38=F38+G38," ","ERROR")</f>
        <v xml:space="preserve"> </v>
      </c>
    </row>
    <row r="39" spans="1:8" ht="12" customHeight="1">
      <c r="A39" s="279">
        <v>25</v>
      </c>
      <c r="B39" s="273" t="s">
        <v>82</v>
      </c>
      <c r="E39" s="289">
        <f>E19+E24+E29+E31+E32+E33+E38+E14</f>
        <v>45</v>
      </c>
      <c r="F39" s="289">
        <f>F19+F24+F29+F31+F32+F33+F38+F14</f>
        <v>45</v>
      </c>
      <c r="G39" s="289">
        <f>G19+G24+G29+G31+G32+G33+G38+G14</f>
        <v>0</v>
      </c>
      <c r="H39" s="287" t="str">
        <f>IF(E39=F39+G39," ","ERROR")</f>
        <v xml:space="preserve"> </v>
      </c>
    </row>
    <row r="40" spans="1:8" ht="12" customHeight="1">
      <c r="A40" s="279"/>
      <c r="E40" s="288"/>
      <c r="F40" s="288"/>
      <c r="G40" s="288"/>
      <c r="H40" s="287"/>
    </row>
    <row r="41" spans="1:8" ht="12" customHeight="1">
      <c r="A41" s="279">
        <v>26</v>
      </c>
      <c r="B41" s="273" t="s">
        <v>135</v>
      </c>
      <c r="E41" s="288">
        <f>E11-E39</f>
        <v>-45</v>
      </c>
      <c r="F41" s="288">
        <f>F11-F39</f>
        <v>-45</v>
      </c>
      <c r="G41" s="288">
        <f>G11-G39</f>
        <v>0</v>
      </c>
      <c r="H41" s="287" t="str">
        <f>IF(E41=F41+G41," ","ERROR")</f>
        <v xml:space="preserve"> </v>
      </c>
    </row>
    <row r="42" spans="1:8" ht="12" customHeight="1">
      <c r="A42" s="279"/>
      <c r="E42" s="288"/>
      <c r="F42" s="288"/>
      <c r="G42" s="288"/>
      <c r="H42" s="287"/>
    </row>
    <row r="43" spans="1:8" ht="12.75" customHeight="1">
      <c r="A43" s="279"/>
      <c r="B43" s="273" t="s">
        <v>136</v>
      </c>
      <c r="E43" s="288"/>
      <c r="F43" s="288"/>
      <c r="G43" s="288"/>
      <c r="H43" s="287"/>
    </row>
    <row r="44" spans="1:8" ht="12" customHeight="1">
      <c r="A44" s="279">
        <v>27</v>
      </c>
      <c r="B44" s="290" t="s">
        <v>137</v>
      </c>
      <c r="D44" s="291">
        <v>0.35</v>
      </c>
      <c r="E44" s="288">
        <f>F44+G44</f>
        <v>-16</v>
      </c>
      <c r="F44" s="288">
        <f>ROUND(F41*D44,0)</f>
        <v>-16</v>
      </c>
      <c r="G44" s="288">
        <f>ROUND(G41*D44,0)</f>
        <v>0</v>
      </c>
      <c r="H44" s="287" t="str">
        <f>IF(E44=F44+G44," ","ERROR")</f>
        <v xml:space="preserve"> </v>
      </c>
    </row>
    <row r="45" spans="1:8" ht="12" customHeight="1">
      <c r="A45" s="279">
        <v>28</v>
      </c>
      <c r="B45" s="273" t="s">
        <v>139</v>
      </c>
      <c r="E45" s="288"/>
      <c r="F45" s="288"/>
      <c r="G45" s="288"/>
      <c r="H45" s="287" t="str">
        <f>IF(E45=F45+G45," ","ERROR")</f>
        <v xml:space="preserve"> </v>
      </c>
    </row>
    <row r="46" spans="1:8" ht="12" customHeight="1">
      <c r="A46" s="279">
        <v>29</v>
      </c>
      <c r="B46" s="273" t="s">
        <v>138</v>
      </c>
      <c r="E46" s="289"/>
      <c r="F46" s="289"/>
      <c r="G46" s="289"/>
      <c r="H46" s="287" t="str">
        <f>IF(E46=F46+G46," ","ERROR")</f>
        <v xml:space="preserve"> </v>
      </c>
    </row>
    <row r="47" spans="1:8" ht="12" customHeight="1">
      <c r="A47" s="279"/>
      <c r="H47" s="287"/>
    </row>
    <row r="48" spans="1:8" ht="12" customHeight="1" thickBot="1">
      <c r="A48" s="279">
        <v>30</v>
      </c>
      <c r="B48" s="294" t="s">
        <v>88</v>
      </c>
      <c r="E48" s="295">
        <f>E41-(+E44+E45+E46)</f>
        <v>-29</v>
      </c>
      <c r="F48" s="295">
        <f>F41-F44+F45+F46</f>
        <v>-29</v>
      </c>
      <c r="G48" s="295">
        <f>G41-SUM(G44:G46)</f>
        <v>0</v>
      </c>
      <c r="H48" s="287" t="str">
        <f>IF(E48=F48+G48," ","ERROR")</f>
        <v xml:space="preserve"> </v>
      </c>
    </row>
    <row r="49" spans="1:8" ht="12" customHeight="1" thickTop="1">
      <c r="A49" s="279"/>
      <c r="H49" s="287"/>
    </row>
    <row r="50" spans="1:8" ht="12" customHeight="1">
      <c r="A50" s="279"/>
      <c r="B50" s="290" t="s">
        <v>140</v>
      </c>
      <c r="H50" s="287"/>
    </row>
    <row r="51" spans="1:8" ht="12" customHeight="1">
      <c r="A51" s="279"/>
      <c r="B51" s="290" t="s">
        <v>141</v>
      </c>
      <c r="H51" s="287"/>
    </row>
    <row r="52" spans="1:8" ht="12" customHeight="1">
      <c r="A52" s="279">
        <v>31</v>
      </c>
      <c r="B52" s="273" t="s">
        <v>142</v>
      </c>
      <c r="E52" s="286"/>
      <c r="F52" s="286"/>
      <c r="G52" s="286"/>
      <c r="H52" s="287" t="str">
        <f t="shared" ref="H52:H64" si="0">IF(E52=F52+G52," ","ERROR")</f>
        <v xml:space="preserve"> </v>
      </c>
    </row>
    <row r="53" spans="1:8" ht="12" customHeight="1">
      <c r="A53" s="279">
        <v>32</v>
      </c>
      <c r="B53" s="273" t="s">
        <v>143</v>
      </c>
      <c r="E53" s="288"/>
      <c r="F53" s="288"/>
      <c r="G53" s="288"/>
      <c r="H53" s="287" t="str">
        <f t="shared" si="0"/>
        <v xml:space="preserve"> </v>
      </c>
    </row>
    <row r="54" spans="1:8" ht="12" customHeight="1">
      <c r="A54" s="279">
        <v>33</v>
      </c>
      <c r="B54" s="273" t="s">
        <v>151</v>
      </c>
      <c r="E54" s="289"/>
      <c r="F54" s="289"/>
      <c r="G54" s="289"/>
      <c r="H54" s="287" t="str">
        <f t="shared" si="0"/>
        <v xml:space="preserve"> </v>
      </c>
    </row>
    <row r="55" spans="1:8" ht="12" customHeight="1">
      <c r="A55" s="279">
        <v>34</v>
      </c>
      <c r="B55" s="273" t="s">
        <v>145</v>
      </c>
      <c r="E55" s="288">
        <f>SUM(E52:E54)</f>
        <v>0</v>
      </c>
      <c r="F55" s="288">
        <f>SUM(F52:F54)</f>
        <v>0</v>
      </c>
      <c r="G55" s="288">
        <f>SUM(G52:G54)</f>
        <v>0</v>
      </c>
      <c r="H55" s="287" t="str">
        <f t="shared" si="0"/>
        <v xml:space="preserve"> </v>
      </c>
    </row>
    <row r="56" spans="1:8" ht="12" customHeight="1">
      <c r="A56" s="279"/>
      <c r="B56" s="273" t="s">
        <v>93</v>
      </c>
      <c r="E56" s="288"/>
      <c r="F56" s="288"/>
      <c r="G56" s="288"/>
      <c r="H56" s="287" t="str">
        <f t="shared" si="0"/>
        <v xml:space="preserve"> </v>
      </c>
    </row>
    <row r="57" spans="1:8" ht="12" customHeight="1">
      <c r="A57" s="279">
        <v>35</v>
      </c>
      <c r="B57" s="273" t="s">
        <v>142</v>
      </c>
      <c r="E57" s="288"/>
      <c r="F57" s="288"/>
      <c r="G57" s="288"/>
      <c r="H57" s="287" t="str">
        <f t="shared" si="0"/>
        <v xml:space="preserve"> </v>
      </c>
    </row>
    <row r="58" spans="1:8" ht="12" customHeight="1">
      <c r="A58" s="279">
        <v>36</v>
      </c>
      <c r="B58" s="273" t="s">
        <v>143</v>
      </c>
      <c r="E58" s="288"/>
      <c r="F58" s="288"/>
      <c r="G58" s="288"/>
      <c r="H58" s="287" t="str">
        <f t="shared" si="0"/>
        <v xml:space="preserve"> </v>
      </c>
    </row>
    <row r="59" spans="1:8" ht="12" customHeight="1">
      <c r="A59" s="279">
        <v>37</v>
      </c>
      <c r="B59" s="273" t="s">
        <v>151</v>
      </c>
      <c r="E59" s="289"/>
      <c r="F59" s="289"/>
      <c r="G59" s="289"/>
      <c r="H59" s="287" t="str">
        <f t="shared" si="0"/>
        <v xml:space="preserve"> </v>
      </c>
    </row>
    <row r="60" spans="1:8" ht="12" customHeight="1">
      <c r="A60" s="279">
        <v>38</v>
      </c>
      <c r="B60" s="273" t="s">
        <v>146</v>
      </c>
      <c r="E60" s="288">
        <f>SUM(E57:E59)</f>
        <v>0</v>
      </c>
      <c r="F60" s="288">
        <f>SUM(F57:F59)</f>
        <v>0</v>
      </c>
      <c r="G60" s="288">
        <f>SUM(G57:G59)</f>
        <v>0</v>
      </c>
      <c r="H60" s="287" t="str">
        <f t="shared" si="0"/>
        <v xml:space="preserve"> </v>
      </c>
    </row>
    <row r="61" spans="1:8" ht="12" customHeight="1">
      <c r="A61" s="279">
        <v>39</v>
      </c>
      <c r="B61" s="290" t="s">
        <v>147</v>
      </c>
      <c r="E61" s="288"/>
      <c r="F61" s="288"/>
      <c r="G61" s="288"/>
      <c r="H61" s="287" t="str">
        <f t="shared" si="0"/>
        <v xml:space="preserve"> </v>
      </c>
    </row>
    <row r="62" spans="1:8" ht="12" customHeight="1">
      <c r="A62" s="279">
        <v>40</v>
      </c>
      <c r="B62" s="273" t="s">
        <v>96</v>
      </c>
      <c r="E62" s="288"/>
      <c r="F62" s="288"/>
      <c r="G62" s="288"/>
      <c r="H62" s="287" t="str">
        <f t="shared" si="0"/>
        <v xml:space="preserve"> </v>
      </c>
    </row>
    <row r="63" spans="1:8" ht="12" customHeight="1">
      <c r="A63" s="279">
        <v>41</v>
      </c>
      <c r="B63" s="273" t="s">
        <v>302</v>
      </c>
      <c r="E63" s="288"/>
      <c r="F63" s="288"/>
      <c r="G63" s="288"/>
      <c r="H63" s="287"/>
    </row>
    <row r="64" spans="1:8" ht="12" customHeight="1">
      <c r="A64" s="279">
        <v>42</v>
      </c>
      <c r="B64" s="290" t="s">
        <v>97</v>
      </c>
      <c r="E64" s="289"/>
      <c r="F64" s="289"/>
      <c r="G64" s="289"/>
      <c r="H64" s="287" t="str">
        <f t="shared" si="0"/>
        <v xml:space="preserve"> </v>
      </c>
    </row>
    <row r="65" spans="1:8" ht="12" customHeight="1">
      <c r="A65" s="279"/>
      <c r="B65" s="273" t="s">
        <v>148</v>
      </c>
      <c r="H65" s="287"/>
    </row>
    <row r="66" spans="1:8" ht="12" customHeight="1" thickBot="1">
      <c r="A66" s="279">
        <v>43</v>
      </c>
      <c r="B66" s="294" t="s">
        <v>98</v>
      </c>
      <c r="E66" s="295">
        <f>E55-E60+E61+E62+E64+E63</f>
        <v>0</v>
      </c>
      <c r="F66" s="295">
        <f t="shared" ref="F66:G66" si="1">F55-F60+F61+F62+F64+F63</f>
        <v>0</v>
      </c>
      <c r="G66" s="295">
        <f t="shared" si="1"/>
        <v>0</v>
      </c>
      <c r="H66" s="287" t="str">
        <f>IF(E66=F66+G66," ","ERROR")</f>
        <v xml:space="preserve"> </v>
      </c>
    </row>
    <row r="67" spans="1:8" ht="12" customHeight="1" thickTop="1">
      <c r="A67" s="279"/>
      <c r="B67" s="294"/>
      <c r="E67" s="296"/>
      <c r="F67" s="296"/>
      <c r="G67" s="296"/>
      <c r="H67" s="287"/>
    </row>
    <row r="68" spans="1:8" ht="12" customHeight="1">
      <c r="A68" s="279"/>
      <c r="B68" s="294"/>
      <c r="E68" s="296"/>
      <c r="F68" s="296"/>
      <c r="G68" s="296"/>
      <c r="H68" s="287"/>
    </row>
    <row r="69" spans="1:8" ht="12" customHeight="1">
      <c r="A69" s="272" t="str">
        <f>Inputs!$D$6</f>
        <v>AVISTA UTILITIES</v>
      </c>
      <c r="B69" s="272"/>
      <c r="C69" s="272"/>
      <c r="F69" s="614" t="s">
        <v>201</v>
      </c>
      <c r="G69" s="273"/>
    </row>
    <row r="70" spans="1:8" ht="12" customHeight="1">
      <c r="A70" s="272" t="s">
        <v>154</v>
      </c>
      <c r="B70" s="272"/>
      <c r="C70" s="272"/>
      <c r="F70" s="614" t="s">
        <v>267</v>
      </c>
      <c r="G70" s="273"/>
    </row>
    <row r="71" spans="1:8" ht="12" customHeight="1">
      <c r="A71" s="272" t="str">
        <f>A3</f>
        <v>TWELVE MONTHS ENDED DECEMBER 31, 2009</v>
      </c>
      <c r="B71" s="272"/>
      <c r="C71" s="272"/>
      <c r="F71" s="293" t="s">
        <v>159</v>
      </c>
      <c r="G71" s="273"/>
    </row>
    <row r="72" spans="1:8" ht="12" customHeight="1">
      <c r="A72" s="272" t="s">
        <v>155</v>
      </c>
      <c r="B72" s="272"/>
      <c r="C72" s="272"/>
      <c r="F72" s="278" t="s">
        <v>114</v>
      </c>
      <c r="G72" s="273"/>
    </row>
    <row r="73" spans="1:8" ht="12" customHeight="1">
      <c r="E73" s="701"/>
      <c r="F73" s="703"/>
      <c r="G73" s="702"/>
    </row>
    <row r="74" spans="1:8" ht="12" customHeight="1">
      <c r="A74" s="279" t="s">
        <v>9</v>
      </c>
      <c r="F74" s="276"/>
    </row>
    <row r="75" spans="1:8" ht="12" customHeight="1">
      <c r="A75" s="299" t="s">
        <v>25</v>
      </c>
      <c r="B75" s="281" t="s">
        <v>103</v>
      </c>
      <c r="C75" s="281"/>
      <c r="F75" s="283" t="s">
        <v>117</v>
      </c>
    </row>
    <row r="76" spans="1:8" ht="12" customHeight="1">
      <c r="A76" s="279"/>
      <c r="B76" s="273" t="s">
        <v>59</v>
      </c>
      <c r="E76" s="273"/>
      <c r="G76" s="273"/>
    </row>
    <row r="77" spans="1:8" ht="12" customHeight="1">
      <c r="A77" s="279">
        <v>1</v>
      </c>
      <c r="B77" s="273" t="s">
        <v>119</v>
      </c>
      <c r="E77" s="273"/>
      <c r="F77" s="286">
        <f>G8</f>
        <v>0</v>
      </c>
      <c r="G77" s="273"/>
    </row>
    <row r="78" spans="1:8" ht="12" customHeight="1">
      <c r="A78" s="279">
        <v>2</v>
      </c>
      <c r="B78" s="273" t="s">
        <v>120</v>
      </c>
      <c r="E78" s="273"/>
      <c r="F78" s="288">
        <f>G9</f>
        <v>0</v>
      </c>
      <c r="G78" s="273"/>
    </row>
    <row r="79" spans="1:8" ht="12" customHeight="1">
      <c r="A79" s="279">
        <v>3</v>
      </c>
      <c r="B79" s="273" t="s">
        <v>62</v>
      </c>
      <c r="E79" s="273"/>
      <c r="F79" s="289">
        <f>G10</f>
        <v>0</v>
      </c>
      <c r="G79" s="273"/>
    </row>
    <row r="80" spans="1:8" ht="12" customHeight="1">
      <c r="A80" s="279"/>
      <c r="E80" s="273"/>
      <c r="F80" s="288"/>
      <c r="G80" s="273"/>
    </row>
    <row r="81" spans="1:7" ht="12" customHeight="1">
      <c r="A81" s="279">
        <v>4</v>
      </c>
      <c r="B81" s="273" t="s">
        <v>121</v>
      </c>
      <c r="E81" s="273"/>
      <c r="F81" s="288">
        <f>F77+F78+F79</f>
        <v>0</v>
      </c>
      <c r="G81" s="273"/>
    </row>
    <row r="82" spans="1:7" ht="12" customHeight="1">
      <c r="A82" s="279"/>
      <c r="E82" s="273"/>
      <c r="F82" s="288"/>
      <c r="G82" s="273"/>
    </row>
    <row r="83" spans="1:7" ht="12" customHeight="1">
      <c r="A83" s="279"/>
      <c r="B83" s="273" t="s">
        <v>64</v>
      </c>
      <c r="E83" s="273"/>
      <c r="F83" s="288"/>
      <c r="G83" s="273"/>
    </row>
    <row r="84" spans="1:7" ht="12" customHeight="1">
      <c r="A84" s="279">
        <v>5</v>
      </c>
      <c r="B84" s="273" t="s">
        <v>122</v>
      </c>
      <c r="E84" s="273"/>
      <c r="F84" s="288">
        <f>G14</f>
        <v>0</v>
      </c>
      <c r="G84" s="273"/>
    </row>
    <row r="85" spans="1:7" ht="12" customHeight="1">
      <c r="A85" s="279"/>
      <c r="B85" s="273" t="s">
        <v>66</v>
      </c>
      <c r="E85" s="273"/>
      <c r="F85" s="288"/>
      <c r="G85" s="273"/>
    </row>
    <row r="86" spans="1:7" ht="12" customHeight="1">
      <c r="A86" s="279">
        <v>6</v>
      </c>
      <c r="B86" s="273" t="s">
        <v>123</v>
      </c>
      <c r="E86" s="273"/>
      <c r="F86" s="288">
        <f>G16</f>
        <v>0</v>
      </c>
      <c r="G86" s="273"/>
    </row>
    <row r="87" spans="1:7" ht="12" customHeight="1">
      <c r="A87" s="279">
        <v>7</v>
      </c>
      <c r="B87" s="273" t="s">
        <v>124</v>
      </c>
      <c r="E87" s="273"/>
      <c r="F87" s="288">
        <f>G17</f>
        <v>0</v>
      </c>
      <c r="G87" s="273"/>
    </row>
    <row r="88" spans="1:7" ht="12" customHeight="1">
      <c r="A88" s="279">
        <v>8</v>
      </c>
      <c r="B88" s="273" t="s">
        <v>125</v>
      </c>
      <c r="E88" s="273"/>
      <c r="F88" s="289">
        <f>G18</f>
        <v>0</v>
      </c>
      <c r="G88" s="273"/>
    </row>
    <row r="89" spans="1:7" ht="12" customHeight="1">
      <c r="A89" s="279">
        <v>9</v>
      </c>
      <c r="B89" s="273" t="s">
        <v>126</v>
      </c>
      <c r="E89" s="273"/>
      <c r="F89" s="288">
        <f>F86+F87+F88</f>
        <v>0</v>
      </c>
      <c r="G89" s="273"/>
    </row>
    <row r="90" spans="1:7" ht="12" customHeight="1">
      <c r="A90" s="279"/>
      <c r="B90" s="273" t="s">
        <v>71</v>
      </c>
      <c r="E90" s="273"/>
      <c r="F90" s="288"/>
      <c r="G90" s="273"/>
    </row>
    <row r="91" spans="1:7" ht="12" customHeight="1">
      <c r="A91" s="279">
        <v>10</v>
      </c>
      <c r="B91" s="273" t="s">
        <v>127</v>
      </c>
      <c r="E91" s="273"/>
      <c r="F91" s="288">
        <f>G21</f>
        <v>0</v>
      </c>
      <c r="G91" s="273"/>
    </row>
    <row r="92" spans="1:7" ht="12" customHeight="1">
      <c r="A92" s="279">
        <v>11</v>
      </c>
      <c r="B92" s="273" t="s">
        <v>128</v>
      </c>
      <c r="E92" s="273"/>
      <c r="F92" s="288">
        <f>G22</f>
        <v>0</v>
      </c>
      <c r="G92" s="273"/>
    </row>
    <row r="93" spans="1:7" ht="12" customHeight="1">
      <c r="A93" s="279">
        <v>12</v>
      </c>
      <c r="B93" s="273" t="s">
        <v>129</v>
      </c>
      <c r="E93" s="273"/>
      <c r="F93" s="289">
        <f>G23</f>
        <v>0</v>
      </c>
      <c r="G93" s="273"/>
    </row>
    <row r="94" spans="1:7" ht="12" customHeight="1">
      <c r="A94" s="279">
        <v>13</v>
      </c>
      <c r="B94" s="273" t="s">
        <v>130</v>
      </c>
      <c r="E94" s="273"/>
      <c r="F94" s="288">
        <f>F91+F92+F93</f>
        <v>0</v>
      </c>
      <c r="G94" s="273"/>
    </row>
    <row r="95" spans="1:7" ht="12" customHeight="1">
      <c r="A95" s="279"/>
      <c r="B95" s="273" t="s">
        <v>75</v>
      </c>
      <c r="E95" s="273"/>
      <c r="F95" s="288"/>
      <c r="G95" s="273"/>
    </row>
    <row r="96" spans="1:7" ht="12" customHeight="1">
      <c r="A96" s="279">
        <v>14</v>
      </c>
      <c r="B96" s="273" t="s">
        <v>127</v>
      </c>
      <c r="E96" s="273"/>
      <c r="F96" s="288">
        <f>G26</f>
        <v>0</v>
      </c>
      <c r="G96" s="273"/>
    </row>
    <row r="97" spans="1:7" ht="12" customHeight="1">
      <c r="A97" s="279">
        <v>15</v>
      </c>
      <c r="B97" s="273" t="s">
        <v>128</v>
      </c>
      <c r="E97" s="273"/>
      <c r="F97" s="288">
        <f>G27</f>
        <v>0</v>
      </c>
      <c r="G97" s="273"/>
    </row>
    <row r="98" spans="1:7" ht="12" customHeight="1">
      <c r="A98" s="279">
        <v>16</v>
      </c>
      <c r="B98" s="273" t="s">
        <v>129</v>
      </c>
      <c r="E98" s="273"/>
      <c r="F98" s="289"/>
      <c r="G98" s="273"/>
    </row>
    <row r="99" spans="1:7" ht="12" customHeight="1">
      <c r="A99" s="279">
        <v>17</v>
      </c>
      <c r="B99" s="273" t="s">
        <v>131</v>
      </c>
      <c r="E99" s="273"/>
      <c r="F99" s="288">
        <f>F96+F97+F98</f>
        <v>0</v>
      </c>
      <c r="G99" s="273"/>
    </row>
    <row r="100" spans="1:7" ht="12" customHeight="1">
      <c r="A100" s="279">
        <v>18</v>
      </c>
      <c r="B100" s="273" t="s">
        <v>77</v>
      </c>
      <c r="E100" s="273"/>
      <c r="F100" s="288">
        <f>G31</f>
        <v>0</v>
      </c>
      <c r="G100" s="273"/>
    </row>
    <row r="101" spans="1:7" ht="12" customHeight="1">
      <c r="A101" s="279">
        <v>19</v>
      </c>
      <c r="B101" s="273" t="s">
        <v>78</v>
      </c>
      <c r="E101" s="273"/>
      <c r="F101" s="288">
        <f>G32</f>
        <v>0</v>
      </c>
      <c r="G101" s="273"/>
    </row>
    <row r="102" spans="1:7" ht="12" customHeight="1">
      <c r="A102" s="279">
        <v>20</v>
      </c>
      <c r="B102" s="273" t="s">
        <v>132</v>
      </c>
      <c r="E102" s="273"/>
      <c r="F102" s="288">
        <f>G33</f>
        <v>0</v>
      </c>
      <c r="G102" s="273"/>
    </row>
    <row r="103" spans="1:7" ht="12" customHeight="1">
      <c r="A103" s="279"/>
      <c r="B103" s="273" t="s">
        <v>133</v>
      </c>
      <c r="E103" s="273"/>
      <c r="F103" s="288"/>
      <c r="G103" s="273"/>
    </row>
    <row r="104" spans="1:7" ht="12" customHeight="1">
      <c r="A104" s="279">
        <v>21</v>
      </c>
      <c r="B104" s="273" t="s">
        <v>127</v>
      </c>
      <c r="E104" s="273"/>
      <c r="F104" s="288">
        <f>G35</f>
        <v>0</v>
      </c>
      <c r="G104" s="273"/>
    </row>
    <row r="105" spans="1:7" ht="12" customHeight="1">
      <c r="A105" s="279">
        <v>22</v>
      </c>
      <c r="B105" s="273" t="s">
        <v>128</v>
      </c>
      <c r="E105" s="273"/>
      <c r="F105" s="288">
        <f>G36</f>
        <v>0</v>
      </c>
      <c r="G105" s="273"/>
    </row>
    <row r="106" spans="1:7" ht="12" customHeight="1">
      <c r="A106" s="279">
        <v>23</v>
      </c>
      <c r="B106" s="273" t="s">
        <v>129</v>
      </c>
      <c r="E106" s="273"/>
      <c r="F106" s="289">
        <f>G37</f>
        <v>0</v>
      </c>
      <c r="G106" s="273"/>
    </row>
    <row r="107" spans="1:7" ht="12" customHeight="1">
      <c r="A107" s="279">
        <v>24</v>
      </c>
      <c r="B107" s="273" t="s">
        <v>134</v>
      </c>
      <c r="E107" s="273"/>
      <c r="F107" s="289">
        <f>F104+F105+F106</f>
        <v>0</v>
      </c>
      <c r="G107" s="273"/>
    </row>
    <row r="108" spans="1:7" ht="12" customHeight="1">
      <c r="A108" s="279"/>
      <c r="E108" s="273"/>
      <c r="F108" s="288"/>
      <c r="G108" s="273"/>
    </row>
    <row r="109" spans="1:7" ht="12" customHeight="1">
      <c r="A109" s="279">
        <v>25</v>
      </c>
      <c r="B109" s="273" t="s">
        <v>82</v>
      </c>
      <c r="E109" s="273"/>
      <c r="F109" s="289">
        <f>F107+F102+F101+F100+F99+F94+F89+F84</f>
        <v>0</v>
      </c>
      <c r="G109" s="273"/>
    </row>
    <row r="110" spans="1:7" ht="12" customHeight="1">
      <c r="A110" s="279"/>
      <c r="E110" s="273"/>
      <c r="F110" s="288"/>
      <c r="G110" s="273"/>
    </row>
    <row r="111" spans="1:7" ht="12" customHeight="1">
      <c r="A111" s="279">
        <v>26</v>
      </c>
      <c r="B111" s="273" t="s">
        <v>156</v>
      </c>
      <c r="E111" s="273"/>
      <c r="F111" s="289">
        <f>F81-F109</f>
        <v>0</v>
      </c>
      <c r="G111" s="273"/>
    </row>
    <row r="112" spans="1:7" ht="12" customHeight="1">
      <c r="A112" s="279"/>
      <c r="E112" s="273"/>
      <c r="G112" s="273"/>
    </row>
    <row r="113" spans="1:7" ht="12" customHeight="1">
      <c r="A113" s="279">
        <v>27</v>
      </c>
      <c r="B113" s="273" t="s">
        <v>157</v>
      </c>
      <c r="G113" s="273"/>
    </row>
    <row r="114" spans="1:7" ht="12" customHeight="1" thickBot="1">
      <c r="A114" s="279"/>
      <c r="B114" s="300" t="s">
        <v>158</v>
      </c>
      <c r="C114" s="301">
        <f>Inputs!$D$4</f>
        <v>1.4203E-2</v>
      </c>
      <c r="F114" s="295">
        <f>ROUND(F111*C114,0)</f>
        <v>0</v>
      </c>
      <c r="G114" s="273"/>
    </row>
    <row r="115" spans="1:7" ht="12" customHeight="1" thickTop="1">
      <c r="A115" s="279"/>
      <c r="G115" s="273"/>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phoneticPr fontId="0" type="noConversion"/>
  <pageMargins left="1" right="0.75" top="0.5" bottom="0.5" header="0.5" footer="0.5"/>
  <pageSetup scale="90" orientation="portrait" horizontalDpi="4294967292" r:id="rId1"/>
  <headerFooter alignWithMargins="0"/>
  <rowBreaks count="1" manualBreakCount="1">
    <brk id="6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H115"/>
  <sheetViews>
    <sheetView view="pageBreakPreview" zoomScale="60" zoomScaleNormal="100" workbookViewId="0">
      <selection activeCell="F61" sqref="F61"/>
    </sheetView>
  </sheetViews>
  <sheetFormatPr defaultRowHeight="12" customHeight="1"/>
  <cols>
    <col min="1" max="1" width="5.5703125" style="421" customWidth="1"/>
    <col min="2" max="2" width="26.140625" style="421" customWidth="1"/>
    <col min="3" max="3" width="12.42578125" style="421" customWidth="1"/>
    <col min="4" max="4" width="6.7109375" style="421" customWidth="1"/>
    <col min="5" max="5" width="12.42578125" style="440" customWidth="1"/>
    <col min="6" max="6" width="12.42578125" style="441" customWidth="1"/>
    <col min="7" max="7" width="12.42578125" style="440" customWidth="1"/>
    <col min="8" max="8" width="12.42578125" style="421" customWidth="1"/>
    <col min="9" max="16384" width="9.140625" style="424"/>
  </cols>
  <sheetData>
    <row r="1" spans="1:8" ht="12" customHeight="1">
      <c r="A1" s="420" t="str">
        <f>Inputs!$D$6</f>
        <v>AVISTA UTILITIES</v>
      </c>
      <c r="B1" s="420"/>
      <c r="C1" s="420"/>
      <c r="E1" s="422"/>
      <c r="G1" s="422"/>
    </row>
    <row r="2" spans="1:8" ht="12" customHeight="1">
      <c r="A2" s="420" t="s">
        <v>110</v>
      </c>
      <c r="B2" s="420"/>
      <c r="C2" s="420"/>
      <c r="E2" s="422"/>
      <c r="F2" s="425" t="s">
        <v>290</v>
      </c>
      <c r="G2" s="422"/>
    </row>
    <row r="3" spans="1:8" ht="12" customHeight="1">
      <c r="A3" s="420" t="str">
        <f>Inputs!$D$2</f>
        <v>TWELVE MONTHS ENDED DECEMBER 31, 2009</v>
      </c>
      <c r="B3" s="420"/>
      <c r="C3" s="420"/>
      <c r="E3" s="422"/>
      <c r="F3" s="276" t="s">
        <v>200</v>
      </c>
      <c r="G3" s="421"/>
    </row>
    <row r="4" spans="1:8" ht="12" customHeight="1">
      <c r="A4" s="420" t="s">
        <v>113</v>
      </c>
      <c r="B4" s="420"/>
      <c r="C4" s="420"/>
      <c r="E4" s="426"/>
      <c r="F4" s="427" t="s">
        <v>114</v>
      </c>
      <c r="G4" s="426"/>
    </row>
    <row r="5" spans="1:8" ht="12" customHeight="1">
      <c r="A5" s="428" t="s">
        <v>9</v>
      </c>
      <c r="E5" s="422"/>
      <c r="F5" s="425"/>
      <c r="G5" s="422"/>
    </row>
    <row r="6" spans="1:8" ht="12" customHeight="1">
      <c r="A6" s="429" t="s">
        <v>25</v>
      </c>
      <c r="B6" s="430" t="s">
        <v>103</v>
      </c>
      <c r="C6" s="430"/>
      <c r="E6" s="431" t="s">
        <v>115</v>
      </c>
      <c r="F6" s="432" t="s">
        <v>116</v>
      </c>
      <c r="G6" s="431" t="s">
        <v>117</v>
      </c>
      <c r="H6" s="433" t="s">
        <v>118</v>
      </c>
    </row>
    <row r="7" spans="1:8" ht="12" customHeight="1">
      <c r="A7" s="428"/>
      <c r="B7" s="421" t="s">
        <v>59</v>
      </c>
      <c r="E7" s="434"/>
      <c r="F7" s="425"/>
      <c r="G7" s="434"/>
    </row>
    <row r="8" spans="1:8" ht="12" customHeight="1">
      <c r="A8" s="428">
        <v>1</v>
      </c>
      <c r="B8" s="421" t="s">
        <v>119</v>
      </c>
      <c r="E8" s="435"/>
      <c r="F8" s="435"/>
      <c r="G8" s="435"/>
      <c r="H8" s="436" t="str">
        <f>IF(E8=F8+G8," ","ERROR")</f>
        <v xml:space="preserve"> </v>
      </c>
    </row>
    <row r="9" spans="1:8" ht="12" customHeight="1">
      <c r="A9" s="428">
        <v>2</v>
      </c>
      <c r="B9" s="421" t="s">
        <v>120</v>
      </c>
      <c r="E9" s="437"/>
      <c r="F9" s="437"/>
      <c r="G9" s="437"/>
      <c r="H9" s="436" t="str">
        <f>IF(E9=F9+G9," ","ERROR")</f>
        <v xml:space="preserve"> </v>
      </c>
    </row>
    <row r="10" spans="1:8" ht="12" customHeight="1">
      <c r="A10" s="428">
        <v>3</v>
      </c>
      <c r="B10" s="421" t="s">
        <v>62</v>
      </c>
      <c r="E10" s="438">
        <f>F10+G10</f>
        <v>0</v>
      </c>
      <c r="F10" s="750"/>
      <c r="G10" s="438"/>
      <c r="H10" s="436" t="str">
        <f>IF(E10=F10+G10," ","ERROR")</f>
        <v xml:space="preserve"> </v>
      </c>
    </row>
    <row r="11" spans="1:8" ht="12" customHeight="1">
      <c r="A11" s="428">
        <v>4</v>
      </c>
      <c r="B11" s="421" t="s">
        <v>121</v>
      </c>
      <c r="E11" s="437">
        <f>SUM(E8:E10)</f>
        <v>0</v>
      </c>
      <c r="F11" s="437">
        <f>SUM(F8:F10)</f>
        <v>0</v>
      </c>
      <c r="G11" s="437">
        <f>SUM(G8:G10)</f>
        <v>0</v>
      </c>
      <c r="H11" s="436" t="str">
        <f>IF(E11=F11+G11," ","ERROR")</f>
        <v xml:space="preserve"> </v>
      </c>
    </row>
    <row r="12" spans="1:8" ht="12" customHeight="1">
      <c r="A12" s="428"/>
      <c r="E12" s="437"/>
      <c r="F12" s="437"/>
      <c r="G12" s="437"/>
      <c r="H12" s="436"/>
    </row>
    <row r="13" spans="1:8" ht="12" customHeight="1">
      <c r="A13" s="428"/>
      <c r="B13" s="421" t="s">
        <v>64</v>
      </c>
      <c r="E13" s="437"/>
      <c r="F13" s="437"/>
      <c r="G13" s="437"/>
      <c r="H13" s="436"/>
    </row>
    <row r="14" spans="1:8" ht="12" customHeight="1">
      <c r="A14" s="428">
        <v>5</v>
      </c>
      <c r="B14" s="421" t="s">
        <v>122</v>
      </c>
      <c r="E14" s="437"/>
      <c r="F14" s="437"/>
      <c r="G14" s="437"/>
      <c r="H14" s="436" t="str">
        <f>IF(E14=F14+G14," ","ERROR")</f>
        <v xml:space="preserve"> </v>
      </c>
    </row>
    <row r="15" spans="1:8" ht="12" customHeight="1">
      <c r="A15" s="428"/>
      <c r="B15" s="421" t="s">
        <v>66</v>
      </c>
      <c r="E15" s="437"/>
      <c r="F15" s="437"/>
      <c r="G15" s="437"/>
      <c r="H15" s="436"/>
    </row>
    <row r="16" spans="1:8" ht="12" customHeight="1">
      <c r="A16" s="428">
        <v>6</v>
      </c>
      <c r="B16" s="421" t="s">
        <v>123</v>
      </c>
      <c r="E16" s="437"/>
      <c r="F16" s="437"/>
      <c r="G16" s="437"/>
      <c r="H16" s="436" t="str">
        <f>IF(E16=F16+G16," ","ERROR")</f>
        <v xml:space="preserve"> </v>
      </c>
    </row>
    <row r="17" spans="1:8" ht="12" customHeight="1">
      <c r="A17" s="428">
        <v>7</v>
      </c>
      <c r="B17" s="421" t="s">
        <v>124</v>
      </c>
      <c r="E17" s="437"/>
      <c r="F17" s="437"/>
      <c r="G17" s="437"/>
      <c r="H17" s="436" t="str">
        <f>IF(E17=F17+G17," ","ERROR")</f>
        <v xml:space="preserve"> </v>
      </c>
    </row>
    <row r="18" spans="1:8" ht="12" customHeight="1">
      <c r="A18" s="428">
        <v>8</v>
      </c>
      <c r="B18" s="421" t="s">
        <v>125</v>
      </c>
      <c r="E18" s="438"/>
      <c r="F18" s="438"/>
      <c r="G18" s="438"/>
      <c r="H18" s="436" t="str">
        <f>IF(E18=F18+G18," ","ERROR")</f>
        <v xml:space="preserve"> </v>
      </c>
    </row>
    <row r="19" spans="1:8" ht="12" customHeight="1">
      <c r="A19" s="428">
        <v>9</v>
      </c>
      <c r="B19" s="421" t="s">
        <v>126</v>
      </c>
      <c r="E19" s="437">
        <f>SUM(E16:E18)</f>
        <v>0</v>
      </c>
      <c r="F19" s="437">
        <f>SUM(F16:F18)</f>
        <v>0</v>
      </c>
      <c r="G19" s="437">
        <f>SUM(G16:G18)</f>
        <v>0</v>
      </c>
      <c r="H19" s="436" t="str">
        <f>IF(E19=F19+G19," ","ERROR")</f>
        <v xml:space="preserve"> </v>
      </c>
    </row>
    <row r="20" spans="1:8" ht="12" customHeight="1">
      <c r="A20" s="428"/>
      <c r="B20" s="421" t="s">
        <v>71</v>
      </c>
      <c r="E20" s="437"/>
      <c r="F20" s="437"/>
      <c r="G20" s="437"/>
      <c r="H20" s="436"/>
    </row>
    <row r="21" spans="1:8" ht="12" customHeight="1">
      <c r="A21" s="428">
        <v>10</v>
      </c>
      <c r="B21" s="421" t="s">
        <v>127</v>
      </c>
      <c r="E21" s="721">
        <f>F21+G21</f>
        <v>152</v>
      </c>
      <c r="F21" s="437">
        <v>152</v>
      </c>
      <c r="G21" s="437"/>
      <c r="H21" s="436" t="str">
        <f>IF(E21=F21+G21," ","ERROR")</f>
        <v xml:space="preserve"> </v>
      </c>
    </row>
    <row r="22" spans="1:8" ht="12" customHeight="1">
      <c r="A22" s="428">
        <v>11</v>
      </c>
      <c r="B22" s="421" t="s">
        <v>128</v>
      </c>
      <c r="E22" s="721">
        <f>F22+G22</f>
        <v>1</v>
      </c>
      <c r="F22" s="751">
        <v>1</v>
      </c>
      <c r="G22" s="437"/>
      <c r="H22" s="436" t="str">
        <f>IF(E22=F22+G22," ","ERROR")</f>
        <v xml:space="preserve"> </v>
      </c>
    </row>
    <row r="23" spans="1:8" ht="12" customHeight="1">
      <c r="A23" s="428">
        <v>12</v>
      </c>
      <c r="B23" s="421" t="s">
        <v>129</v>
      </c>
      <c r="E23" s="438">
        <f>F23+G23</f>
        <v>2</v>
      </c>
      <c r="F23" s="750">
        <v>2</v>
      </c>
      <c r="G23" s="438"/>
      <c r="H23" s="436" t="str">
        <f>IF(E23=F23+G23," ","ERROR")</f>
        <v xml:space="preserve"> </v>
      </c>
    </row>
    <row r="24" spans="1:8" ht="12" customHeight="1">
      <c r="A24" s="428">
        <v>13</v>
      </c>
      <c r="B24" s="421" t="s">
        <v>130</v>
      </c>
      <c r="E24" s="437">
        <f>SUM(E21:E23)</f>
        <v>155</v>
      </c>
      <c r="F24" s="437">
        <f>SUM(F21:F23)</f>
        <v>155</v>
      </c>
      <c r="G24" s="437">
        <f>SUM(G21:G23)</f>
        <v>0</v>
      </c>
      <c r="H24" s="436" t="str">
        <f>IF(E24=F24+G24," ","ERROR")</f>
        <v xml:space="preserve"> </v>
      </c>
    </row>
    <row r="25" spans="1:8" ht="12" customHeight="1">
      <c r="A25" s="428"/>
      <c r="B25" s="421" t="s">
        <v>75</v>
      </c>
      <c r="E25" s="437"/>
      <c r="F25" s="437"/>
      <c r="G25" s="437"/>
      <c r="H25" s="436"/>
    </row>
    <row r="26" spans="1:8" ht="12" customHeight="1">
      <c r="A26" s="428">
        <v>14</v>
      </c>
      <c r="B26" s="421" t="s">
        <v>127</v>
      </c>
      <c r="E26" s="437"/>
      <c r="F26" s="437"/>
      <c r="G26" s="437"/>
      <c r="H26" s="436" t="str">
        <f>IF(E26=F26+G26," ","ERROR")</f>
        <v xml:space="preserve"> </v>
      </c>
    </row>
    <row r="27" spans="1:8" ht="12" customHeight="1">
      <c r="A27" s="428">
        <v>15</v>
      </c>
      <c r="B27" s="421" t="s">
        <v>128</v>
      </c>
      <c r="E27" s="437"/>
      <c r="F27" s="437"/>
      <c r="G27" s="437"/>
      <c r="H27" s="436" t="str">
        <f>IF(E27=F27+G27," ","ERROR")</f>
        <v xml:space="preserve"> </v>
      </c>
    </row>
    <row r="28" spans="1:8" ht="12" customHeight="1">
      <c r="A28" s="428">
        <v>16</v>
      </c>
      <c r="B28" s="421" t="s">
        <v>129</v>
      </c>
      <c r="E28" s="438">
        <f>F28+G28</f>
        <v>0</v>
      </c>
      <c r="F28" s="750"/>
      <c r="G28" s="438">
        <f>F114</f>
        <v>0</v>
      </c>
      <c r="H28" s="436" t="str">
        <f>IF(E28=F28+G28," ","ERROR")</f>
        <v xml:space="preserve"> </v>
      </c>
    </row>
    <row r="29" spans="1:8" ht="12" customHeight="1">
      <c r="A29" s="428">
        <v>17</v>
      </c>
      <c r="B29" s="421" t="s">
        <v>131</v>
      </c>
      <c r="E29" s="437">
        <f>SUM(E26:E28)</f>
        <v>0</v>
      </c>
      <c r="F29" s="437">
        <f>SUM(F26:F28)</f>
        <v>0</v>
      </c>
      <c r="G29" s="437">
        <f>SUM(G26:G28)</f>
        <v>0</v>
      </c>
      <c r="H29" s="436" t="str">
        <f>IF(E29=F29+G29," ","ERROR")</f>
        <v xml:space="preserve"> </v>
      </c>
    </row>
    <row r="30" spans="1:8" ht="12" customHeight="1">
      <c r="A30" s="428"/>
      <c r="E30" s="437"/>
      <c r="F30" s="437"/>
      <c r="G30" s="437"/>
      <c r="H30" s="436"/>
    </row>
    <row r="31" spans="1:8" ht="12" customHeight="1">
      <c r="A31" s="428">
        <v>18</v>
      </c>
      <c r="B31" s="421" t="s">
        <v>77</v>
      </c>
      <c r="E31" s="437">
        <f>F31+G31</f>
        <v>0</v>
      </c>
      <c r="F31" s="751"/>
      <c r="G31" s="437"/>
      <c r="H31" s="436" t="str">
        <f>IF(E31=F31+G31," ","ERROR")</f>
        <v xml:space="preserve"> </v>
      </c>
    </row>
    <row r="32" spans="1:8" ht="12" customHeight="1">
      <c r="A32" s="428">
        <v>19</v>
      </c>
      <c r="B32" s="421" t="s">
        <v>78</v>
      </c>
      <c r="E32" s="437"/>
      <c r="F32" s="437"/>
      <c r="G32" s="437"/>
      <c r="H32" s="436" t="str">
        <f>IF(E32=F32+G32," ","ERROR")</f>
        <v xml:space="preserve"> </v>
      </c>
    </row>
    <row r="33" spans="1:8" ht="12" customHeight="1">
      <c r="A33" s="428">
        <v>20</v>
      </c>
      <c r="B33" s="421" t="s">
        <v>132</v>
      </c>
      <c r="E33" s="437"/>
      <c r="F33" s="437"/>
      <c r="G33" s="437"/>
      <c r="H33" s="436" t="str">
        <f>IF(E33=F33+G33," ","ERROR")</f>
        <v xml:space="preserve"> </v>
      </c>
    </row>
    <row r="34" spans="1:8" ht="12" customHeight="1">
      <c r="A34" s="428"/>
      <c r="B34" s="421" t="s">
        <v>133</v>
      </c>
      <c r="E34" s="437"/>
      <c r="F34" s="437"/>
      <c r="G34" s="437"/>
      <c r="H34" s="436"/>
    </row>
    <row r="35" spans="1:8" ht="12" customHeight="1">
      <c r="A35" s="428">
        <v>21</v>
      </c>
      <c r="B35" s="421" t="s">
        <v>127</v>
      </c>
      <c r="E35" s="437">
        <f>F35+G35</f>
        <v>0</v>
      </c>
      <c r="F35" s="751"/>
      <c r="G35" s="437"/>
      <c r="H35" s="436" t="str">
        <f>IF(E35=F35+G35," ","ERROR")</f>
        <v xml:space="preserve"> </v>
      </c>
    </row>
    <row r="36" spans="1:8" ht="12" customHeight="1">
      <c r="A36" s="428">
        <v>22</v>
      </c>
      <c r="B36" s="421" t="s">
        <v>128</v>
      </c>
      <c r="E36" s="437"/>
      <c r="F36" s="437"/>
      <c r="G36" s="437"/>
      <c r="H36" s="436" t="str">
        <f>IF(E36=F36+G36," ","ERROR")</f>
        <v xml:space="preserve"> </v>
      </c>
    </row>
    <row r="37" spans="1:8" ht="12" customHeight="1">
      <c r="A37" s="428">
        <v>23</v>
      </c>
      <c r="B37" s="421" t="s">
        <v>129</v>
      </c>
      <c r="E37" s="438"/>
      <c r="F37" s="438"/>
      <c r="G37" s="438"/>
      <c r="H37" s="436" t="str">
        <f>IF(E37=F37+G37," ","ERROR")</f>
        <v xml:space="preserve"> </v>
      </c>
    </row>
    <row r="38" spans="1:8" ht="12" customHeight="1">
      <c r="A38" s="428">
        <v>24</v>
      </c>
      <c r="B38" s="421" t="s">
        <v>134</v>
      </c>
      <c r="E38" s="438">
        <f>SUM(E35:E37)</f>
        <v>0</v>
      </c>
      <c r="F38" s="438">
        <f>SUM(F35:F37)</f>
        <v>0</v>
      </c>
      <c r="G38" s="438">
        <f>SUM(G35:G37)</f>
        <v>0</v>
      </c>
      <c r="H38" s="436" t="str">
        <f>IF(E38=F38+G38," ","ERROR")</f>
        <v xml:space="preserve"> </v>
      </c>
    </row>
    <row r="39" spans="1:8" ht="12" customHeight="1">
      <c r="A39" s="428">
        <v>25</v>
      </c>
      <c r="B39" s="421" t="s">
        <v>82</v>
      </c>
      <c r="E39" s="438">
        <f>E19+E24+E29+E31+E32+E33+E38+E14</f>
        <v>155</v>
      </c>
      <c r="F39" s="438">
        <f>F19+F24+F29+F31+F32+F33+F38+F14</f>
        <v>155</v>
      </c>
      <c r="G39" s="438">
        <f>G19+G24+G29+G31+G32+G33+G38+G14</f>
        <v>0</v>
      </c>
      <c r="H39" s="436" t="str">
        <f>IF(E39=F39+G39," ","ERROR")</f>
        <v xml:space="preserve"> </v>
      </c>
    </row>
    <row r="40" spans="1:8" ht="12" customHeight="1">
      <c r="A40" s="428"/>
      <c r="E40" s="437"/>
      <c r="F40" s="437"/>
      <c r="G40" s="437"/>
      <c r="H40" s="436"/>
    </row>
    <row r="41" spans="1:8" ht="12" customHeight="1">
      <c r="A41" s="428">
        <v>26</v>
      </c>
      <c r="B41" s="421" t="s">
        <v>135</v>
      </c>
      <c r="E41" s="437">
        <f>E11-E39</f>
        <v>-155</v>
      </c>
      <c r="F41" s="437">
        <f>F11-F39</f>
        <v>-155</v>
      </c>
      <c r="G41" s="437">
        <f>G11-G39</f>
        <v>0</v>
      </c>
      <c r="H41" s="436" t="str">
        <f>IF(E41=F41+G41," ","ERROR")</f>
        <v xml:space="preserve"> </v>
      </c>
    </row>
    <row r="42" spans="1:8" ht="12" customHeight="1">
      <c r="A42" s="428"/>
      <c r="E42" s="437"/>
      <c r="F42" s="437"/>
      <c r="G42" s="437"/>
      <c r="H42" s="436"/>
    </row>
    <row r="43" spans="1:8" ht="12" customHeight="1">
      <c r="A43" s="428"/>
      <c r="B43" s="421" t="s">
        <v>136</v>
      </c>
      <c r="E43" s="437"/>
      <c r="F43" s="437"/>
      <c r="G43" s="437"/>
      <c r="H43" s="436"/>
    </row>
    <row r="44" spans="1:8" ht="12" customHeight="1">
      <c r="A44" s="428">
        <v>27</v>
      </c>
      <c r="B44" s="439" t="s">
        <v>150</v>
      </c>
      <c r="E44" s="437">
        <f>F44+G44</f>
        <v>-54</v>
      </c>
      <c r="F44" s="437">
        <f>ROUND(F41*0.35,0)</f>
        <v>-54</v>
      </c>
      <c r="G44" s="437">
        <f>ROUND(G41*0.35,0)</f>
        <v>0</v>
      </c>
      <c r="H44" s="436" t="str">
        <f>IF(E44=F44+G44," ","ERROR")</f>
        <v xml:space="preserve"> </v>
      </c>
    </row>
    <row r="45" spans="1:8" ht="12" customHeight="1">
      <c r="A45" s="428">
        <v>28</v>
      </c>
      <c r="B45" s="421" t="s">
        <v>139</v>
      </c>
      <c r="E45" s="437"/>
      <c r="F45" s="437"/>
      <c r="G45" s="437"/>
      <c r="H45" s="436" t="str">
        <f>IF(E45=F45+G45," ","ERROR")</f>
        <v xml:space="preserve"> </v>
      </c>
    </row>
    <row r="46" spans="1:8" ht="12" customHeight="1">
      <c r="A46" s="428">
        <v>29</v>
      </c>
      <c r="B46" s="421" t="s">
        <v>138</v>
      </c>
      <c r="E46" s="438"/>
      <c r="F46" s="438"/>
      <c r="G46" s="438"/>
      <c r="H46" s="436" t="str">
        <f>IF(E46=F46+G46," ","ERROR")</f>
        <v xml:space="preserve"> </v>
      </c>
    </row>
    <row r="47" spans="1:8" ht="12" customHeight="1">
      <c r="A47" s="428"/>
      <c r="H47" s="436"/>
    </row>
    <row r="48" spans="1:8" ht="12" customHeight="1">
      <c r="A48" s="428">
        <v>30</v>
      </c>
      <c r="B48" s="442" t="s">
        <v>88</v>
      </c>
      <c r="E48" s="435">
        <f>E41-(+E44+E45+E46)</f>
        <v>-101</v>
      </c>
      <c r="F48" s="435">
        <f>F41-F44+F45+F46</f>
        <v>-101</v>
      </c>
      <c r="G48" s="435">
        <f>G41-SUM(G44:G46)</f>
        <v>0</v>
      </c>
      <c r="H48" s="436" t="str">
        <f>IF(E48=F48+G48," ","ERROR")</f>
        <v xml:space="preserve"> </v>
      </c>
    </row>
    <row r="49" spans="1:8" ht="12" customHeight="1">
      <c r="A49" s="428"/>
      <c r="H49" s="436"/>
    </row>
    <row r="50" spans="1:8" ht="12" customHeight="1">
      <c r="A50" s="428"/>
      <c r="B50" s="439" t="s">
        <v>140</v>
      </c>
      <c r="H50" s="436"/>
    </row>
    <row r="51" spans="1:8" ht="12" customHeight="1">
      <c r="A51" s="428"/>
      <c r="B51" s="439" t="s">
        <v>141</v>
      </c>
      <c r="H51" s="436"/>
    </row>
    <row r="52" spans="1:8" ht="12" customHeight="1">
      <c r="A52" s="428">
        <v>31</v>
      </c>
      <c r="B52" s="421" t="s">
        <v>142</v>
      </c>
      <c r="E52" s="435">
        <f>F52+G52</f>
        <v>140</v>
      </c>
      <c r="F52" s="752">
        <v>140</v>
      </c>
      <c r="G52" s="435"/>
      <c r="H52" s="436" t="str">
        <f t="shared" ref="H52:H64" si="0">IF(E52=F52+G52," ","ERROR")</f>
        <v xml:space="preserve"> </v>
      </c>
    </row>
    <row r="53" spans="1:8" ht="12" customHeight="1">
      <c r="A53" s="428">
        <v>32</v>
      </c>
      <c r="B53" s="421" t="s">
        <v>143</v>
      </c>
      <c r="E53" s="437"/>
      <c r="F53" s="437"/>
      <c r="G53" s="437"/>
      <c r="H53" s="436" t="str">
        <f t="shared" si="0"/>
        <v xml:space="preserve"> </v>
      </c>
    </row>
    <row r="54" spans="1:8" ht="12" customHeight="1">
      <c r="A54" s="428">
        <v>33</v>
      </c>
      <c r="B54" s="421" t="s">
        <v>151</v>
      </c>
      <c r="E54" s="438"/>
      <c r="F54" s="438"/>
      <c r="G54" s="438"/>
      <c r="H54" s="436" t="str">
        <f t="shared" si="0"/>
        <v xml:space="preserve"> </v>
      </c>
    </row>
    <row r="55" spans="1:8" ht="12" customHeight="1">
      <c r="A55" s="428">
        <v>34</v>
      </c>
      <c r="B55" s="421" t="s">
        <v>145</v>
      </c>
      <c r="E55" s="437">
        <f>SUM(E52:E54)</f>
        <v>140</v>
      </c>
      <c r="F55" s="437">
        <f>SUM(F52:F54)</f>
        <v>140</v>
      </c>
      <c r="G55" s="437">
        <f>SUM(G52:G54)</f>
        <v>0</v>
      </c>
      <c r="H55" s="436" t="str">
        <f t="shared" si="0"/>
        <v xml:space="preserve"> </v>
      </c>
    </row>
    <row r="56" spans="1:8" ht="12" customHeight="1">
      <c r="A56" s="428"/>
      <c r="B56" s="421" t="s">
        <v>93</v>
      </c>
      <c r="E56" s="437"/>
      <c r="F56" s="437"/>
      <c r="G56" s="437"/>
      <c r="H56" s="436" t="str">
        <f t="shared" si="0"/>
        <v xml:space="preserve"> </v>
      </c>
    </row>
    <row r="57" spans="1:8" ht="12" customHeight="1">
      <c r="A57" s="428">
        <v>35</v>
      </c>
      <c r="B57" s="421" t="s">
        <v>142</v>
      </c>
      <c r="E57" s="437">
        <f>F57+G57</f>
        <v>11</v>
      </c>
      <c r="F57" s="751">
        <v>11</v>
      </c>
      <c r="G57" s="437"/>
      <c r="H57" s="436" t="str">
        <f t="shared" si="0"/>
        <v xml:space="preserve"> </v>
      </c>
    </row>
    <row r="58" spans="1:8" ht="12" customHeight="1">
      <c r="A58" s="428">
        <v>36</v>
      </c>
      <c r="B58" s="421" t="s">
        <v>143</v>
      </c>
      <c r="E58" s="437"/>
      <c r="F58" s="437"/>
      <c r="G58" s="437"/>
      <c r="H58" s="436" t="str">
        <f t="shared" si="0"/>
        <v xml:space="preserve"> </v>
      </c>
    </row>
    <row r="59" spans="1:8" ht="12" customHeight="1">
      <c r="A59" s="428">
        <v>37</v>
      </c>
      <c r="B59" s="421" t="s">
        <v>151</v>
      </c>
      <c r="E59" s="438"/>
      <c r="F59" s="438"/>
      <c r="G59" s="438"/>
      <c r="H59" s="436" t="str">
        <f t="shared" si="0"/>
        <v xml:space="preserve"> </v>
      </c>
    </row>
    <row r="60" spans="1:8" ht="12" customHeight="1">
      <c r="A60" s="428">
        <v>38</v>
      </c>
      <c r="B60" s="421" t="s">
        <v>146</v>
      </c>
      <c r="E60" s="437">
        <f>SUM(E57:E59)</f>
        <v>11</v>
      </c>
      <c r="F60" s="437">
        <f>SUM(F57:F59)</f>
        <v>11</v>
      </c>
      <c r="G60" s="437">
        <f>SUM(G57:G59)</f>
        <v>0</v>
      </c>
      <c r="H60" s="436" t="str">
        <f t="shared" si="0"/>
        <v xml:space="preserve"> </v>
      </c>
    </row>
    <row r="61" spans="1:8" ht="12" customHeight="1">
      <c r="A61" s="428">
        <v>39</v>
      </c>
      <c r="B61" s="439" t="s">
        <v>147</v>
      </c>
      <c r="E61" s="437">
        <f>F61+G61</f>
        <v>-78</v>
      </c>
      <c r="F61" s="751">
        <v>-78</v>
      </c>
      <c r="G61" s="437"/>
      <c r="H61" s="436" t="str">
        <f t="shared" si="0"/>
        <v xml:space="preserve"> </v>
      </c>
    </row>
    <row r="62" spans="1:8" ht="12" customHeight="1">
      <c r="A62" s="428">
        <v>40</v>
      </c>
      <c r="B62" s="421" t="s">
        <v>96</v>
      </c>
      <c r="E62" s="437">
        <f>F62+G62</f>
        <v>12769</v>
      </c>
      <c r="F62" s="751">
        <v>12769</v>
      </c>
      <c r="G62" s="437"/>
      <c r="H62" s="436" t="str">
        <f t="shared" si="0"/>
        <v xml:space="preserve"> </v>
      </c>
    </row>
    <row r="63" spans="1:8" ht="12" customHeight="1">
      <c r="A63" s="428">
        <v>41</v>
      </c>
      <c r="B63" s="421" t="s">
        <v>302</v>
      </c>
      <c r="E63" s="437"/>
      <c r="F63" s="751"/>
      <c r="G63" s="437"/>
      <c r="H63" s="436"/>
    </row>
    <row r="64" spans="1:8" ht="12" customHeight="1">
      <c r="A64" s="428">
        <v>42</v>
      </c>
      <c r="B64" s="439" t="s">
        <v>97</v>
      </c>
      <c r="E64" s="438"/>
      <c r="F64" s="438"/>
      <c r="G64" s="438"/>
      <c r="H64" s="436" t="str">
        <f t="shared" si="0"/>
        <v xml:space="preserve"> </v>
      </c>
    </row>
    <row r="65" spans="1:8" ht="12" customHeight="1">
      <c r="A65" s="428"/>
      <c r="B65" s="421" t="s">
        <v>148</v>
      </c>
      <c r="H65" s="436"/>
    </row>
    <row r="66" spans="1:8" ht="12" customHeight="1" thickBot="1">
      <c r="A66" s="428">
        <v>43</v>
      </c>
      <c r="B66" s="442" t="s">
        <v>98</v>
      </c>
      <c r="E66" s="443">
        <f>E55-E60+E61+E62+E64+E63</f>
        <v>12820</v>
      </c>
      <c r="F66" s="443">
        <f t="shared" ref="F66:G66" si="1">F55-F60+F61+F62+F64+F63</f>
        <v>12820</v>
      </c>
      <c r="G66" s="443">
        <f t="shared" si="1"/>
        <v>0</v>
      </c>
      <c r="H66" s="436" t="str">
        <f>IF(E66=F66+G66," ","ERROR")</f>
        <v xml:space="preserve"> </v>
      </c>
    </row>
    <row r="67" spans="1:8" ht="12" customHeight="1" thickTop="1">
      <c r="A67" s="428"/>
      <c r="B67" s="442"/>
      <c r="E67" s="444"/>
      <c r="F67" s="444"/>
      <c r="G67" s="444"/>
      <c r="H67" s="436"/>
    </row>
    <row r="68" spans="1:8" ht="12" customHeight="1">
      <c r="A68" s="428"/>
      <c r="B68" s="442"/>
      <c r="E68" s="444"/>
      <c r="F68" s="444"/>
      <c r="G68" s="444"/>
      <c r="H68" s="436"/>
    </row>
    <row r="69" spans="1:8" ht="12" customHeight="1">
      <c r="A69" s="420" t="str">
        <f>Inputs!$D$6</f>
        <v>AVISTA UTILITIES</v>
      </c>
      <c r="B69" s="420"/>
      <c r="C69" s="420"/>
      <c r="G69" s="421"/>
    </row>
    <row r="70" spans="1:8" ht="12" customHeight="1">
      <c r="A70" s="420" t="s">
        <v>154</v>
      </c>
      <c r="B70" s="420"/>
      <c r="C70" s="420"/>
      <c r="G70" s="421"/>
    </row>
    <row r="71" spans="1:8" ht="12" customHeight="1">
      <c r="A71" s="420" t="str">
        <f>A3</f>
        <v>TWELVE MONTHS ENDED DECEMBER 31, 2009</v>
      </c>
      <c r="B71" s="420"/>
      <c r="C71" s="420"/>
      <c r="F71" s="425" t="str">
        <f>F2</f>
        <v>JP STORAGE 2011</v>
      </c>
      <c r="G71" s="421"/>
    </row>
    <row r="72" spans="1:8" ht="12" customHeight="1">
      <c r="A72" s="420" t="s">
        <v>155</v>
      </c>
      <c r="B72" s="420"/>
      <c r="C72" s="420"/>
      <c r="F72" s="425" t="str">
        <f>F3</f>
        <v>PRO FORMA ADJUSTMENT</v>
      </c>
      <c r="G72" s="421"/>
    </row>
    <row r="73" spans="1:8" ht="12" customHeight="1">
      <c r="E73" s="445"/>
      <c r="F73" s="432" t="str">
        <f>F4</f>
        <v>GAS</v>
      </c>
      <c r="G73" s="446"/>
    </row>
    <row r="74" spans="1:8" ht="12" customHeight="1">
      <c r="A74" s="428" t="s">
        <v>9</v>
      </c>
      <c r="F74" s="425"/>
    </row>
    <row r="75" spans="1:8" ht="12" customHeight="1">
      <c r="A75" s="447" t="s">
        <v>25</v>
      </c>
      <c r="B75" s="430" t="s">
        <v>103</v>
      </c>
      <c r="C75" s="430"/>
      <c r="F75" s="432" t="s">
        <v>117</v>
      </c>
    </row>
    <row r="76" spans="1:8" ht="12" customHeight="1">
      <c r="A76" s="428"/>
      <c r="B76" s="421" t="s">
        <v>59</v>
      </c>
      <c r="E76" s="421"/>
      <c r="G76" s="421"/>
    </row>
    <row r="77" spans="1:8" ht="12" customHeight="1">
      <c r="A77" s="428">
        <v>1</v>
      </c>
      <c r="B77" s="421" t="s">
        <v>119</v>
      </c>
      <c r="E77" s="421"/>
      <c r="F77" s="435">
        <f>G8</f>
        <v>0</v>
      </c>
      <c r="G77" s="421"/>
    </row>
    <row r="78" spans="1:8" ht="12" customHeight="1">
      <c r="A78" s="428">
        <v>2</v>
      </c>
      <c r="B78" s="421" t="s">
        <v>120</v>
      </c>
      <c r="E78" s="421"/>
      <c r="F78" s="437">
        <f>G9</f>
        <v>0</v>
      </c>
      <c r="G78" s="421"/>
    </row>
    <row r="79" spans="1:8" ht="12" customHeight="1">
      <c r="A79" s="428">
        <v>3</v>
      </c>
      <c r="B79" s="421" t="s">
        <v>62</v>
      </c>
      <c r="E79" s="421"/>
      <c r="F79" s="438">
        <f>G10</f>
        <v>0</v>
      </c>
      <c r="G79" s="421"/>
    </row>
    <row r="80" spans="1:8" ht="12" customHeight="1">
      <c r="A80" s="428"/>
      <c r="E80" s="421"/>
      <c r="F80" s="437"/>
      <c r="G80" s="421"/>
    </row>
    <row r="81" spans="1:7" ht="12" customHeight="1">
      <c r="A81" s="428">
        <v>4</v>
      </c>
      <c r="B81" s="421" t="s">
        <v>121</v>
      </c>
      <c r="E81" s="421"/>
      <c r="F81" s="437">
        <f>F77+F78+F79</f>
        <v>0</v>
      </c>
      <c r="G81" s="421"/>
    </row>
    <row r="82" spans="1:7" ht="12" customHeight="1">
      <c r="A82" s="428"/>
      <c r="E82" s="421"/>
      <c r="F82" s="437"/>
      <c r="G82" s="421"/>
    </row>
    <row r="83" spans="1:7" ht="12" customHeight="1">
      <c r="A83" s="428"/>
      <c r="B83" s="421" t="s">
        <v>64</v>
      </c>
      <c r="E83" s="421"/>
      <c r="F83" s="437"/>
      <c r="G83" s="421"/>
    </row>
    <row r="84" spans="1:7" ht="12" customHeight="1">
      <c r="A84" s="428">
        <v>5</v>
      </c>
      <c r="B84" s="421" t="s">
        <v>122</v>
      </c>
      <c r="E84" s="421"/>
      <c r="F84" s="437">
        <f>G14</f>
        <v>0</v>
      </c>
      <c r="G84" s="421"/>
    </row>
    <row r="85" spans="1:7" ht="12" customHeight="1">
      <c r="A85" s="428"/>
      <c r="B85" s="421" t="s">
        <v>66</v>
      </c>
      <c r="E85" s="421"/>
      <c r="F85" s="437"/>
      <c r="G85" s="421"/>
    </row>
    <row r="86" spans="1:7" ht="12" customHeight="1">
      <c r="A86" s="428">
        <v>6</v>
      </c>
      <c r="B86" s="421" t="s">
        <v>123</v>
      </c>
      <c r="E86" s="421"/>
      <c r="F86" s="437">
        <f>G16</f>
        <v>0</v>
      </c>
      <c r="G86" s="421"/>
    </row>
    <row r="87" spans="1:7" ht="12" customHeight="1">
      <c r="A87" s="428">
        <v>7</v>
      </c>
      <c r="B87" s="421" t="s">
        <v>124</v>
      </c>
      <c r="E87" s="421"/>
      <c r="F87" s="437">
        <f>G17</f>
        <v>0</v>
      </c>
      <c r="G87" s="421"/>
    </row>
    <row r="88" spans="1:7" ht="12" customHeight="1">
      <c r="A88" s="428">
        <v>8</v>
      </c>
      <c r="B88" s="421" t="s">
        <v>125</v>
      </c>
      <c r="E88" s="421"/>
      <c r="F88" s="438">
        <f>G18</f>
        <v>0</v>
      </c>
      <c r="G88" s="421"/>
    </row>
    <row r="89" spans="1:7" ht="12" customHeight="1">
      <c r="A89" s="428">
        <v>9</v>
      </c>
      <c r="B89" s="421" t="s">
        <v>126</v>
      </c>
      <c r="E89" s="421"/>
      <c r="F89" s="437">
        <f>F86+F87+F88</f>
        <v>0</v>
      </c>
      <c r="G89" s="421"/>
    </row>
    <row r="90" spans="1:7" ht="12" customHeight="1">
      <c r="A90" s="428"/>
      <c r="B90" s="421" t="s">
        <v>71</v>
      </c>
      <c r="E90" s="421"/>
      <c r="F90" s="437"/>
      <c r="G90" s="421"/>
    </row>
    <row r="91" spans="1:7" ht="12" customHeight="1">
      <c r="A91" s="428">
        <v>10</v>
      </c>
      <c r="B91" s="421" t="s">
        <v>127</v>
      </c>
      <c r="E91" s="421"/>
      <c r="F91" s="437">
        <f>G21</f>
        <v>0</v>
      </c>
      <c r="G91" s="421"/>
    </row>
    <row r="92" spans="1:7" ht="12" customHeight="1">
      <c r="A92" s="428">
        <v>11</v>
      </c>
      <c r="B92" s="421" t="s">
        <v>128</v>
      </c>
      <c r="E92" s="421"/>
      <c r="F92" s="437">
        <f>G22</f>
        <v>0</v>
      </c>
      <c r="G92" s="421"/>
    </row>
    <row r="93" spans="1:7" ht="12" customHeight="1">
      <c r="A93" s="428">
        <v>12</v>
      </c>
      <c r="B93" s="421" t="s">
        <v>129</v>
      </c>
      <c r="E93" s="421"/>
      <c r="F93" s="438">
        <f>G23</f>
        <v>0</v>
      </c>
      <c r="G93" s="421"/>
    </row>
    <row r="94" spans="1:7" ht="12" customHeight="1">
      <c r="A94" s="428">
        <v>13</v>
      </c>
      <c r="B94" s="421" t="s">
        <v>130</v>
      </c>
      <c r="E94" s="421"/>
      <c r="F94" s="437">
        <f>F91+F92+F93</f>
        <v>0</v>
      </c>
      <c r="G94" s="421"/>
    </row>
    <row r="95" spans="1:7" ht="12" customHeight="1">
      <c r="A95" s="428"/>
      <c r="B95" s="421" t="s">
        <v>75</v>
      </c>
      <c r="E95" s="421"/>
      <c r="F95" s="437"/>
      <c r="G95" s="421"/>
    </row>
    <row r="96" spans="1:7" ht="12" customHeight="1">
      <c r="A96" s="428">
        <v>14</v>
      </c>
      <c r="B96" s="421" t="s">
        <v>127</v>
      </c>
      <c r="E96" s="421"/>
      <c r="F96" s="437">
        <f>G26</f>
        <v>0</v>
      </c>
      <c r="G96" s="421"/>
    </row>
    <row r="97" spans="1:7" ht="12" customHeight="1">
      <c r="A97" s="428">
        <v>15</v>
      </c>
      <c r="B97" s="421" t="s">
        <v>128</v>
      </c>
      <c r="E97" s="421"/>
      <c r="F97" s="437">
        <f>G27</f>
        <v>0</v>
      </c>
      <c r="G97" s="421"/>
    </row>
    <row r="98" spans="1:7" ht="12" customHeight="1">
      <c r="A98" s="428">
        <v>16</v>
      </c>
      <c r="B98" s="421" t="s">
        <v>129</v>
      </c>
      <c r="E98" s="421"/>
      <c r="F98" s="438"/>
      <c r="G98" s="421"/>
    </row>
    <row r="99" spans="1:7" ht="12" customHeight="1">
      <c r="A99" s="428">
        <v>17</v>
      </c>
      <c r="B99" s="421" t="s">
        <v>131</v>
      </c>
      <c r="E99" s="421"/>
      <c r="F99" s="437">
        <f>F96+F97+F98</f>
        <v>0</v>
      </c>
      <c r="G99" s="421"/>
    </row>
    <row r="100" spans="1:7" ht="12" customHeight="1">
      <c r="A100" s="428">
        <v>18</v>
      </c>
      <c r="B100" s="421" t="s">
        <v>77</v>
      </c>
      <c r="E100" s="421"/>
      <c r="F100" s="437">
        <f>G31</f>
        <v>0</v>
      </c>
      <c r="G100" s="421"/>
    </row>
    <row r="101" spans="1:7" ht="12" customHeight="1">
      <c r="A101" s="428">
        <v>19</v>
      </c>
      <c r="B101" s="421" t="s">
        <v>78</v>
      </c>
      <c r="E101" s="421"/>
      <c r="F101" s="437">
        <f>G32</f>
        <v>0</v>
      </c>
      <c r="G101" s="421"/>
    </row>
    <row r="102" spans="1:7" ht="12" customHeight="1">
      <c r="A102" s="428">
        <v>20</v>
      </c>
      <c r="B102" s="421" t="s">
        <v>132</v>
      </c>
      <c r="E102" s="421"/>
      <c r="F102" s="437">
        <f>G33</f>
        <v>0</v>
      </c>
      <c r="G102" s="421"/>
    </row>
    <row r="103" spans="1:7" ht="12" customHeight="1">
      <c r="A103" s="428"/>
      <c r="B103" s="421" t="s">
        <v>133</v>
      </c>
      <c r="E103" s="421"/>
      <c r="F103" s="437"/>
      <c r="G103" s="421"/>
    </row>
    <row r="104" spans="1:7" ht="12" customHeight="1">
      <c r="A104" s="428">
        <v>21</v>
      </c>
      <c r="B104" s="421" t="s">
        <v>127</v>
      </c>
      <c r="E104" s="421"/>
      <c r="F104" s="437">
        <f>G35</f>
        <v>0</v>
      </c>
      <c r="G104" s="421"/>
    </row>
    <row r="105" spans="1:7" ht="12" customHeight="1">
      <c r="A105" s="428">
        <v>22</v>
      </c>
      <c r="B105" s="421" t="s">
        <v>128</v>
      </c>
      <c r="E105" s="421"/>
      <c r="F105" s="437">
        <f>G36</f>
        <v>0</v>
      </c>
      <c r="G105" s="421"/>
    </row>
    <row r="106" spans="1:7" ht="12" customHeight="1">
      <c r="A106" s="428">
        <v>23</v>
      </c>
      <c r="B106" s="421" t="s">
        <v>129</v>
      </c>
      <c r="E106" s="421"/>
      <c r="F106" s="438">
        <f>G37</f>
        <v>0</v>
      </c>
      <c r="G106" s="421"/>
    </row>
    <row r="107" spans="1:7" ht="12" customHeight="1">
      <c r="A107" s="428">
        <v>24</v>
      </c>
      <c r="B107" s="421" t="s">
        <v>134</v>
      </c>
      <c r="E107" s="421"/>
      <c r="F107" s="438">
        <f>F104+F105+F106</f>
        <v>0</v>
      </c>
      <c r="G107" s="421"/>
    </row>
    <row r="108" spans="1:7" ht="12" customHeight="1">
      <c r="A108" s="428"/>
      <c r="E108" s="421"/>
      <c r="F108" s="437"/>
      <c r="G108" s="421"/>
    </row>
    <row r="109" spans="1:7" ht="12" customHeight="1">
      <c r="A109" s="428">
        <v>25</v>
      </c>
      <c r="B109" s="421" t="s">
        <v>82</v>
      </c>
      <c r="E109" s="421"/>
      <c r="F109" s="438">
        <f>F107+F102+F101+F100+F99+F94+F89+F84</f>
        <v>0</v>
      </c>
      <c r="G109" s="421"/>
    </row>
    <row r="110" spans="1:7" ht="12" customHeight="1">
      <c r="A110" s="428"/>
      <c r="E110" s="421"/>
      <c r="F110" s="437"/>
      <c r="G110" s="421"/>
    </row>
    <row r="111" spans="1:7" ht="12" customHeight="1">
      <c r="A111" s="428">
        <v>26</v>
      </c>
      <c r="B111" s="421" t="s">
        <v>156</v>
      </c>
      <c r="E111" s="421"/>
      <c r="F111" s="438">
        <f>F81-F109</f>
        <v>0</v>
      </c>
      <c r="G111" s="421"/>
    </row>
    <row r="112" spans="1:7" ht="12" customHeight="1">
      <c r="A112" s="428"/>
      <c r="E112" s="421"/>
      <c r="G112" s="421"/>
    </row>
    <row r="113" spans="1:7" ht="12" customHeight="1">
      <c r="A113" s="428">
        <v>27</v>
      </c>
      <c r="B113" s="421" t="s">
        <v>157</v>
      </c>
      <c r="G113" s="421"/>
    </row>
    <row r="114" spans="1:7" ht="12" customHeight="1" thickBot="1">
      <c r="A114" s="428"/>
      <c r="B114" s="448" t="s">
        <v>158</v>
      </c>
      <c r="C114" s="449">
        <f>Inputs!$D$4</f>
        <v>1.4203E-2</v>
      </c>
      <c r="F114" s="443">
        <f>ROUND(F111*C114,0)</f>
        <v>0</v>
      </c>
      <c r="G114" s="421"/>
    </row>
    <row r="115" spans="1:7" ht="12" customHeight="1" thickTop="1">
      <c r="A115" s="428"/>
      <c r="G115" s="421"/>
    </row>
  </sheetData>
  <customSheetViews>
    <customSheetView guid="{5BE913A1-B14F-11D2-B0DC-0000832CDFF0}" showRuler="0">
      <pageMargins left="0.75" right="0.75" top="1" bottom="1" header="0.5" footer="0.5"/>
      <headerFooter alignWithMargins="0">
        <oddHeader>&amp;A</oddHeader>
        <oddFooter>Page &amp;P</oddFooter>
      </headerFooter>
    </customSheetView>
    <customSheetView guid="{A15D1964-B049-11D2-8670-0000832CEEE8}" showRuler="0">
      <pageMargins left="0.75" right="0.75" top="1" bottom="1" header="0.5" footer="0.5"/>
      <headerFooter alignWithMargins="0">
        <oddHeader>&amp;A</oddHeader>
        <oddFooter>Page &amp;P</oddFooter>
      </headerFooter>
    </customSheetView>
  </customSheetViews>
  <phoneticPr fontId="0" type="noConversion"/>
  <pageMargins left="1" right="0.75" top="0.5" bottom="0.5" header="0.5" footer="0.5"/>
  <pageSetup scale="90" orientation="portrait" r:id="rId1"/>
  <headerFooter alignWithMargins="0"/>
  <rowBreaks count="1" manualBreakCount="1">
    <brk id="68"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H115"/>
  <sheetViews>
    <sheetView view="pageBreakPreview" zoomScale="60" zoomScaleNormal="100" workbookViewId="0">
      <selection activeCell="F3" sqref="F3"/>
    </sheetView>
  </sheetViews>
  <sheetFormatPr defaultColWidth="12.42578125" defaultRowHeight="11.1" customHeight="1"/>
  <cols>
    <col min="1" max="1" width="5.5703125" style="531" customWidth="1"/>
    <col min="2" max="2" width="26.140625" style="531" customWidth="1"/>
    <col min="3" max="3" width="12.42578125" style="531" customWidth="1"/>
    <col min="4" max="4" width="6.7109375" style="531" customWidth="1"/>
    <col min="5" max="5" width="12.42578125" style="549" customWidth="1"/>
    <col min="6" max="6" width="12.42578125" style="550" customWidth="1"/>
    <col min="7" max="7" width="12.42578125" style="549" customWidth="1"/>
    <col min="8" max="16384" width="12.42578125" style="531"/>
  </cols>
  <sheetData>
    <row r="1" spans="1:8" ht="12">
      <c r="A1" s="530" t="str">
        <f>Inputs!$D$6</f>
        <v>AVISTA UTILITIES</v>
      </c>
      <c r="B1" s="530"/>
      <c r="C1" s="530"/>
      <c r="E1" s="532"/>
      <c r="F1" s="533"/>
      <c r="G1" s="532"/>
    </row>
    <row r="2" spans="1:8" ht="12">
      <c r="A2" s="530" t="s">
        <v>110</v>
      </c>
      <c r="B2" s="530"/>
      <c r="C2" s="530"/>
      <c r="E2" s="532"/>
      <c r="F2" s="614" t="s">
        <v>201</v>
      </c>
      <c r="G2" s="532"/>
    </row>
    <row r="3" spans="1:8" ht="12">
      <c r="A3" s="530" t="str">
        <f>Inputs!$D$2</f>
        <v>TWELVE MONTHS ENDED DECEMBER 31, 2009</v>
      </c>
      <c r="B3" s="530"/>
      <c r="C3" s="530"/>
      <c r="E3" s="532"/>
      <c r="F3" s="700" t="s">
        <v>291</v>
      </c>
      <c r="G3" s="531"/>
    </row>
    <row r="4" spans="1:8" ht="12">
      <c r="A4" s="530" t="s">
        <v>113</v>
      </c>
      <c r="B4" s="530"/>
      <c r="C4" s="530"/>
      <c r="E4" s="535"/>
      <c r="F4" s="278" t="s">
        <v>114</v>
      </c>
      <c r="G4" s="535"/>
    </row>
    <row r="5" spans="1:8" ht="12">
      <c r="A5" s="536" t="s">
        <v>9</v>
      </c>
      <c r="E5" s="532"/>
      <c r="F5" s="534"/>
      <c r="G5" s="532"/>
    </row>
    <row r="6" spans="1:8" ht="12">
      <c r="A6" s="537" t="s">
        <v>25</v>
      </c>
      <c r="B6" s="538" t="s">
        <v>103</v>
      </c>
      <c r="C6" s="538"/>
      <c r="E6" s="539" t="s">
        <v>115</v>
      </c>
      <c r="F6" s="540" t="s">
        <v>116</v>
      </c>
      <c r="G6" s="539" t="s">
        <v>117</v>
      </c>
      <c r="H6" s="541" t="s">
        <v>118</v>
      </c>
    </row>
    <row r="7" spans="1:8" ht="12">
      <c r="A7" s="536"/>
      <c r="B7" s="531" t="s">
        <v>59</v>
      </c>
      <c r="E7" s="542"/>
      <c r="F7" s="534"/>
      <c r="G7" s="542"/>
    </row>
    <row r="8" spans="1:8" ht="12">
      <c r="A8" s="536">
        <v>1</v>
      </c>
      <c r="B8" s="531" t="s">
        <v>119</v>
      </c>
      <c r="E8" s="543"/>
      <c r="F8" s="543"/>
      <c r="G8" s="543"/>
      <c r="H8" s="544" t="str">
        <f>IF(E8=F8+G8," ","ERROR")</f>
        <v xml:space="preserve"> </v>
      </c>
    </row>
    <row r="9" spans="1:8" ht="12">
      <c r="A9" s="536">
        <v>2</v>
      </c>
      <c r="B9" s="531" t="s">
        <v>120</v>
      </c>
      <c r="E9" s="545"/>
      <c r="F9" s="545"/>
      <c r="G9" s="545"/>
      <c r="H9" s="544" t="str">
        <f>IF(E9=F9+G9," ","ERROR")</f>
        <v xml:space="preserve"> </v>
      </c>
    </row>
    <row r="10" spans="1:8" ht="12">
      <c r="A10" s="536">
        <v>3</v>
      </c>
      <c r="B10" s="531" t="s">
        <v>62</v>
      </c>
      <c r="E10" s="546"/>
      <c r="F10" s="546"/>
      <c r="G10" s="546"/>
      <c r="H10" s="544" t="str">
        <f>IF(E10=F10+G10," ","ERROR")</f>
        <v xml:space="preserve"> </v>
      </c>
    </row>
    <row r="11" spans="1:8" ht="12">
      <c r="A11" s="536">
        <v>4</v>
      </c>
      <c r="B11" s="531" t="s">
        <v>121</v>
      </c>
      <c r="E11" s="545">
        <f>SUM(E8:E10)</f>
        <v>0</v>
      </c>
      <c r="F11" s="545">
        <f>SUM(F8:F10)</f>
        <v>0</v>
      </c>
      <c r="G11" s="545">
        <f>SUM(G8:G10)</f>
        <v>0</v>
      </c>
      <c r="H11" s="544" t="str">
        <f>IF(E11=F11+G11," ","ERROR")</f>
        <v xml:space="preserve"> </v>
      </c>
    </row>
    <row r="12" spans="1:8" ht="12">
      <c r="A12" s="536"/>
      <c r="E12" s="545"/>
      <c r="F12" s="545"/>
      <c r="G12" s="545"/>
      <c r="H12" s="544"/>
    </row>
    <row r="13" spans="1:8" ht="12">
      <c r="A13" s="536"/>
      <c r="B13" s="531" t="s">
        <v>64</v>
      </c>
      <c r="E13" s="545"/>
      <c r="F13" s="545"/>
      <c r="G13" s="545"/>
      <c r="H13" s="544"/>
    </row>
    <row r="14" spans="1:8" ht="12">
      <c r="A14" s="536">
        <v>5</v>
      </c>
      <c r="B14" s="531" t="s">
        <v>122</v>
      </c>
      <c r="E14" s="545"/>
      <c r="F14" s="545"/>
      <c r="G14" s="545"/>
      <c r="H14" s="544" t="str">
        <f>IF(E14=F14+G14," ","ERROR")</f>
        <v xml:space="preserve"> </v>
      </c>
    </row>
    <row r="15" spans="1:8" ht="12">
      <c r="A15" s="536"/>
      <c r="B15" s="531" t="s">
        <v>66</v>
      </c>
      <c r="E15" s="545"/>
      <c r="F15" s="545"/>
      <c r="G15" s="545"/>
      <c r="H15" s="544"/>
    </row>
    <row r="16" spans="1:8" ht="12">
      <c r="A16" s="536">
        <v>6</v>
      </c>
      <c r="B16" s="531" t="s">
        <v>123</v>
      </c>
      <c r="E16" s="545"/>
      <c r="F16" s="545"/>
      <c r="G16" s="545"/>
      <c r="H16" s="544" t="str">
        <f>IF(E16=F16+G16," ","ERROR")</f>
        <v xml:space="preserve"> </v>
      </c>
    </row>
    <row r="17" spans="1:8" ht="12">
      <c r="A17" s="536">
        <v>7</v>
      </c>
      <c r="B17" s="531" t="s">
        <v>124</v>
      </c>
      <c r="E17" s="545"/>
      <c r="F17" s="545"/>
      <c r="G17" s="545"/>
      <c r="H17" s="544" t="str">
        <f>IF(E17=F17+G17," ","ERROR")</f>
        <v xml:space="preserve"> </v>
      </c>
    </row>
    <row r="18" spans="1:8" ht="12">
      <c r="A18" s="536">
        <v>8</v>
      </c>
      <c r="B18" s="531" t="s">
        <v>125</v>
      </c>
      <c r="E18" s="546"/>
      <c r="F18" s="546"/>
      <c r="G18" s="546"/>
      <c r="H18" s="544" t="str">
        <f>IF(E18=F18+G18," ","ERROR")</f>
        <v xml:space="preserve"> </v>
      </c>
    </row>
    <row r="19" spans="1:8" ht="12">
      <c r="A19" s="536">
        <v>9</v>
      </c>
      <c r="B19" s="531" t="s">
        <v>126</v>
      </c>
      <c r="E19" s="545">
        <f>SUM(E16:E18)</f>
        <v>0</v>
      </c>
      <c r="F19" s="545">
        <f>SUM(F16:F18)</f>
        <v>0</v>
      </c>
      <c r="G19" s="545">
        <f>SUM(G16:G18)</f>
        <v>0</v>
      </c>
      <c r="H19" s="544" t="str">
        <f>IF(E19=F19+G19," ","ERROR")</f>
        <v xml:space="preserve"> </v>
      </c>
    </row>
    <row r="20" spans="1:8" ht="12">
      <c r="A20" s="536"/>
      <c r="B20" s="531" t="s">
        <v>71</v>
      </c>
      <c r="E20" s="545"/>
      <c r="F20" s="545"/>
      <c r="G20" s="545"/>
      <c r="H20" s="544"/>
    </row>
    <row r="21" spans="1:8" ht="12">
      <c r="A21" s="536">
        <v>10</v>
      </c>
      <c r="B21" s="531" t="s">
        <v>127</v>
      </c>
      <c r="E21" s="545"/>
      <c r="F21" s="545"/>
      <c r="G21" s="545"/>
      <c r="H21" s="544" t="str">
        <f>IF(E21=F21+G21," ","ERROR")</f>
        <v xml:space="preserve"> </v>
      </c>
    </row>
    <row r="22" spans="1:8" ht="12">
      <c r="A22" s="536">
        <v>11</v>
      </c>
      <c r="B22" s="531" t="s">
        <v>128</v>
      </c>
      <c r="E22" s="722">
        <f>F22+G22</f>
        <v>0</v>
      </c>
      <c r="F22" s="545">
        <v>0</v>
      </c>
      <c r="G22" s="545"/>
      <c r="H22" s="544" t="str">
        <f>IF(E22=F22+G22," ","ERROR")</f>
        <v xml:space="preserve"> </v>
      </c>
    </row>
    <row r="23" spans="1:8" ht="12">
      <c r="A23" s="536">
        <v>12</v>
      </c>
      <c r="B23" s="531" t="s">
        <v>129</v>
      </c>
      <c r="E23" s="546">
        <f>F23+G23</f>
        <v>0</v>
      </c>
      <c r="F23" s="546">
        <v>0</v>
      </c>
      <c r="G23" s="546"/>
      <c r="H23" s="544" t="str">
        <f>IF(E23=F23+G23," ","ERROR")</f>
        <v xml:space="preserve"> </v>
      </c>
    </row>
    <row r="24" spans="1:8" ht="12">
      <c r="A24" s="536">
        <v>13</v>
      </c>
      <c r="B24" s="531" t="s">
        <v>130</v>
      </c>
      <c r="E24" s="545">
        <f>SUM(E21:E23)</f>
        <v>0</v>
      </c>
      <c r="F24" s="545">
        <f>SUM(F21:F23)</f>
        <v>0</v>
      </c>
      <c r="G24" s="545">
        <f>SUM(G21:G23)</f>
        <v>0</v>
      </c>
      <c r="H24" s="544" t="str">
        <f>IF(E24=F24+G24," ","ERROR")</f>
        <v xml:space="preserve"> </v>
      </c>
    </row>
    <row r="25" spans="1:8" ht="12">
      <c r="A25" s="536"/>
      <c r="B25" s="531" t="s">
        <v>75</v>
      </c>
      <c r="E25" s="545"/>
      <c r="F25" s="545"/>
      <c r="G25" s="545"/>
      <c r="H25" s="544"/>
    </row>
    <row r="26" spans="1:8" ht="12">
      <c r="A26" s="536">
        <v>14</v>
      </c>
      <c r="B26" s="531" t="s">
        <v>127</v>
      </c>
      <c r="E26" s="545"/>
      <c r="F26" s="545"/>
      <c r="G26" s="545"/>
      <c r="H26" s="544" t="str">
        <f>IF(E26=F26+G26," ","ERROR")</f>
        <v xml:space="preserve"> </v>
      </c>
    </row>
    <row r="27" spans="1:8" ht="12">
      <c r="A27" s="536">
        <v>15</v>
      </c>
      <c r="B27" s="531" t="s">
        <v>128</v>
      </c>
      <c r="E27" s="722">
        <f>F27+G27</f>
        <v>0</v>
      </c>
      <c r="F27" s="545">
        <v>0</v>
      </c>
      <c r="G27" s="545">
        <v>0</v>
      </c>
      <c r="H27" s="544" t="str">
        <f>IF(E27=F27+G27," ","ERROR")</f>
        <v xml:space="preserve"> </v>
      </c>
    </row>
    <row r="28" spans="1:8" ht="12">
      <c r="A28" s="536">
        <v>16</v>
      </c>
      <c r="B28" s="531" t="s">
        <v>129</v>
      </c>
      <c r="E28" s="546">
        <f>F28+G28</f>
        <v>0</v>
      </c>
      <c r="F28" s="546">
        <v>0</v>
      </c>
      <c r="G28" s="735">
        <f>F114</f>
        <v>0</v>
      </c>
      <c r="H28" s="544" t="str">
        <f>IF(E28=F28+G28," ","ERROR")</f>
        <v xml:space="preserve"> </v>
      </c>
    </row>
    <row r="29" spans="1:8" ht="12">
      <c r="A29" s="536">
        <v>17</v>
      </c>
      <c r="B29" s="531" t="s">
        <v>131</v>
      </c>
      <c r="E29" s="545">
        <f>SUM(E26:E28)</f>
        <v>0</v>
      </c>
      <c r="F29" s="545">
        <f>SUM(F26:F28)</f>
        <v>0</v>
      </c>
      <c r="G29" s="545">
        <f>SUM(G26:G28)</f>
        <v>0</v>
      </c>
      <c r="H29" s="544" t="str">
        <f>IF(E29=F29+G29," ","ERROR")</f>
        <v xml:space="preserve"> </v>
      </c>
    </row>
    <row r="30" spans="1:8" ht="12">
      <c r="A30" s="536"/>
      <c r="E30" s="545"/>
      <c r="F30" s="545"/>
      <c r="G30" s="545"/>
      <c r="H30" s="544"/>
    </row>
    <row r="31" spans="1:8" ht="12">
      <c r="A31" s="536">
        <v>18</v>
      </c>
      <c r="B31" s="531" t="s">
        <v>77</v>
      </c>
      <c r="E31" s="545"/>
      <c r="F31" s="545"/>
      <c r="G31" s="545"/>
      <c r="H31" s="544" t="str">
        <f>IF(E31=F31+G31," ","ERROR")</f>
        <v xml:space="preserve"> </v>
      </c>
    </row>
    <row r="32" spans="1:8" ht="12">
      <c r="A32" s="536">
        <v>19</v>
      </c>
      <c r="B32" s="531" t="s">
        <v>78</v>
      </c>
      <c r="E32" s="545"/>
      <c r="F32" s="545"/>
      <c r="G32" s="545"/>
      <c r="H32" s="544" t="str">
        <f>IF(E32=F32+G32," ","ERROR")</f>
        <v xml:space="preserve"> </v>
      </c>
    </row>
    <row r="33" spans="1:8" ht="12">
      <c r="A33" s="536">
        <v>20</v>
      </c>
      <c r="B33" s="531" t="s">
        <v>132</v>
      </c>
      <c r="E33" s="545"/>
      <c r="F33" s="545"/>
      <c r="G33" s="545"/>
      <c r="H33" s="544" t="str">
        <f>IF(E33=F33+G33," ","ERROR")</f>
        <v xml:space="preserve"> </v>
      </c>
    </row>
    <row r="34" spans="1:8" ht="12">
      <c r="A34" s="536"/>
      <c r="B34" s="531" t="s">
        <v>133</v>
      </c>
      <c r="E34" s="545"/>
      <c r="F34" s="545"/>
      <c r="G34" s="545"/>
      <c r="H34" s="544"/>
    </row>
    <row r="35" spans="1:8" ht="12">
      <c r="A35" s="536">
        <v>21</v>
      </c>
      <c r="B35" s="531" t="s">
        <v>127</v>
      </c>
      <c r="E35" s="545">
        <f>F35+G35</f>
        <v>-20</v>
      </c>
      <c r="F35" s="545">
        <v>-20</v>
      </c>
      <c r="G35" s="545"/>
      <c r="H35" s="544" t="str">
        <f>IF(E35=F35+G35," ","ERROR")</f>
        <v xml:space="preserve"> </v>
      </c>
    </row>
    <row r="36" spans="1:8" ht="12">
      <c r="A36" s="536">
        <v>22</v>
      </c>
      <c r="B36" s="531" t="s">
        <v>128</v>
      </c>
      <c r="E36" s="545">
        <f>F36+G36</f>
        <v>30</v>
      </c>
      <c r="F36" s="545">
        <v>30</v>
      </c>
      <c r="G36" s="545">
        <v>0</v>
      </c>
      <c r="H36" s="544" t="str">
        <f>IF(E36=F36+G36," ","ERROR")</f>
        <v xml:space="preserve"> </v>
      </c>
    </row>
    <row r="37" spans="1:8" ht="12">
      <c r="A37" s="536">
        <v>23</v>
      </c>
      <c r="B37" s="531" t="s">
        <v>129</v>
      </c>
      <c r="E37" s="545">
        <f>F37+G37</f>
        <v>26</v>
      </c>
      <c r="F37" s="546">
        <v>26</v>
      </c>
      <c r="G37" s="546">
        <v>0</v>
      </c>
      <c r="H37" s="544" t="str">
        <f>IF(E37=F37+G37," ","ERROR")</f>
        <v xml:space="preserve"> </v>
      </c>
    </row>
    <row r="38" spans="1:8" ht="12">
      <c r="A38" s="536">
        <v>24</v>
      </c>
      <c r="B38" s="531" t="s">
        <v>134</v>
      </c>
      <c r="E38" s="723">
        <f>SUM(E35:E37)</f>
        <v>36</v>
      </c>
      <c r="F38" s="546">
        <f>SUM(F35:F37)</f>
        <v>36</v>
      </c>
      <c r="G38" s="546">
        <f>SUM(G35:G37)</f>
        <v>0</v>
      </c>
      <c r="H38" s="544" t="str">
        <f>IF(E38=F38+G38," ","ERROR")</f>
        <v xml:space="preserve"> </v>
      </c>
    </row>
    <row r="39" spans="1:8" ht="12">
      <c r="A39" s="536">
        <v>25</v>
      </c>
      <c r="B39" s="531" t="s">
        <v>82</v>
      </c>
      <c r="E39" s="546">
        <f>E19+E24+E29+E31+E32+E33+E38+E14</f>
        <v>36</v>
      </c>
      <c r="F39" s="546">
        <f>F19+F24+F29+F31+F32+F33+F38+F14</f>
        <v>36</v>
      </c>
      <c r="G39" s="546">
        <f>G19+G24+G29+G31+G32+G33+G38+G14</f>
        <v>0</v>
      </c>
      <c r="H39" s="544" t="str">
        <f>IF(E39=F39+G39," ","ERROR")</f>
        <v xml:space="preserve"> </v>
      </c>
    </row>
    <row r="40" spans="1:8" ht="12">
      <c r="A40" s="536"/>
      <c r="E40" s="545"/>
      <c r="F40" s="545"/>
      <c r="G40" s="545"/>
      <c r="H40" s="544"/>
    </row>
    <row r="41" spans="1:8" ht="12">
      <c r="A41" s="536">
        <v>26</v>
      </c>
      <c r="B41" s="531" t="s">
        <v>135</v>
      </c>
      <c r="E41" s="545">
        <f>E11-E39</f>
        <v>-36</v>
      </c>
      <c r="F41" s="545">
        <f>F11-F39</f>
        <v>-36</v>
      </c>
      <c r="G41" s="545">
        <f>G11-G39</f>
        <v>0</v>
      </c>
      <c r="H41" s="544" t="str">
        <f>IF(E41=F41+G41," ","ERROR")</f>
        <v xml:space="preserve"> </v>
      </c>
    </row>
    <row r="42" spans="1:8" ht="12">
      <c r="A42" s="536"/>
      <c r="E42" s="545"/>
      <c r="F42" s="545"/>
      <c r="G42" s="545"/>
      <c r="H42" s="544"/>
    </row>
    <row r="43" spans="1:8" ht="12">
      <c r="A43" s="536"/>
      <c r="B43" s="531" t="s">
        <v>136</v>
      </c>
      <c r="E43" s="545"/>
      <c r="F43" s="545"/>
      <c r="G43" s="545"/>
      <c r="H43" s="544"/>
    </row>
    <row r="44" spans="1:8" ht="12">
      <c r="A44" s="536">
        <v>27</v>
      </c>
      <c r="B44" s="547" t="s">
        <v>137</v>
      </c>
      <c r="D44" s="548">
        <v>0.35</v>
      </c>
      <c r="E44" s="545">
        <f>F44+G44</f>
        <v>-13</v>
      </c>
      <c r="F44" s="545">
        <f>ROUND(F41*D44,0)</f>
        <v>-13</v>
      </c>
      <c r="G44" s="545">
        <f>ROUND(G41*D44,0)</f>
        <v>0</v>
      </c>
      <c r="H44" s="544" t="str">
        <f>IF(E44=F44+G44," ","ERROR")</f>
        <v xml:space="preserve"> </v>
      </c>
    </row>
    <row r="45" spans="1:8" ht="12">
      <c r="A45" s="536">
        <v>28</v>
      </c>
      <c r="B45" s="531" t="s">
        <v>139</v>
      </c>
      <c r="E45" s="545"/>
      <c r="F45" s="545"/>
      <c r="G45" s="545"/>
      <c r="H45" s="544" t="str">
        <f>IF(E45=F45+G45," ","ERROR")</f>
        <v xml:space="preserve"> </v>
      </c>
    </row>
    <row r="46" spans="1:8" ht="12">
      <c r="A46" s="536">
        <v>29</v>
      </c>
      <c r="B46" s="531" t="s">
        <v>138</v>
      </c>
      <c r="E46" s="546"/>
      <c r="F46" s="546"/>
      <c r="G46" s="546"/>
      <c r="H46" s="544" t="str">
        <f>IF(E46=F46+G46," ","ERROR")</f>
        <v xml:space="preserve"> </v>
      </c>
    </row>
    <row r="47" spans="1:8" ht="12">
      <c r="A47" s="536"/>
      <c r="H47" s="544"/>
    </row>
    <row r="48" spans="1:8" ht="12.75" thickBot="1">
      <c r="A48" s="536">
        <v>30</v>
      </c>
      <c r="B48" s="551" t="s">
        <v>88</v>
      </c>
      <c r="E48" s="552">
        <f>E41-(+E44+E45+E46)</f>
        <v>-23</v>
      </c>
      <c r="F48" s="552">
        <f>F41-F44+F45+F46</f>
        <v>-23</v>
      </c>
      <c r="G48" s="552">
        <f>G41-SUM(G44:G46)</f>
        <v>0</v>
      </c>
      <c r="H48" s="544" t="str">
        <f>IF(E48=F48+G48," ","ERROR")</f>
        <v xml:space="preserve"> </v>
      </c>
    </row>
    <row r="49" spans="1:8" ht="12.75" thickTop="1">
      <c r="A49" s="536"/>
      <c r="H49" s="544"/>
    </row>
    <row r="50" spans="1:8" ht="12">
      <c r="A50" s="536"/>
      <c r="B50" s="547" t="s">
        <v>140</v>
      </c>
      <c r="H50" s="544"/>
    </row>
    <row r="51" spans="1:8" ht="12">
      <c r="A51" s="536"/>
      <c r="B51" s="547" t="s">
        <v>141</v>
      </c>
      <c r="H51" s="544"/>
    </row>
    <row r="52" spans="1:8" ht="12">
      <c r="A52" s="536">
        <v>31</v>
      </c>
      <c r="B52" s="531" t="s">
        <v>142</v>
      </c>
      <c r="E52" s="543">
        <f>F52+G52</f>
        <v>0</v>
      </c>
      <c r="F52" s="543">
        <v>0</v>
      </c>
      <c r="G52" s="543">
        <v>0</v>
      </c>
      <c r="H52" s="544" t="str">
        <f t="shared" ref="H52:H64" si="0">IF(E52=F52+G52," ","ERROR")</f>
        <v xml:space="preserve"> </v>
      </c>
    </row>
    <row r="53" spans="1:8" ht="12">
      <c r="A53" s="536">
        <v>32</v>
      </c>
      <c r="B53" s="531" t="s">
        <v>143</v>
      </c>
      <c r="E53" s="545">
        <f>F53+G53</f>
        <v>0</v>
      </c>
      <c r="F53" s="545">
        <v>0</v>
      </c>
      <c r="G53" s="545">
        <v>0</v>
      </c>
      <c r="H53" s="544" t="str">
        <f t="shared" si="0"/>
        <v xml:space="preserve"> </v>
      </c>
    </row>
    <row r="54" spans="1:8" ht="12">
      <c r="A54" s="536">
        <v>33</v>
      </c>
      <c r="B54" s="531" t="s">
        <v>151</v>
      </c>
      <c r="E54" s="545">
        <f>F54+G54</f>
        <v>1739</v>
      </c>
      <c r="F54" s="546">
        <v>1739</v>
      </c>
      <c r="G54" s="546">
        <v>0</v>
      </c>
      <c r="H54" s="544" t="str">
        <f t="shared" si="0"/>
        <v xml:space="preserve"> </v>
      </c>
    </row>
    <row r="55" spans="1:8" ht="12">
      <c r="A55" s="536">
        <v>34</v>
      </c>
      <c r="B55" s="531" t="s">
        <v>145</v>
      </c>
      <c r="E55" s="724">
        <f>SUM(E52:E54)</f>
        <v>1739</v>
      </c>
      <c r="F55" s="545">
        <f>SUM(F52:F54)</f>
        <v>1739</v>
      </c>
      <c r="G55" s="545">
        <f>SUM(G52:G54)</f>
        <v>0</v>
      </c>
      <c r="H55" s="544" t="str">
        <f t="shared" si="0"/>
        <v xml:space="preserve"> </v>
      </c>
    </row>
    <row r="56" spans="1:8" ht="12">
      <c r="A56" s="536"/>
      <c r="B56" s="531" t="s">
        <v>93</v>
      </c>
      <c r="E56" s="545"/>
      <c r="F56" s="545"/>
      <c r="G56" s="545"/>
      <c r="H56" s="544" t="str">
        <f t="shared" si="0"/>
        <v xml:space="preserve"> </v>
      </c>
    </row>
    <row r="57" spans="1:8" ht="12">
      <c r="A57" s="536">
        <v>35</v>
      </c>
      <c r="B57" s="531" t="s">
        <v>142</v>
      </c>
      <c r="E57" s="545">
        <f>F57+G57</f>
        <v>0</v>
      </c>
      <c r="F57" s="545">
        <v>0</v>
      </c>
      <c r="G57" s="545">
        <v>0</v>
      </c>
      <c r="H57" s="544" t="str">
        <f t="shared" si="0"/>
        <v xml:space="preserve"> </v>
      </c>
    </row>
    <row r="58" spans="1:8" ht="12">
      <c r="A58" s="536">
        <v>36</v>
      </c>
      <c r="B58" s="531" t="s">
        <v>143</v>
      </c>
      <c r="E58" s="545">
        <f>F58+G58</f>
        <v>0</v>
      </c>
      <c r="F58" s="545">
        <v>0</v>
      </c>
      <c r="G58" s="545">
        <v>0</v>
      </c>
      <c r="H58" s="544" t="str">
        <f t="shared" si="0"/>
        <v xml:space="preserve"> </v>
      </c>
    </row>
    <row r="59" spans="1:8" ht="12">
      <c r="A59" s="536">
        <v>37</v>
      </c>
      <c r="B59" s="531" t="s">
        <v>151</v>
      </c>
      <c r="E59" s="545">
        <f>F59+G59</f>
        <v>45</v>
      </c>
      <c r="F59" s="546">
        <v>45</v>
      </c>
      <c r="G59" s="546">
        <v>0</v>
      </c>
      <c r="H59" s="544" t="str">
        <f t="shared" si="0"/>
        <v xml:space="preserve"> </v>
      </c>
    </row>
    <row r="60" spans="1:8" ht="12">
      <c r="A60" s="536">
        <v>38</v>
      </c>
      <c r="B60" s="531" t="s">
        <v>146</v>
      </c>
      <c r="E60" s="724">
        <f>SUM(E57:E59)</f>
        <v>45</v>
      </c>
      <c r="F60" s="545">
        <f>SUM(F57:F59)</f>
        <v>45</v>
      </c>
      <c r="G60" s="545">
        <f>SUM(G57:G59)</f>
        <v>0</v>
      </c>
      <c r="H60" s="544" t="str">
        <f t="shared" si="0"/>
        <v xml:space="preserve"> </v>
      </c>
    </row>
    <row r="61" spans="1:8" ht="12">
      <c r="A61" s="536">
        <v>39</v>
      </c>
      <c r="B61" s="547" t="s">
        <v>147</v>
      </c>
      <c r="E61" s="545">
        <f>F61+G61</f>
        <v>-169</v>
      </c>
      <c r="F61" s="545">
        <v>-169</v>
      </c>
      <c r="G61" s="545">
        <v>0</v>
      </c>
      <c r="H61" s="544" t="str">
        <f t="shared" si="0"/>
        <v xml:space="preserve"> </v>
      </c>
    </row>
    <row r="62" spans="1:8" ht="12">
      <c r="A62" s="536">
        <v>40</v>
      </c>
      <c r="B62" s="531" t="s">
        <v>96</v>
      </c>
      <c r="E62" s="545"/>
      <c r="F62" s="545"/>
      <c r="G62" s="545"/>
      <c r="H62" s="544" t="str">
        <f t="shared" si="0"/>
        <v xml:space="preserve"> </v>
      </c>
    </row>
    <row r="63" spans="1:8" ht="12">
      <c r="A63" s="536">
        <v>41</v>
      </c>
      <c r="B63" s="531" t="s">
        <v>302</v>
      </c>
      <c r="E63" s="545"/>
      <c r="F63" s="545"/>
      <c r="G63" s="545"/>
      <c r="H63" s="544"/>
    </row>
    <row r="64" spans="1:8" ht="12">
      <c r="A64" s="536">
        <v>42</v>
      </c>
      <c r="B64" s="547" t="s">
        <v>97</v>
      </c>
      <c r="E64" s="546"/>
      <c r="F64" s="546"/>
      <c r="G64" s="546"/>
      <c r="H64" s="544" t="str">
        <f t="shared" si="0"/>
        <v xml:space="preserve"> </v>
      </c>
    </row>
    <row r="65" spans="1:8" ht="9" customHeight="1">
      <c r="A65" s="536"/>
      <c r="B65" s="531" t="s">
        <v>148</v>
      </c>
      <c r="H65" s="544"/>
    </row>
    <row r="66" spans="1:8" ht="12.75" thickBot="1">
      <c r="A66" s="536">
        <v>42</v>
      </c>
      <c r="B66" s="551" t="s">
        <v>98</v>
      </c>
      <c r="E66" s="552">
        <f>E55-E60+E61+E62+E64+E63</f>
        <v>1525</v>
      </c>
      <c r="F66" s="552">
        <f t="shared" ref="F66:G66" si="1">F55-F60+F61+F62+F64+F63</f>
        <v>1525</v>
      </c>
      <c r="G66" s="552">
        <f t="shared" si="1"/>
        <v>0</v>
      </c>
      <c r="H66" s="544" t="str">
        <f>IF(E66=F66+G66," ","ERROR")</f>
        <v xml:space="preserve"> </v>
      </c>
    </row>
    <row r="67" spans="1:8" ht="11.1" customHeight="1" thickTop="1">
      <c r="A67" s="553"/>
      <c r="B67" s="553"/>
      <c r="C67" s="553"/>
      <c r="D67" s="554"/>
    </row>
    <row r="68" spans="1:8" ht="11.1" customHeight="1">
      <c r="A68" s="553"/>
      <c r="B68" s="553"/>
      <c r="C68" s="553"/>
      <c r="D68" s="554"/>
    </row>
    <row r="69" spans="1:8" ht="11.1" customHeight="1">
      <c r="A69" s="272" t="str">
        <f>Inputs!$D$6</f>
        <v>AVISTA UTILITIES</v>
      </c>
      <c r="B69" s="272"/>
      <c r="C69" s="272"/>
      <c r="D69" s="273"/>
      <c r="E69" s="292"/>
      <c r="F69" s="293"/>
      <c r="G69" s="273"/>
    </row>
    <row r="70" spans="1:8" ht="11.1" customHeight="1">
      <c r="A70" s="272" t="s">
        <v>154</v>
      </c>
      <c r="B70" s="272"/>
      <c r="C70" s="272"/>
      <c r="D70" s="273"/>
      <c r="E70" s="292"/>
      <c r="F70" s="293"/>
      <c r="G70" s="273"/>
    </row>
    <row r="71" spans="1:8" ht="11.1" customHeight="1">
      <c r="A71" s="272" t="str">
        <f>A3</f>
        <v>TWELVE MONTHS ENDED DECEMBER 31, 2009</v>
      </c>
      <c r="B71" s="272"/>
      <c r="C71" s="272"/>
      <c r="D71" s="273"/>
      <c r="E71" s="292"/>
      <c r="F71" s="276" t="str">
        <f>F2</f>
        <v>PRO FORMA</v>
      </c>
      <c r="G71" s="273"/>
    </row>
    <row r="72" spans="1:8" ht="11.1" customHeight="1">
      <c r="A72" s="272" t="s">
        <v>155</v>
      </c>
      <c r="B72" s="272"/>
      <c r="C72" s="272"/>
      <c r="D72" s="273"/>
      <c r="E72" s="292"/>
      <c r="F72" s="276" t="str">
        <f>F3</f>
        <v>CAPITAL ADDITIONS 2010</v>
      </c>
      <c r="G72" s="273"/>
    </row>
    <row r="73" spans="1:8" ht="11.1" customHeight="1">
      <c r="A73" s="273"/>
      <c r="B73" s="273"/>
      <c r="C73" s="273"/>
      <c r="D73" s="273"/>
      <c r="E73" s="297"/>
      <c r="F73" s="283" t="str">
        <f>F4</f>
        <v>GAS</v>
      </c>
      <c r="G73" s="298"/>
    </row>
    <row r="74" spans="1:8" ht="11.1" customHeight="1">
      <c r="A74" s="279" t="s">
        <v>9</v>
      </c>
      <c r="B74" s="273"/>
      <c r="C74" s="273"/>
      <c r="D74" s="273"/>
      <c r="E74" s="292"/>
      <c r="F74" s="276"/>
      <c r="G74" s="292"/>
    </row>
    <row r="75" spans="1:8" ht="11.1" customHeight="1">
      <c r="A75" s="299" t="s">
        <v>25</v>
      </c>
      <c r="B75" s="281" t="s">
        <v>103</v>
      </c>
      <c r="C75" s="281"/>
      <c r="D75" s="273"/>
      <c r="E75" s="292"/>
      <c r="F75" s="283" t="s">
        <v>117</v>
      </c>
      <c r="G75" s="292"/>
    </row>
    <row r="76" spans="1:8" ht="11.1" customHeight="1">
      <c r="A76" s="279"/>
      <c r="B76" s="273" t="s">
        <v>59</v>
      </c>
      <c r="C76" s="273"/>
      <c r="D76" s="273"/>
      <c r="E76" s="273"/>
      <c r="F76" s="293"/>
      <c r="G76" s="273"/>
    </row>
    <row r="77" spans="1:8" ht="11.1" customHeight="1">
      <c r="A77" s="279">
        <v>1</v>
      </c>
      <c r="B77" s="273" t="s">
        <v>119</v>
      </c>
      <c r="C77" s="273"/>
      <c r="D77" s="273"/>
      <c r="E77" s="273"/>
      <c r="F77" s="286">
        <f>G8</f>
        <v>0</v>
      </c>
      <c r="G77" s="273"/>
    </row>
    <row r="78" spans="1:8" ht="11.1" customHeight="1">
      <c r="A78" s="279">
        <v>2</v>
      </c>
      <c r="B78" s="273" t="s">
        <v>120</v>
      </c>
      <c r="C78" s="273"/>
      <c r="D78" s="273"/>
      <c r="E78" s="273"/>
      <c r="F78" s="288">
        <f>G9</f>
        <v>0</v>
      </c>
      <c r="G78" s="273"/>
    </row>
    <row r="79" spans="1:8" ht="11.1" customHeight="1">
      <c r="A79" s="279">
        <v>3</v>
      </c>
      <c r="B79" s="273" t="s">
        <v>62</v>
      </c>
      <c r="C79" s="273"/>
      <c r="D79" s="273"/>
      <c r="E79" s="273"/>
      <c r="F79" s="289">
        <f>G10</f>
        <v>0</v>
      </c>
      <c r="G79" s="273"/>
    </row>
    <row r="80" spans="1:8" ht="11.1" customHeight="1">
      <c r="A80" s="279"/>
      <c r="B80" s="273"/>
      <c r="C80" s="273"/>
      <c r="D80" s="273"/>
      <c r="E80" s="273"/>
      <c r="F80" s="288"/>
      <c r="G80" s="273"/>
    </row>
    <row r="81" spans="1:7" ht="11.1" customHeight="1">
      <c r="A81" s="279">
        <v>4</v>
      </c>
      <c r="B81" s="273" t="s">
        <v>121</v>
      </c>
      <c r="C81" s="273"/>
      <c r="D81" s="273"/>
      <c r="E81" s="273"/>
      <c r="F81" s="288">
        <f>F77+F78+F79</f>
        <v>0</v>
      </c>
      <c r="G81" s="273"/>
    </row>
    <row r="82" spans="1:7" ht="11.1" customHeight="1">
      <c r="A82" s="279"/>
      <c r="B82" s="273"/>
      <c r="C82" s="273"/>
      <c r="D82" s="273"/>
      <c r="E82" s="273"/>
      <c r="F82" s="288"/>
      <c r="G82" s="273"/>
    </row>
    <row r="83" spans="1:7" ht="11.1" customHeight="1">
      <c r="A83" s="279"/>
      <c r="B83" s="273" t="s">
        <v>64</v>
      </c>
      <c r="C83" s="273"/>
      <c r="D83" s="273"/>
      <c r="E83" s="273"/>
      <c r="F83" s="288"/>
      <c r="G83" s="273"/>
    </row>
    <row r="84" spans="1:7" ht="11.1" customHeight="1">
      <c r="A84" s="279">
        <v>5</v>
      </c>
      <c r="B84" s="273" t="s">
        <v>122</v>
      </c>
      <c r="C84" s="273"/>
      <c r="D84" s="273"/>
      <c r="E84" s="273"/>
      <c r="F84" s="288">
        <f>G14</f>
        <v>0</v>
      </c>
      <c r="G84" s="273"/>
    </row>
    <row r="85" spans="1:7" ht="11.1" customHeight="1">
      <c r="A85" s="279"/>
      <c r="B85" s="273" t="s">
        <v>66</v>
      </c>
      <c r="C85" s="273"/>
      <c r="D85" s="273"/>
      <c r="E85" s="273"/>
      <c r="F85" s="288"/>
      <c r="G85" s="273"/>
    </row>
    <row r="86" spans="1:7" ht="11.1" customHeight="1">
      <c r="A86" s="279">
        <v>6</v>
      </c>
      <c r="B86" s="273" t="s">
        <v>123</v>
      </c>
      <c r="C86" s="273"/>
      <c r="D86" s="273"/>
      <c r="E86" s="273"/>
      <c r="F86" s="288">
        <f>G16</f>
        <v>0</v>
      </c>
      <c r="G86" s="273"/>
    </row>
    <row r="87" spans="1:7" ht="11.1" customHeight="1">
      <c r="A87" s="279">
        <v>7</v>
      </c>
      <c r="B87" s="273" t="s">
        <v>124</v>
      </c>
      <c r="C87" s="273"/>
      <c r="D87" s="273"/>
      <c r="E87" s="273"/>
      <c r="F87" s="288">
        <f>G17</f>
        <v>0</v>
      </c>
      <c r="G87" s="273"/>
    </row>
    <row r="88" spans="1:7" ht="11.1" customHeight="1">
      <c r="A88" s="279">
        <v>8</v>
      </c>
      <c r="B88" s="273" t="s">
        <v>125</v>
      </c>
      <c r="C88" s="273"/>
      <c r="D88" s="273"/>
      <c r="E88" s="273"/>
      <c r="F88" s="289">
        <f>G18</f>
        <v>0</v>
      </c>
      <c r="G88" s="273"/>
    </row>
    <row r="89" spans="1:7" ht="11.1" customHeight="1">
      <c r="A89" s="279">
        <v>9</v>
      </c>
      <c r="B89" s="273" t="s">
        <v>126</v>
      </c>
      <c r="C89" s="273"/>
      <c r="D89" s="273"/>
      <c r="E89" s="273"/>
      <c r="F89" s="288">
        <f>F86+F87+F88</f>
        <v>0</v>
      </c>
      <c r="G89" s="273"/>
    </row>
    <row r="90" spans="1:7" ht="11.1" customHeight="1">
      <c r="A90" s="279"/>
      <c r="B90" s="273" t="s">
        <v>71</v>
      </c>
      <c r="C90" s="273"/>
      <c r="D90" s="273"/>
      <c r="E90" s="273"/>
      <c r="F90" s="288"/>
      <c r="G90" s="273"/>
    </row>
    <row r="91" spans="1:7" ht="11.1" customHeight="1">
      <c r="A91" s="279">
        <v>10</v>
      </c>
      <c r="B91" s="273" t="s">
        <v>127</v>
      </c>
      <c r="C91" s="273"/>
      <c r="D91" s="273"/>
      <c r="E91" s="273"/>
      <c r="F91" s="288">
        <f>G21</f>
        <v>0</v>
      </c>
      <c r="G91" s="273"/>
    </row>
    <row r="92" spans="1:7" ht="11.1" customHeight="1">
      <c r="A92" s="279">
        <v>11</v>
      </c>
      <c r="B92" s="273" t="s">
        <v>128</v>
      </c>
      <c r="C92" s="273"/>
      <c r="D92" s="273"/>
      <c r="E92" s="273"/>
      <c r="F92" s="288">
        <f>G22</f>
        <v>0</v>
      </c>
      <c r="G92" s="273"/>
    </row>
    <row r="93" spans="1:7" ht="11.1" customHeight="1">
      <c r="A93" s="279">
        <v>12</v>
      </c>
      <c r="B93" s="273" t="s">
        <v>129</v>
      </c>
      <c r="C93" s="273"/>
      <c r="D93" s="273"/>
      <c r="E93" s="273"/>
      <c r="F93" s="289">
        <f>G23</f>
        <v>0</v>
      </c>
      <c r="G93" s="273"/>
    </row>
    <row r="94" spans="1:7" ht="11.1" customHeight="1">
      <c r="A94" s="279">
        <v>13</v>
      </c>
      <c r="B94" s="273" t="s">
        <v>130</v>
      </c>
      <c r="C94" s="273"/>
      <c r="D94" s="273"/>
      <c r="E94" s="273"/>
      <c r="F94" s="288">
        <f>F91+F92+F93</f>
        <v>0</v>
      </c>
      <c r="G94" s="273"/>
    </row>
    <row r="95" spans="1:7" ht="11.1" customHeight="1">
      <c r="A95" s="279"/>
      <c r="B95" s="273" t="s">
        <v>75</v>
      </c>
      <c r="C95" s="273"/>
      <c r="D95" s="273"/>
      <c r="E95" s="273"/>
      <c r="F95" s="288"/>
      <c r="G95" s="273"/>
    </row>
    <row r="96" spans="1:7" ht="11.1" customHeight="1">
      <c r="A96" s="279">
        <v>14</v>
      </c>
      <c r="B96" s="273" t="s">
        <v>127</v>
      </c>
      <c r="C96" s="273"/>
      <c r="D96" s="273"/>
      <c r="E96" s="273"/>
      <c r="F96" s="288">
        <f>G26</f>
        <v>0</v>
      </c>
      <c r="G96" s="273"/>
    </row>
    <row r="97" spans="1:7" ht="11.1" customHeight="1">
      <c r="A97" s="279">
        <v>15</v>
      </c>
      <c r="B97" s="273" t="s">
        <v>128</v>
      </c>
      <c r="C97" s="273"/>
      <c r="D97" s="273"/>
      <c r="E97" s="273"/>
      <c r="F97" s="288">
        <f>G27</f>
        <v>0</v>
      </c>
      <c r="G97" s="273"/>
    </row>
    <row r="98" spans="1:7" ht="11.1" customHeight="1">
      <c r="A98" s="279">
        <v>16</v>
      </c>
      <c r="B98" s="273" t="s">
        <v>129</v>
      </c>
      <c r="C98" s="273"/>
      <c r="D98" s="273"/>
      <c r="E98" s="273"/>
      <c r="F98" s="289"/>
      <c r="G98" s="273"/>
    </row>
    <row r="99" spans="1:7" ht="11.1" customHeight="1">
      <c r="A99" s="279">
        <v>17</v>
      </c>
      <c r="B99" s="273" t="s">
        <v>131</v>
      </c>
      <c r="C99" s="273"/>
      <c r="D99" s="273"/>
      <c r="E99" s="273"/>
      <c r="F99" s="288">
        <f>F96+F97+F98</f>
        <v>0</v>
      </c>
      <c r="G99" s="273"/>
    </row>
    <row r="100" spans="1:7" ht="11.1" customHeight="1">
      <c r="A100" s="279">
        <v>18</v>
      </c>
      <c r="B100" s="273" t="s">
        <v>77</v>
      </c>
      <c r="C100" s="273"/>
      <c r="D100" s="273"/>
      <c r="E100" s="273"/>
      <c r="F100" s="288">
        <f>G31</f>
        <v>0</v>
      </c>
      <c r="G100" s="273"/>
    </row>
    <row r="101" spans="1:7" ht="11.1" customHeight="1">
      <c r="A101" s="279">
        <v>19</v>
      </c>
      <c r="B101" s="273" t="s">
        <v>78</v>
      </c>
      <c r="C101" s="273"/>
      <c r="D101" s="273"/>
      <c r="E101" s="273"/>
      <c r="F101" s="288">
        <f>G32</f>
        <v>0</v>
      </c>
      <c r="G101" s="273"/>
    </row>
    <row r="102" spans="1:7" ht="11.1" customHeight="1">
      <c r="A102" s="279">
        <v>20</v>
      </c>
      <c r="B102" s="273" t="s">
        <v>132</v>
      </c>
      <c r="C102" s="273"/>
      <c r="D102" s="273"/>
      <c r="E102" s="273"/>
      <c r="F102" s="288">
        <f>G33</f>
        <v>0</v>
      </c>
      <c r="G102" s="273"/>
    </row>
    <row r="103" spans="1:7" ht="11.1" customHeight="1">
      <c r="A103" s="279"/>
      <c r="B103" s="273" t="s">
        <v>133</v>
      </c>
      <c r="C103" s="273"/>
      <c r="D103" s="273"/>
      <c r="E103" s="273"/>
      <c r="F103" s="288"/>
      <c r="G103" s="273"/>
    </row>
    <row r="104" spans="1:7" ht="11.1" customHeight="1">
      <c r="A104" s="279">
        <v>21</v>
      </c>
      <c r="B104" s="273" t="s">
        <v>127</v>
      </c>
      <c r="C104" s="273"/>
      <c r="D104" s="273"/>
      <c r="E104" s="273"/>
      <c r="F104" s="288">
        <f>G35</f>
        <v>0</v>
      </c>
      <c r="G104" s="273"/>
    </row>
    <row r="105" spans="1:7" ht="11.1" customHeight="1">
      <c r="A105" s="279">
        <v>22</v>
      </c>
      <c r="B105" s="273" t="s">
        <v>128</v>
      </c>
      <c r="C105" s="273"/>
      <c r="D105" s="273"/>
      <c r="E105" s="273"/>
      <c r="F105" s="288">
        <f>G36</f>
        <v>0</v>
      </c>
      <c r="G105" s="273"/>
    </row>
    <row r="106" spans="1:7" ht="11.1" customHeight="1">
      <c r="A106" s="279">
        <v>23</v>
      </c>
      <c r="B106" s="273" t="s">
        <v>129</v>
      </c>
      <c r="C106" s="273"/>
      <c r="D106" s="273"/>
      <c r="E106" s="273"/>
      <c r="F106" s="289">
        <f>G37</f>
        <v>0</v>
      </c>
      <c r="G106" s="273"/>
    </row>
    <row r="107" spans="1:7" ht="11.1" customHeight="1">
      <c r="A107" s="279">
        <v>24</v>
      </c>
      <c r="B107" s="273" t="s">
        <v>134</v>
      </c>
      <c r="C107" s="273"/>
      <c r="D107" s="273"/>
      <c r="E107" s="273"/>
      <c r="F107" s="289">
        <f>F104+F105+F106</f>
        <v>0</v>
      </c>
      <c r="G107" s="273"/>
    </row>
    <row r="108" spans="1:7" ht="11.1" customHeight="1">
      <c r="A108" s="279"/>
      <c r="B108" s="273"/>
      <c r="C108" s="273"/>
      <c r="D108" s="273"/>
      <c r="E108" s="273"/>
      <c r="F108" s="288"/>
      <c r="G108" s="273"/>
    </row>
    <row r="109" spans="1:7" ht="11.1" customHeight="1">
      <c r="A109" s="279">
        <v>25</v>
      </c>
      <c r="B109" s="273" t="s">
        <v>82</v>
      </c>
      <c r="C109" s="273"/>
      <c r="D109" s="273"/>
      <c r="E109" s="273"/>
      <c r="F109" s="289">
        <f>F107+F102+F101+F100+F99+F94+F89+F84</f>
        <v>0</v>
      </c>
      <c r="G109" s="273"/>
    </row>
    <row r="110" spans="1:7" ht="11.1" customHeight="1">
      <c r="A110" s="279"/>
      <c r="B110" s="273"/>
      <c r="C110" s="273"/>
      <c r="D110" s="273"/>
      <c r="E110" s="273"/>
      <c r="F110" s="288"/>
      <c r="G110" s="273"/>
    </row>
    <row r="111" spans="1:7" ht="11.1" customHeight="1">
      <c r="A111" s="279">
        <v>26</v>
      </c>
      <c r="B111" s="273" t="s">
        <v>156</v>
      </c>
      <c r="C111" s="273"/>
      <c r="D111" s="273"/>
      <c r="E111" s="273"/>
      <c r="F111" s="289">
        <f>F81-F109</f>
        <v>0</v>
      </c>
      <c r="G111" s="273"/>
    </row>
    <row r="112" spans="1:7" ht="11.1" customHeight="1">
      <c r="A112" s="279"/>
      <c r="B112" s="273"/>
      <c r="C112" s="273"/>
      <c r="D112" s="273"/>
      <c r="E112" s="273"/>
      <c r="F112" s="293"/>
      <c r="G112" s="273"/>
    </row>
    <row r="113" spans="1:7" ht="11.1" customHeight="1">
      <c r="A113" s="279">
        <v>27</v>
      </c>
      <c r="B113" s="273" t="s">
        <v>157</v>
      </c>
      <c r="C113" s="273"/>
      <c r="D113" s="273"/>
      <c r="E113" s="292"/>
      <c r="F113" s="293"/>
      <c r="G113" s="273"/>
    </row>
    <row r="114" spans="1:7" ht="11.1" customHeight="1" thickBot="1">
      <c r="A114" s="279"/>
      <c r="B114" s="300" t="s">
        <v>158</v>
      </c>
      <c r="C114" s="301">
        <f>Inputs!$D$4</f>
        <v>1.4203E-2</v>
      </c>
      <c r="D114" s="273"/>
      <c r="E114" s="292"/>
      <c r="F114" s="295">
        <f>ROUND(F111*C114,0)</f>
        <v>0</v>
      </c>
      <c r="G114" s="273"/>
    </row>
    <row r="115" spans="1:7" ht="11.1" customHeight="1" thickTop="1"/>
  </sheetData>
  <phoneticPr fontId="0" type="noConversion"/>
  <pageMargins left="1" right="0.5" top="0.5" bottom="0.5" header="0.5" footer="0.5"/>
  <pageSetup scale="92" fitToWidth="2" fitToHeight="2" orientation="portrait" horizontalDpi="300" verticalDpi="300" r:id="rId1"/>
  <headerFooter alignWithMargins="0"/>
  <rowBreaks count="1" manualBreakCount="1">
    <brk id="68"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119"/>
  <sheetViews>
    <sheetView view="pageBreakPreview" zoomScaleNormal="100" zoomScaleSheetLayoutView="100" workbookViewId="0">
      <pane xSplit="1" ySplit="7" topLeftCell="B8" activePane="bottomRight" state="frozen"/>
      <selection activeCell="U26" sqref="U26"/>
      <selection pane="topRight" activeCell="U26" sqref="U26"/>
      <selection pane="bottomLeft" activeCell="U26" sqref="U26"/>
      <selection pane="bottomRight" activeCell="E84" sqref="E84"/>
    </sheetView>
  </sheetViews>
  <sheetFormatPr defaultRowHeight="11.1" customHeight="1"/>
  <cols>
    <col min="1" max="1" width="5.5703125" style="25" customWidth="1"/>
    <col min="2" max="2" width="26.140625" style="25" customWidth="1"/>
    <col min="3" max="3" width="12.42578125" style="25" customWidth="1"/>
    <col min="4" max="4" width="6.7109375" style="25" customWidth="1"/>
    <col min="5" max="5" width="12.42578125" style="45" customWidth="1"/>
    <col min="6" max="6" width="12.42578125" style="46" customWidth="1"/>
    <col min="7" max="7" width="12.42578125" style="45" customWidth="1"/>
    <col min="8" max="16384" width="9.140625" style="25"/>
  </cols>
  <sheetData>
    <row r="1" spans="1:8" ht="12">
      <c r="A1" s="24" t="str">
        <f>Inputs!$D$6</f>
        <v>AVISTA UTILITIES</v>
      </c>
      <c r="B1" s="24"/>
      <c r="C1" s="24"/>
      <c r="E1" s="26"/>
      <c r="F1" s="27"/>
      <c r="G1" s="26"/>
    </row>
    <row r="2" spans="1:8" ht="12">
      <c r="A2" s="24" t="s">
        <v>110</v>
      </c>
      <c r="B2" s="24"/>
      <c r="C2" s="24"/>
      <c r="E2" s="28" t="s">
        <v>111</v>
      </c>
      <c r="F2" s="28"/>
      <c r="G2" s="28"/>
    </row>
    <row r="3" spans="1:8" ht="12">
      <c r="A3" s="24" t="str">
        <f>Inputs!$D$2</f>
        <v>TWELVE MONTHS ENDED DECEMBER 31, 2009</v>
      </c>
      <c r="B3" s="24"/>
      <c r="C3" s="24"/>
      <c r="E3" s="28" t="s">
        <v>112</v>
      </c>
      <c r="F3" s="28"/>
      <c r="G3" s="28"/>
    </row>
    <row r="4" spans="1:8" ht="12">
      <c r="A4" s="24" t="s">
        <v>113</v>
      </c>
      <c r="B4" s="24"/>
      <c r="C4" s="24"/>
      <c r="E4" s="29"/>
      <c r="F4" s="30" t="s">
        <v>114</v>
      </c>
      <c r="G4" s="29"/>
    </row>
    <row r="5" spans="1:8" ht="12">
      <c r="A5" s="31" t="s">
        <v>9</v>
      </c>
      <c r="E5" s="26"/>
      <c r="F5" s="32"/>
      <c r="G5" s="26"/>
    </row>
    <row r="6" spans="1:8" ht="12">
      <c r="A6" s="33" t="s">
        <v>25</v>
      </c>
      <c r="B6" s="34" t="s">
        <v>103</v>
      </c>
      <c r="C6" s="34"/>
      <c r="E6" s="35" t="s">
        <v>115</v>
      </c>
      <c r="F6" s="36" t="s">
        <v>116</v>
      </c>
      <c r="G6" s="35" t="s">
        <v>117</v>
      </c>
      <c r="H6" s="37" t="s">
        <v>118</v>
      </c>
    </row>
    <row r="7" spans="1:8" ht="12">
      <c r="A7" s="31"/>
      <c r="B7" s="25" t="s">
        <v>59</v>
      </c>
      <c r="E7" s="38"/>
      <c r="F7" s="32"/>
      <c r="G7" s="38"/>
    </row>
    <row r="8" spans="1:8" ht="12">
      <c r="A8" s="31"/>
      <c r="B8" s="828" t="s">
        <v>88</v>
      </c>
      <c r="E8" s="827">
        <f>F8+G8</f>
        <v>20323</v>
      </c>
      <c r="F8" s="826">
        <v>12148</v>
      </c>
      <c r="G8" s="826">
        <v>8175</v>
      </c>
    </row>
    <row r="9" spans="1:8" ht="12">
      <c r="A9" s="31"/>
      <c r="B9" s="828" t="s">
        <v>299</v>
      </c>
      <c r="E9" s="827">
        <f>F9+G9</f>
        <v>317200</v>
      </c>
      <c r="F9" s="826">
        <v>204811</v>
      </c>
      <c r="G9" s="826">
        <v>112389</v>
      </c>
    </row>
    <row r="10" spans="1:8" ht="12">
      <c r="A10" s="31"/>
      <c r="E10" s="38"/>
      <c r="F10" s="32"/>
      <c r="G10" s="38"/>
    </row>
    <row r="11" spans="1:8" ht="12">
      <c r="A11" s="31">
        <v>1</v>
      </c>
      <c r="B11" s="25" t="s">
        <v>119</v>
      </c>
      <c r="E11" s="39">
        <f>F11+G11</f>
        <v>283274</v>
      </c>
      <c r="F11" s="822">
        <v>200178</v>
      </c>
      <c r="G11" s="822">
        <v>83096</v>
      </c>
      <c r="H11" s="40" t="str">
        <f>IF(E11=F11+G11," ","ERROR")</f>
        <v xml:space="preserve"> </v>
      </c>
    </row>
    <row r="12" spans="1:8" ht="12">
      <c r="A12" s="31">
        <v>2</v>
      </c>
      <c r="B12" s="25" t="s">
        <v>120</v>
      </c>
      <c r="E12" s="41">
        <f>F12+G12</f>
        <v>3841</v>
      </c>
      <c r="F12" s="823">
        <v>3350</v>
      </c>
      <c r="G12" s="823">
        <v>491</v>
      </c>
      <c r="H12" s="40" t="str">
        <f>IF(E12=F12+G12," ","ERROR")</f>
        <v xml:space="preserve"> </v>
      </c>
    </row>
    <row r="13" spans="1:8" ht="12">
      <c r="A13" s="31">
        <v>3</v>
      </c>
      <c r="B13" s="25" t="s">
        <v>62</v>
      </c>
      <c r="E13" s="42">
        <f>F13+G13</f>
        <v>122348</v>
      </c>
      <c r="F13" s="824">
        <f>87435-F12</f>
        <v>84085</v>
      </c>
      <c r="G13" s="824">
        <f>38754-G12</f>
        <v>38263</v>
      </c>
      <c r="H13" s="40" t="str">
        <f>IF(E13=F13+G13," ","ERROR")</f>
        <v xml:space="preserve"> </v>
      </c>
    </row>
    <row r="14" spans="1:8" ht="12">
      <c r="A14" s="31">
        <v>4</v>
      </c>
      <c r="B14" s="25" t="s">
        <v>121</v>
      </c>
      <c r="E14" s="41">
        <f>SUM(E11:E13)</f>
        <v>409463</v>
      </c>
      <c r="F14" s="41">
        <f>SUM(F11:F13)</f>
        <v>287613</v>
      </c>
      <c r="G14" s="41">
        <f>SUM(G11:G13)</f>
        <v>121850</v>
      </c>
      <c r="H14" s="40" t="str">
        <f>IF(E14=F14+G14," ","ERROR")</f>
        <v xml:space="preserve"> </v>
      </c>
    </row>
    <row r="15" spans="1:8" ht="12">
      <c r="A15" s="31"/>
      <c r="E15" s="41"/>
      <c r="F15" s="41"/>
      <c r="G15" s="41"/>
      <c r="H15" s="40"/>
    </row>
    <row r="16" spans="1:8" ht="12">
      <c r="A16" s="31"/>
      <c r="B16" s="25" t="s">
        <v>64</v>
      </c>
      <c r="E16" s="41"/>
      <c r="F16" s="41"/>
      <c r="G16" s="41"/>
      <c r="H16" s="40"/>
    </row>
    <row r="17" spans="1:8" ht="12">
      <c r="A17" s="31">
        <v>5</v>
      </c>
      <c r="B17" s="25" t="s">
        <v>122</v>
      </c>
      <c r="E17" s="41">
        <f>F17+G17</f>
        <v>0</v>
      </c>
      <c r="F17" s="823">
        <v>0</v>
      </c>
      <c r="G17" s="823">
        <v>0</v>
      </c>
      <c r="H17" s="825" t="str">
        <f>IF(E17=F17+G17," ","ERROR")</f>
        <v xml:space="preserve"> </v>
      </c>
    </row>
    <row r="18" spans="1:8" ht="12">
      <c r="A18" s="31"/>
      <c r="B18" s="25" t="s">
        <v>66</v>
      </c>
      <c r="E18" s="41"/>
      <c r="F18" s="41"/>
      <c r="G18" s="41"/>
      <c r="H18" s="40"/>
    </row>
    <row r="19" spans="1:8" ht="12">
      <c r="A19" s="31">
        <v>6</v>
      </c>
      <c r="B19" s="25" t="s">
        <v>123</v>
      </c>
      <c r="E19" s="41">
        <f>F19+G19</f>
        <v>288224</v>
      </c>
      <c r="F19" s="823">
        <v>201949</v>
      </c>
      <c r="G19" s="823">
        <v>86275</v>
      </c>
      <c r="H19" s="40" t="str">
        <f>IF(E19=F19+G19," ","ERROR")</f>
        <v xml:space="preserve"> </v>
      </c>
    </row>
    <row r="20" spans="1:8" ht="12">
      <c r="A20" s="31">
        <v>7</v>
      </c>
      <c r="B20" s="25" t="s">
        <v>124</v>
      </c>
      <c r="E20" s="41">
        <f>F20+G20</f>
        <v>1204</v>
      </c>
      <c r="F20" s="823">
        <v>803</v>
      </c>
      <c r="G20" s="823">
        <v>401</v>
      </c>
      <c r="H20" s="40" t="str">
        <f>IF(E20=F20+G20," ","ERROR")</f>
        <v xml:space="preserve"> </v>
      </c>
    </row>
    <row r="21" spans="1:8" ht="12">
      <c r="A21" s="31">
        <v>8</v>
      </c>
      <c r="B21" s="25" t="s">
        <v>125</v>
      </c>
      <c r="E21" s="42">
        <f>F21+G21</f>
        <v>14334</v>
      </c>
      <c r="F21" s="824">
        <f>ROUND((11090894-370557)/1000,0)</f>
        <v>10720</v>
      </c>
      <c r="G21" s="824">
        <f>ROUND((3784013-169882)/1000,0)</f>
        <v>3614</v>
      </c>
      <c r="H21" s="40" t="str">
        <f>IF(E21=F21+G21," ","ERROR")</f>
        <v xml:space="preserve"> </v>
      </c>
    </row>
    <row r="22" spans="1:8" ht="12">
      <c r="A22" s="31">
        <v>9</v>
      </c>
      <c r="B22" s="25" t="s">
        <v>126</v>
      </c>
      <c r="E22" s="41">
        <f>SUM(E19:E21)</f>
        <v>303762</v>
      </c>
      <c r="F22" s="41">
        <f>SUM(F19:F21)</f>
        <v>213472</v>
      </c>
      <c r="G22" s="41">
        <f>SUM(G19:G21)</f>
        <v>90290</v>
      </c>
      <c r="H22" s="40" t="str">
        <f>IF(E22=F22+G22," ","ERROR")</f>
        <v xml:space="preserve"> </v>
      </c>
    </row>
    <row r="23" spans="1:8" ht="12">
      <c r="A23" s="31"/>
      <c r="B23" s="25" t="s">
        <v>71</v>
      </c>
      <c r="E23" s="41"/>
      <c r="F23" s="41"/>
      <c r="G23" s="41"/>
      <c r="H23" s="40"/>
    </row>
    <row r="24" spans="1:8" ht="12">
      <c r="A24" s="31">
        <v>10</v>
      </c>
      <c r="B24" s="25" t="s">
        <v>127</v>
      </c>
      <c r="E24" s="41">
        <f>F24+G24</f>
        <v>576</v>
      </c>
      <c r="F24" s="823">
        <v>403</v>
      </c>
      <c r="G24" s="823">
        <v>173</v>
      </c>
      <c r="H24" s="40" t="str">
        <f>IF(E24=F24+G24," ","ERROR")</f>
        <v xml:space="preserve"> </v>
      </c>
    </row>
    <row r="25" spans="1:8" ht="12">
      <c r="A25" s="31">
        <v>11</v>
      </c>
      <c r="B25" s="25" t="s">
        <v>128</v>
      </c>
      <c r="E25" s="41">
        <f>F25+G25</f>
        <v>562</v>
      </c>
      <c r="F25" s="823">
        <v>393</v>
      </c>
      <c r="G25" s="823">
        <f>ROUND((169044+68)/1000,0)</f>
        <v>169</v>
      </c>
      <c r="H25" s="40" t="str">
        <f>IF(E25=F25+G25," ","ERROR")</f>
        <v xml:space="preserve"> </v>
      </c>
    </row>
    <row r="26" spans="1:8" ht="12">
      <c r="A26" s="31">
        <v>12</v>
      </c>
      <c r="B26" s="25" t="s">
        <v>129</v>
      </c>
      <c r="E26" s="42">
        <f>F26+G26</f>
        <v>197</v>
      </c>
      <c r="F26" s="824">
        <v>138</v>
      </c>
      <c r="G26" s="824">
        <v>59</v>
      </c>
      <c r="H26" s="40" t="str">
        <f>IF(E26=F26+G26," ","ERROR")</f>
        <v xml:space="preserve"> </v>
      </c>
    </row>
    <row r="27" spans="1:8" ht="12">
      <c r="A27" s="31">
        <v>13</v>
      </c>
      <c r="B27" s="25" t="s">
        <v>130</v>
      </c>
      <c r="E27" s="41">
        <f>SUM(E24:E26)</f>
        <v>1335</v>
      </c>
      <c r="F27" s="823">
        <f>SUM(F24:F26)</f>
        <v>934</v>
      </c>
      <c r="G27" s="823">
        <f>SUM(G24:G26)</f>
        <v>401</v>
      </c>
      <c r="H27" s="40" t="str">
        <f>IF(E27=F27+G27," ","ERROR")</f>
        <v xml:space="preserve"> </v>
      </c>
    </row>
    <row r="28" spans="1:8" ht="12">
      <c r="A28" s="31"/>
      <c r="B28" s="25" t="s">
        <v>75</v>
      </c>
      <c r="E28" s="41"/>
      <c r="F28" s="823"/>
      <c r="G28" s="823"/>
      <c r="H28" s="40"/>
    </row>
    <row r="29" spans="1:8" ht="12">
      <c r="A29" s="31">
        <v>14</v>
      </c>
      <c r="B29" s="25" t="s">
        <v>127</v>
      </c>
      <c r="E29" s="41">
        <f>F29+G29</f>
        <v>11426</v>
      </c>
      <c r="F29" s="823">
        <v>7700</v>
      </c>
      <c r="G29" s="823">
        <v>3726</v>
      </c>
      <c r="H29" s="40" t="str">
        <f t="shared" ref="H29:H36" si="0">IF(E29=F29+G29," ","ERROR")</f>
        <v xml:space="preserve"> </v>
      </c>
    </row>
    <row r="30" spans="1:8" ht="12">
      <c r="A30" s="31">
        <v>15</v>
      </c>
      <c r="B30" s="25" t="s">
        <v>128</v>
      </c>
      <c r="E30" s="41">
        <f>F30+G30</f>
        <v>9396</v>
      </c>
      <c r="F30" s="823">
        <v>6068</v>
      </c>
      <c r="G30" s="823">
        <v>3328</v>
      </c>
      <c r="H30" s="40" t="str">
        <f t="shared" si="0"/>
        <v xml:space="preserve"> </v>
      </c>
    </row>
    <row r="31" spans="1:8" ht="12">
      <c r="A31" s="31">
        <v>16</v>
      </c>
      <c r="B31" s="25" t="s">
        <v>129</v>
      </c>
      <c r="E31" s="42">
        <f>F31+G31</f>
        <v>19117</v>
      </c>
      <c r="F31" s="824">
        <v>16788</v>
      </c>
      <c r="G31" s="824">
        <v>2329</v>
      </c>
      <c r="H31" s="40" t="str">
        <f t="shared" si="0"/>
        <v xml:space="preserve"> </v>
      </c>
    </row>
    <row r="32" spans="1:8" ht="12" customHeight="1">
      <c r="A32" s="31">
        <v>17</v>
      </c>
      <c r="B32" s="25" t="s">
        <v>131</v>
      </c>
      <c r="E32" s="41">
        <f>SUM(E29:E31)</f>
        <v>39939</v>
      </c>
      <c r="F32" s="41">
        <f>SUM(F29:F31)</f>
        <v>30556</v>
      </c>
      <c r="G32" s="41">
        <f>SUM(G29:G31)</f>
        <v>9383</v>
      </c>
      <c r="H32" s="40" t="str">
        <f t="shared" si="0"/>
        <v xml:space="preserve"> </v>
      </c>
    </row>
    <row r="33" spans="1:8" ht="12" customHeight="1">
      <c r="A33" s="31"/>
      <c r="E33" s="41"/>
      <c r="F33" s="41"/>
      <c r="G33" s="41"/>
      <c r="H33" s="40"/>
    </row>
    <row r="34" spans="1:8" ht="12" customHeight="1">
      <c r="A34" s="31">
        <v>18</v>
      </c>
      <c r="B34" s="25" t="s">
        <v>77</v>
      </c>
      <c r="E34" s="41">
        <f>F34+G34</f>
        <v>8432</v>
      </c>
      <c r="F34" s="823">
        <v>6023</v>
      </c>
      <c r="G34" s="823">
        <v>2409</v>
      </c>
      <c r="H34" s="40" t="str">
        <f t="shared" si="0"/>
        <v xml:space="preserve"> </v>
      </c>
    </row>
    <row r="35" spans="1:8" ht="12">
      <c r="A35" s="31">
        <v>19</v>
      </c>
      <c r="B35" s="25" t="s">
        <v>78</v>
      </c>
      <c r="E35" s="41">
        <f>F35+G35</f>
        <v>9847</v>
      </c>
      <c r="F35" s="823">
        <v>7611</v>
      </c>
      <c r="G35" s="823">
        <v>2236</v>
      </c>
      <c r="H35" s="40" t="str">
        <f t="shared" si="0"/>
        <v xml:space="preserve"> </v>
      </c>
    </row>
    <row r="36" spans="1:8" ht="12">
      <c r="A36" s="31">
        <v>20</v>
      </c>
      <c r="B36" s="25" t="s">
        <v>132</v>
      </c>
      <c r="E36" s="41">
        <f>F36+G36</f>
        <v>702</v>
      </c>
      <c r="F36" s="823">
        <v>507</v>
      </c>
      <c r="G36" s="823">
        <v>195</v>
      </c>
      <c r="H36" s="40" t="str">
        <f t="shared" si="0"/>
        <v xml:space="preserve"> </v>
      </c>
    </row>
    <row r="37" spans="1:8" ht="12">
      <c r="A37" s="31"/>
      <c r="B37" s="25" t="s">
        <v>133</v>
      </c>
      <c r="E37" s="41"/>
      <c r="F37" s="823"/>
      <c r="G37" s="823"/>
      <c r="H37" s="40"/>
    </row>
    <row r="38" spans="1:8" ht="12">
      <c r="A38" s="31">
        <v>21</v>
      </c>
      <c r="B38" s="25" t="s">
        <v>127</v>
      </c>
      <c r="E38" s="41">
        <f>F38+G38</f>
        <v>14892</v>
      </c>
      <c r="F38" s="823">
        <v>10155</v>
      </c>
      <c r="G38" s="823">
        <v>4737</v>
      </c>
      <c r="H38" s="40" t="str">
        <f>IF(E38=F38+G38," ","ERROR")</f>
        <v xml:space="preserve"> </v>
      </c>
    </row>
    <row r="39" spans="1:8" ht="12">
      <c r="A39" s="31">
        <v>22</v>
      </c>
      <c r="B39" s="25" t="s">
        <v>128</v>
      </c>
      <c r="E39" s="41">
        <f>F39+G39</f>
        <v>3396</v>
      </c>
      <c r="F39" s="823">
        <f>ROUND((1220396+1354+772835+4723-269782+710086)/1000,0)-1</f>
        <v>2439</v>
      </c>
      <c r="G39" s="823">
        <f>ROUND((586425+639+364640+3824)/1000,0)+1</f>
        <v>957</v>
      </c>
      <c r="H39" s="40" t="str">
        <f>IF(E39=F39+G39," ","ERROR")</f>
        <v xml:space="preserve"> </v>
      </c>
    </row>
    <row r="40" spans="1:8" ht="12">
      <c r="A40" s="31">
        <v>23</v>
      </c>
      <c r="B40" s="25" t="s">
        <v>129</v>
      </c>
      <c r="E40" s="42">
        <f>F40+G40</f>
        <v>29</v>
      </c>
      <c r="F40" s="824">
        <v>20</v>
      </c>
      <c r="G40" s="824">
        <v>9</v>
      </c>
      <c r="H40" s="40" t="str">
        <f>IF(E40=F40+G40," ","ERROR")</f>
        <v xml:space="preserve"> </v>
      </c>
    </row>
    <row r="41" spans="1:8" ht="12">
      <c r="A41" s="31">
        <v>24</v>
      </c>
      <c r="B41" s="25" t="s">
        <v>134</v>
      </c>
      <c r="E41" s="42">
        <f>SUM(E38:E40)</f>
        <v>18317</v>
      </c>
      <c r="F41" s="42">
        <f>SUM(F38:F40)</f>
        <v>12614</v>
      </c>
      <c r="G41" s="42">
        <f>SUM(G38:G40)</f>
        <v>5703</v>
      </c>
      <c r="H41" s="40" t="str">
        <f>IF(E41=F41+G41," ","ERROR")</f>
        <v xml:space="preserve"> </v>
      </c>
    </row>
    <row r="42" spans="1:8" ht="12">
      <c r="A42" s="31">
        <v>25</v>
      </c>
      <c r="B42" s="25" t="s">
        <v>82</v>
      </c>
      <c r="E42" s="42">
        <f>E22+E27+E32+E34+E35+E36+E41+E17</f>
        <v>382334</v>
      </c>
      <c r="F42" s="42">
        <f>F22+F27+F32+F34+F35+F36+F41+F17</f>
        <v>271717</v>
      </c>
      <c r="G42" s="42">
        <f>G22+G27+G32+G34+G35+G36+G41+G17</f>
        <v>110617</v>
      </c>
      <c r="H42" s="40" t="str">
        <f>IF(E42=F42+G42," ","ERROR")</f>
        <v xml:space="preserve"> </v>
      </c>
    </row>
    <row r="43" spans="1:8" ht="12">
      <c r="A43" s="31"/>
      <c r="E43" s="41"/>
      <c r="F43" s="41"/>
      <c r="G43" s="41"/>
      <c r="H43" s="40"/>
    </row>
    <row r="44" spans="1:8" ht="12">
      <c r="A44" s="31">
        <v>26</v>
      </c>
      <c r="B44" s="25" t="s">
        <v>135</v>
      </c>
      <c r="E44" s="137">
        <f>E14-E42</f>
        <v>27129</v>
      </c>
      <c r="F44" s="137">
        <f>F14-F42</f>
        <v>15896</v>
      </c>
      <c r="G44" s="41">
        <f>G14-G42</f>
        <v>11233</v>
      </c>
      <c r="H44" s="40" t="str">
        <f>IF(E44=F44+G44," ","ERROR")</f>
        <v xml:space="preserve"> </v>
      </c>
    </row>
    <row r="45" spans="1:8" ht="12" customHeight="1">
      <c r="A45" s="31"/>
      <c r="E45" s="137"/>
      <c r="F45" s="137"/>
      <c r="G45" s="41"/>
      <c r="H45" s="40"/>
    </row>
    <row r="46" spans="1:8" ht="12" customHeight="1">
      <c r="A46" s="31"/>
      <c r="B46" s="25" t="s">
        <v>136</v>
      </c>
      <c r="E46" s="41"/>
      <c r="F46" s="41"/>
      <c r="G46" s="41"/>
      <c r="H46" s="40"/>
    </row>
    <row r="47" spans="1:8" ht="12">
      <c r="A47" s="31">
        <v>27</v>
      </c>
      <c r="B47" s="43" t="s">
        <v>137</v>
      </c>
      <c r="D47" s="44">
        <v>0.35</v>
      </c>
      <c r="E47" s="41">
        <f>F47+G47</f>
        <v>4086</v>
      </c>
      <c r="F47" s="823">
        <v>2525</v>
      </c>
      <c r="G47" s="823">
        <v>1561</v>
      </c>
      <c r="H47" s="40" t="str">
        <f>IF(E47=F47+G47," ","ERROR")</f>
        <v xml:space="preserve"> </v>
      </c>
    </row>
    <row r="48" spans="1:8" ht="12">
      <c r="A48" s="31">
        <v>28</v>
      </c>
      <c r="B48" s="25" t="s">
        <v>138</v>
      </c>
      <c r="E48" s="41">
        <f>F48+G48</f>
        <v>2769</v>
      </c>
      <c r="F48" s="823">
        <v>1253</v>
      </c>
      <c r="G48" s="823">
        <v>1516</v>
      </c>
      <c r="H48" s="40" t="str">
        <f>IF(E48=F48+G48," ","ERROR")</f>
        <v xml:space="preserve"> </v>
      </c>
    </row>
    <row r="49" spans="1:8" ht="12">
      <c r="A49" s="31">
        <v>29</v>
      </c>
      <c r="B49" s="25" t="s">
        <v>139</v>
      </c>
      <c r="E49" s="42">
        <f>F49+G49</f>
        <v>-49</v>
      </c>
      <c r="F49" s="824">
        <v>-30</v>
      </c>
      <c r="G49" s="824">
        <v>-19</v>
      </c>
      <c r="H49" s="40" t="str">
        <f>IF(E49=F49+G49," ","ERROR")</f>
        <v xml:space="preserve"> </v>
      </c>
    </row>
    <row r="50" spans="1:8" ht="12">
      <c r="A50" s="31"/>
      <c r="G50" s="46"/>
      <c r="H50" s="40"/>
    </row>
    <row r="51" spans="1:8" ht="12.75" thickBot="1">
      <c r="A51" s="31">
        <v>30</v>
      </c>
      <c r="B51" s="47" t="s">
        <v>88</v>
      </c>
      <c r="E51" s="138">
        <f>E44-(+E47+E48+E49)</f>
        <v>20323</v>
      </c>
      <c r="F51" s="138">
        <f>F44-(F47+F48+F49)</f>
        <v>12148</v>
      </c>
      <c r="G51" s="138">
        <f>G44-(G47+G48+G49)</f>
        <v>8175</v>
      </c>
      <c r="H51" s="40" t="str">
        <f>IF(E51=F51+G51," ","ERROR")</f>
        <v xml:space="preserve"> </v>
      </c>
    </row>
    <row r="52" spans="1:8" ht="12.75" thickTop="1">
      <c r="A52" s="31"/>
      <c r="E52" s="32" t="str">
        <f>IF(E51=E8,"-","ERROR")</f>
        <v>-</v>
      </c>
      <c r="F52" s="32" t="str">
        <f>IF(F51=F8,"-","ERROR")</f>
        <v>-</v>
      </c>
      <c r="G52" s="32" t="str">
        <f>IF(G51=G8,"-","ERROR")</f>
        <v>-</v>
      </c>
      <c r="H52" s="40"/>
    </row>
    <row r="53" spans="1:8" ht="12">
      <c r="A53" s="31"/>
      <c r="B53" s="43" t="s">
        <v>140</v>
      </c>
      <c r="G53" s="46"/>
      <c r="H53" s="40"/>
    </row>
    <row r="54" spans="1:8" ht="12">
      <c r="A54" s="31"/>
      <c r="B54" s="43" t="s">
        <v>141</v>
      </c>
      <c r="G54" s="46"/>
      <c r="H54" s="40"/>
    </row>
    <row r="55" spans="1:8" ht="12">
      <c r="A55" s="31">
        <v>31</v>
      </c>
      <c r="B55" s="25" t="s">
        <v>142</v>
      </c>
      <c r="E55" s="39">
        <f>F55+G55</f>
        <v>31162</v>
      </c>
      <c r="F55" s="822">
        <v>21798</v>
      </c>
      <c r="G55" s="822">
        <v>9364</v>
      </c>
      <c r="H55" s="40" t="str">
        <f t="shared" ref="H55:H67" si="1">IF(E55=F55+G55," ","ERROR")</f>
        <v xml:space="preserve"> </v>
      </c>
    </row>
    <row r="56" spans="1:8" ht="12">
      <c r="A56" s="31">
        <v>32</v>
      </c>
      <c r="B56" s="25" t="s">
        <v>143</v>
      </c>
      <c r="E56" s="41">
        <f>F56+G56</f>
        <v>399004</v>
      </c>
      <c r="F56" s="823">
        <v>255976</v>
      </c>
      <c r="G56" s="823">
        <v>143028</v>
      </c>
      <c r="H56" s="40" t="str">
        <f t="shared" si="1"/>
        <v xml:space="preserve"> </v>
      </c>
    </row>
    <row r="57" spans="1:8" ht="12">
      <c r="A57" s="31">
        <v>33</v>
      </c>
      <c r="B57" s="25" t="s">
        <v>144</v>
      </c>
      <c r="E57" s="42">
        <f>F57+G57</f>
        <v>41179</v>
      </c>
      <c r="F57" s="824">
        <f>ROUND((4279450+23467204)/1000,0)</f>
        <v>27747</v>
      </c>
      <c r="G57" s="824">
        <f>ROUND((2069893+11362221)/1000,0)</f>
        <v>13432</v>
      </c>
      <c r="H57" s="40" t="str">
        <f t="shared" si="1"/>
        <v xml:space="preserve"> </v>
      </c>
    </row>
    <row r="58" spans="1:8" ht="12">
      <c r="A58" s="31">
        <v>34</v>
      </c>
      <c r="B58" s="25" t="s">
        <v>145</v>
      </c>
      <c r="E58" s="41">
        <f>SUM(E55:E57)</f>
        <v>471345</v>
      </c>
      <c r="F58" s="823">
        <f>SUM(F55:F57)</f>
        <v>305521</v>
      </c>
      <c r="G58" s="823">
        <f>SUM(G55:G57)</f>
        <v>165824</v>
      </c>
      <c r="H58" s="40" t="str">
        <f t="shared" si="1"/>
        <v xml:space="preserve"> </v>
      </c>
    </row>
    <row r="59" spans="1:8" ht="12">
      <c r="A59" s="31"/>
      <c r="B59" s="25" t="s">
        <v>93</v>
      </c>
      <c r="E59" s="41"/>
      <c r="F59" s="823"/>
      <c r="G59" s="823"/>
      <c r="H59" s="40" t="str">
        <f t="shared" si="1"/>
        <v xml:space="preserve"> </v>
      </c>
    </row>
    <row r="60" spans="1:8" ht="12">
      <c r="A60" s="31">
        <v>35</v>
      </c>
      <c r="B60" s="25" t="s">
        <v>142</v>
      </c>
      <c r="E60" s="41">
        <f>F60+G60</f>
        <v>11161</v>
      </c>
      <c r="F60" s="823">
        <v>7807</v>
      </c>
      <c r="G60" s="823">
        <v>3354</v>
      </c>
      <c r="H60" s="40" t="str">
        <f t="shared" si="1"/>
        <v xml:space="preserve"> </v>
      </c>
    </row>
    <row r="61" spans="1:8" ht="12">
      <c r="A61" s="31">
        <v>36</v>
      </c>
      <c r="B61" s="25" t="s">
        <v>143</v>
      </c>
      <c r="E61" s="41">
        <f>F61+G61</f>
        <v>130106</v>
      </c>
      <c r="F61" s="823">
        <v>84021</v>
      </c>
      <c r="G61" s="823">
        <v>46085</v>
      </c>
      <c r="H61" s="40" t="str">
        <f t="shared" si="1"/>
        <v xml:space="preserve"> </v>
      </c>
    </row>
    <row r="62" spans="1:8" ht="12">
      <c r="A62" s="31">
        <v>37</v>
      </c>
      <c r="B62" s="25" t="s">
        <v>144</v>
      </c>
      <c r="E62" s="42">
        <f>F62+G62</f>
        <v>12878</v>
      </c>
      <c r="F62" s="824">
        <f>ROUND((6274460+599962+2007449)/1000,0)</f>
        <v>8882</v>
      </c>
      <c r="G62" s="824">
        <f>ROUND((2800954+234911+960055)/1000,0)</f>
        <v>3996</v>
      </c>
      <c r="H62" s="40" t="str">
        <f t="shared" si="1"/>
        <v xml:space="preserve"> </v>
      </c>
    </row>
    <row r="63" spans="1:8" ht="12">
      <c r="A63" s="31">
        <v>38</v>
      </c>
      <c r="B63" s="25" t="s">
        <v>146</v>
      </c>
      <c r="E63" s="41">
        <f>SUM(E60:E62)</f>
        <v>154145</v>
      </c>
      <c r="F63" s="41">
        <f>SUM(F60:F62)</f>
        <v>100710</v>
      </c>
      <c r="G63" s="41">
        <f>SUM(G60:G62)</f>
        <v>53435</v>
      </c>
      <c r="H63" s="40" t="str">
        <f t="shared" si="1"/>
        <v xml:space="preserve"> </v>
      </c>
    </row>
    <row r="64" spans="1:8" ht="12">
      <c r="A64" s="31">
        <v>39</v>
      </c>
      <c r="B64" s="43" t="s">
        <v>147</v>
      </c>
      <c r="E64" s="41"/>
      <c r="F64" s="41"/>
      <c r="G64" s="41"/>
      <c r="H64" s="40" t="str">
        <f t="shared" si="1"/>
        <v xml:space="preserve"> </v>
      </c>
    </row>
    <row r="65" spans="1:8" ht="12">
      <c r="A65" s="31">
        <v>40</v>
      </c>
      <c r="B65" s="25" t="s">
        <v>96</v>
      </c>
      <c r="E65" s="41"/>
      <c r="F65" s="41"/>
      <c r="G65" s="41"/>
      <c r="H65" s="40" t="str">
        <f t="shared" si="1"/>
        <v xml:space="preserve"> </v>
      </c>
    </row>
    <row r="66" spans="1:8" ht="12">
      <c r="A66" s="31">
        <v>41</v>
      </c>
      <c r="B66" s="148" t="s">
        <v>304</v>
      </c>
      <c r="E66" s="41"/>
      <c r="F66" s="41"/>
      <c r="G66" s="41"/>
      <c r="H66" s="40"/>
    </row>
    <row r="67" spans="1:8" ht="12">
      <c r="A67" s="31">
        <v>42</v>
      </c>
      <c r="B67" s="43" t="s">
        <v>97</v>
      </c>
      <c r="E67" s="42"/>
      <c r="F67" s="42"/>
      <c r="G67" s="42"/>
      <c r="H67" s="40" t="str">
        <f t="shared" si="1"/>
        <v xml:space="preserve"> </v>
      </c>
    </row>
    <row r="68" spans="1:8" ht="9" customHeight="1">
      <c r="A68" s="31"/>
      <c r="B68" s="25" t="s">
        <v>148</v>
      </c>
      <c r="G68" s="46"/>
      <c r="H68" s="40"/>
    </row>
    <row r="69" spans="1:8" ht="12.75" thickBot="1">
      <c r="A69" s="31">
        <v>43</v>
      </c>
      <c r="B69" s="47" t="s">
        <v>98</v>
      </c>
      <c r="E69" s="48">
        <f>E58-E63+E64+E65+E67</f>
        <v>317200</v>
      </c>
      <c r="F69" s="48">
        <f>F58-F63+F64+F65+F67</f>
        <v>204811</v>
      </c>
      <c r="G69" s="48">
        <f>G58-G63+G64+G65+G67</f>
        <v>112389</v>
      </c>
      <c r="H69" s="40" t="str">
        <f>IF(E69=F69+G69," ","ERROR")</f>
        <v xml:space="preserve"> </v>
      </c>
    </row>
    <row r="70" spans="1:8" ht="11.1" customHeight="1" thickTop="1">
      <c r="E70" s="32" t="str">
        <f>IF(E69=E9,"-","ERROR")</f>
        <v>-</v>
      </c>
      <c r="F70" s="32" t="str">
        <f>IF(F69=F9,"-","ERROR")</f>
        <v>-</v>
      </c>
      <c r="G70" s="32" t="str">
        <f>IF(G69=G9,"-","ERROR")</f>
        <v>-</v>
      </c>
    </row>
    <row r="71" spans="1:8" ht="11.1" customHeight="1">
      <c r="E71" s="49">
        <f>E51/E69</f>
        <v>6.4069987389659522E-2</v>
      </c>
      <c r="F71" s="49">
        <f>F51/F69</f>
        <v>5.9313220481321802E-2</v>
      </c>
      <c r="G71" s="49">
        <f>G51/G69</f>
        <v>7.2738435256119366E-2</v>
      </c>
    </row>
    <row r="117" spans="14:15" ht="11.1" customHeight="1">
      <c r="N117" s="789" t="s">
        <v>285</v>
      </c>
    </row>
    <row r="118" spans="14:15" ht="11.1" customHeight="1" thickBot="1">
      <c r="N118" s="792" t="s">
        <v>286</v>
      </c>
      <c r="O118" s="794"/>
    </row>
    <row r="119" spans="14:15" ht="11.1" customHeight="1" thickTop="1"/>
  </sheetData>
  <customSheetViews>
    <customSheetView guid="{5BE913A1-B14F-11D2-B0DC-0000832CDFF0}" scale="75" showPageBreaks="1" printArea="1" showRuler="0">
      <pageMargins left="1" right="1" top="0.5" bottom="0.5" header="0.5" footer="0.5"/>
      <printOptions horizontalCentered="1"/>
      <pageSetup scale="89" orientation="portrait" horizontalDpi="300" verticalDpi="300" r:id="rId1"/>
      <headerFooter alignWithMargins="0"/>
    </customSheetView>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2"/>
      <headerFooter alignWithMargins="0"/>
    </customSheetView>
  </customSheetViews>
  <phoneticPr fontId="0" type="noConversion"/>
  <printOptions horizontalCentered="1"/>
  <pageMargins left="1" right="1" top="0.5" bottom="0.5" header="0.5" footer="0.5"/>
  <pageSetup scale="89" orientation="portrait" horizontalDpi="300" verticalDpi="300" r:id="rId3"/>
  <headerFooter alignWithMargins="0"/>
  <legacy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H131"/>
  <sheetViews>
    <sheetView view="pageBreakPreview" zoomScale="60" zoomScaleNormal="100" workbookViewId="0">
      <selection activeCell="C17" sqref="C17"/>
    </sheetView>
  </sheetViews>
  <sheetFormatPr defaultRowHeight="12"/>
  <cols>
    <col min="1" max="1" width="5.5703125" style="273" customWidth="1"/>
    <col min="2" max="2" width="26.140625" style="273" customWidth="1"/>
    <col min="3" max="3" width="12.42578125" style="273" customWidth="1"/>
    <col min="4" max="4" width="6.7109375" style="273" customWidth="1"/>
    <col min="5" max="5" width="12.42578125" style="292" customWidth="1"/>
    <col min="6" max="6" width="12.42578125" style="293" customWidth="1"/>
    <col min="7" max="7" width="12.42578125" style="292" customWidth="1"/>
    <col min="8" max="8" width="12.42578125" style="273" customWidth="1"/>
    <col min="9" max="16384" width="9.140625" style="273"/>
  </cols>
  <sheetData>
    <row r="1" spans="1:8" ht="12" customHeight="1">
      <c r="A1" s="272" t="str">
        <f>Inputs!$D$6</f>
        <v>AVISTA UTILITIES</v>
      </c>
      <c r="B1" s="272"/>
      <c r="C1" s="272"/>
      <c r="E1" s="274"/>
      <c r="F1" s="275"/>
      <c r="G1" s="274"/>
    </row>
    <row r="2" spans="1:8" ht="12" customHeight="1">
      <c r="A2" s="272" t="s">
        <v>110</v>
      </c>
      <c r="B2" s="272"/>
      <c r="C2" s="272"/>
      <c r="E2" s="274"/>
      <c r="F2" s="614" t="s">
        <v>201</v>
      </c>
      <c r="G2" s="274"/>
    </row>
    <row r="3" spans="1:8" ht="12" customHeight="1">
      <c r="A3" s="272" t="str">
        <f>Inputs!$D$2</f>
        <v>TWELVE MONTHS ENDED DECEMBER 31, 2009</v>
      </c>
      <c r="B3" s="272"/>
      <c r="C3" s="272"/>
      <c r="E3" s="274"/>
      <c r="F3" s="276" t="s">
        <v>280</v>
      </c>
      <c r="G3" s="273"/>
    </row>
    <row r="4" spans="1:8" ht="12" customHeight="1">
      <c r="A4" s="272" t="s">
        <v>113</v>
      </c>
      <c r="B4" s="272"/>
      <c r="C4" s="272"/>
      <c r="E4" s="277"/>
      <c r="F4" s="278" t="s">
        <v>114</v>
      </c>
      <c r="G4" s="277"/>
    </row>
    <row r="5" spans="1:8" ht="12" customHeight="1">
      <c r="A5" s="279" t="s">
        <v>9</v>
      </c>
      <c r="E5" s="274"/>
      <c r="F5" s="276"/>
      <c r="G5" s="274"/>
    </row>
    <row r="6" spans="1:8" ht="12" customHeight="1">
      <c r="A6" s="280" t="s">
        <v>25</v>
      </c>
      <c r="B6" s="281" t="s">
        <v>103</v>
      </c>
      <c r="C6" s="281"/>
      <c r="E6" s="282" t="s">
        <v>115</v>
      </c>
      <c r="F6" s="283" t="s">
        <v>116</v>
      </c>
      <c r="G6" s="282" t="s">
        <v>117</v>
      </c>
      <c r="H6" s="284" t="s">
        <v>118</v>
      </c>
    </row>
    <row r="7" spans="1:8" ht="12" customHeight="1">
      <c r="A7" s="279"/>
      <c r="B7" s="273" t="s">
        <v>59</v>
      </c>
      <c r="E7" s="285"/>
      <c r="F7" s="276"/>
      <c r="G7" s="285"/>
    </row>
    <row r="8" spans="1:8" ht="12" customHeight="1">
      <c r="A8" s="279">
        <v>1</v>
      </c>
      <c r="B8" s="273" t="s">
        <v>119</v>
      </c>
      <c r="E8" s="286"/>
      <c r="F8" s="286"/>
      <c r="G8" s="286"/>
      <c r="H8" s="287" t="str">
        <f>IF(E8=F8+G8," ","ERROR")</f>
        <v xml:space="preserve"> </v>
      </c>
    </row>
    <row r="9" spans="1:8" ht="12" customHeight="1">
      <c r="A9" s="279">
        <v>2</v>
      </c>
      <c r="B9" s="273" t="s">
        <v>120</v>
      </c>
      <c r="E9" s="288"/>
      <c r="F9" s="288"/>
      <c r="G9" s="288"/>
      <c r="H9" s="287" t="str">
        <f>IF(E9=F9+G9," ","ERROR")</f>
        <v xml:space="preserve"> </v>
      </c>
    </row>
    <row r="10" spans="1:8" ht="12" customHeight="1">
      <c r="A10" s="279">
        <v>3</v>
      </c>
      <c r="B10" s="273" t="s">
        <v>62</v>
      </c>
      <c r="E10" s="289"/>
      <c r="F10" s="289"/>
      <c r="G10" s="289"/>
      <c r="H10" s="287" t="str">
        <f>IF(E10=F10+G10," ","ERROR")</f>
        <v xml:space="preserve"> </v>
      </c>
    </row>
    <row r="11" spans="1:8" ht="12" customHeight="1">
      <c r="A11" s="279">
        <v>4</v>
      </c>
      <c r="B11" s="273" t="s">
        <v>121</v>
      </c>
      <c r="E11" s="288">
        <f>SUM(E8:E10)</f>
        <v>0</v>
      </c>
      <c r="F11" s="288">
        <f>SUM(F8:F10)</f>
        <v>0</v>
      </c>
      <c r="G11" s="288">
        <f>SUM(G8:G10)</f>
        <v>0</v>
      </c>
      <c r="H11" s="287" t="str">
        <f>IF(E11=F11+G11," ","ERROR")</f>
        <v xml:space="preserve"> </v>
      </c>
    </row>
    <row r="12" spans="1:8" ht="12" customHeight="1">
      <c r="A12" s="279"/>
      <c r="E12" s="288"/>
      <c r="F12" s="288"/>
      <c r="G12" s="288"/>
      <c r="H12" s="287"/>
    </row>
    <row r="13" spans="1:8" ht="12" customHeight="1">
      <c r="A13" s="279"/>
      <c r="B13" s="273" t="s">
        <v>64</v>
      </c>
      <c r="E13" s="288"/>
      <c r="F13" s="288"/>
      <c r="G13" s="288"/>
      <c r="H13" s="287"/>
    </row>
    <row r="14" spans="1:8" ht="12" customHeight="1">
      <c r="A14" s="279">
        <v>5</v>
      </c>
      <c r="B14" s="273" t="s">
        <v>122</v>
      </c>
      <c r="E14" s="288"/>
      <c r="F14" s="288"/>
      <c r="G14" s="288"/>
      <c r="H14" s="287" t="str">
        <f>IF(E14=F14+G14," ","ERROR")</f>
        <v xml:space="preserve"> </v>
      </c>
    </row>
    <row r="15" spans="1:8" ht="12" customHeight="1">
      <c r="A15" s="279"/>
      <c r="B15" s="273" t="s">
        <v>66</v>
      </c>
      <c r="E15" s="288"/>
      <c r="F15" s="288"/>
      <c r="G15" s="288"/>
      <c r="H15" s="287"/>
    </row>
    <row r="16" spans="1:8" ht="12" customHeight="1">
      <c r="A16" s="279">
        <v>6</v>
      </c>
      <c r="B16" s="273" t="s">
        <v>123</v>
      </c>
      <c r="E16" s="288">
        <f>SUM(F16:G16)</f>
        <v>0</v>
      </c>
      <c r="F16" s="288"/>
      <c r="G16" s="288"/>
      <c r="H16" s="287" t="str">
        <f>IF(E16=F16+G16," ","ERROR")</f>
        <v xml:space="preserve"> </v>
      </c>
    </row>
    <row r="17" spans="1:8" ht="12" customHeight="1">
      <c r="A17" s="279">
        <v>7</v>
      </c>
      <c r="B17" s="273" t="s">
        <v>124</v>
      </c>
      <c r="E17" s="288">
        <f>SUM(F17:G17)</f>
        <v>0</v>
      </c>
      <c r="F17" s="288"/>
      <c r="G17" s="288"/>
      <c r="H17" s="287" t="str">
        <f>IF(E17=F17+G17," ","ERROR")</f>
        <v xml:space="preserve"> </v>
      </c>
    </row>
    <row r="18" spans="1:8" ht="12" customHeight="1">
      <c r="A18" s="279">
        <v>8</v>
      </c>
      <c r="B18" s="273" t="s">
        <v>125</v>
      </c>
      <c r="E18" s="289"/>
      <c r="F18" s="289"/>
      <c r="G18" s="289"/>
      <c r="H18" s="287" t="str">
        <f>IF(E18=F18+G18," ","ERROR")</f>
        <v xml:space="preserve"> </v>
      </c>
    </row>
    <row r="19" spans="1:8" ht="12" customHeight="1">
      <c r="A19" s="279">
        <v>9</v>
      </c>
      <c r="B19" s="273" t="s">
        <v>126</v>
      </c>
      <c r="E19" s="288">
        <f>SUM(E16:E18)</f>
        <v>0</v>
      </c>
      <c r="F19" s="288">
        <f>SUM(F16:F18)</f>
        <v>0</v>
      </c>
      <c r="G19" s="288">
        <f>SUM(G16:G18)</f>
        <v>0</v>
      </c>
      <c r="H19" s="287" t="str">
        <f>IF(E19=F19+G19," ","ERROR")</f>
        <v xml:space="preserve"> </v>
      </c>
    </row>
    <row r="20" spans="1:8" ht="12" customHeight="1">
      <c r="A20" s="279"/>
      <c r="B20" s="273" t="s">
        <v>71</v>
      </c>
      <c r="E20" s="288"/>
      <c r="F20" s="288"/>
      <c r="G20" s="288"/>
      <c r="H20" s="287"/>
    </row>
    <row r="21" spans="1:8" ht="12" customHeight="1">
      <c r="A21" s="279">
        <v>10</v>
      </c>
      <c r="B21" s="273" t="s">
        <v>127</v>
      </c>
      <c r="E21" s="288">
        <f>SUM(F21:G21)</f>
        <v>0</v>
      </c>
      <c r="F21" s="288">
        <v>0</v>
      </c>
      <c r="G21" s="288">
        <v>0</v>
      </c>
      <c r="H21" s="287" t="str">
        <f>IF(E21=F21+G21," ","ERROR")</f>
        <v xml:space="preserve"> </v>
      </c>
    </row>
    <row r="22" spans="1:8" ht="12" customHeight="1">
      <c r="A22" s="279">
        <v>11</v>
      </c>
      <c r="B22" s="273" t="s">
        <v>128</v>
      </c>
      <c r="E22" s="288"/>
      <c r="F22" s="288"/>
      <c r="G22" s="288"/>
      <c r="H22" s="287" t="str">
        <f>IF(E22=F22+G22," ","ERROR")</f>
        <v xml:space="preserve"> </v>
      </c>
    </row>
    <row r="23" spans="1:8" ht="12" customHeight="1">
      <c r="A23" s="279">
        <v>12</v>
      </c>
      <c r="B23" s="273" t="s">
        <v>129</v>
      </c>
      <c r="E23" s="289"/>
      <c r="F23" s="289"/>
      <c r="G23" s="289"/>
      <c r="H23" s="287" t="str">
        <f>IF(E23=F23+G23," ","ERROR")</f>
        <v xml:space="preserve"> </v>
      </c>
    </row>
    <row r="24" spans="1:8" ht="12" customHeight="1">
      <c r="A24" s="279">
        <v>13</v>
      </c>
      <c r="B24" s="273" t="s">
        <v>130</v>
      </c>
      <c r="E24" s="288">
        <f>SUM(E21:E23)</f>
        <v>0</v>
      </c>
      <c r="F24" s="288">
        <f>SUM(F21:F23)</f>
        <v>0</v>
      </c>
      <c r="G24" s="288">
        <f>SUM(G21:G23)</f>
        <v>0</v>
      </c>
      <c r="H24" s="287" t="str">
        <f>IF(E24=F24+G24," ","ERROR")</f>
        <v xml:space="preserve"> </v>
      </c>
    </row>
    <row r="25" spans="1:8" ht="12" customHeight="1">
      <c r="A25" s="279"/>
      <c r="B25" s="273" t="s">
        <v>75</v>
      </c>
      <c r="E25" s="288"/>
      <c r="F25" s="288"/>
      <c r="G25" s="288"/>
      <c r="H25" s="287"/>
    </row>
    <row r="26" spans="1:8" ht="12" customHeight="1">
      <c r="A26" s="279">
        <v>14</v>
      </c>
      <c r="B26" s="273" t="s">
        <v>127</v>
      </c>
      <c r="E26" s="288">
        <f>SUM(F26:G26)</f>
        <v>-1</v>
      </c>
      <c r="F26" s="288">
        <v>-1</v>
      </c>
      <c r="G26" s="288">
        <v>0</v>
      </c>
      <c r="H26" s="287" t="str">
        <f>IF(E26=F26+G26," ","ERROR")</f>
        <v xml:space="preserve"> </v>
      </c>
    </row>
    <row r="27" spans="1:8" ht="12" customHeight="1">
      <c r="A27" s="279">
        <v>15</v>
      </c>
      <c r="B27" s="273" t="s">
        <v>128</v>
      </c>
      <c r="E27" s="288"/>
      <c r="F27" s="288"/>
      <c r="G27" s="288"/>
      <c r="H27" s="287" t="str">
        <f>IF(E27=F27+G27," ","ERROR")</f>
        <v xml:space="preserve"> </v>
      </c>
    </row>
    <row r="28" spans="1:8" ht="12" customHeight="1">
      <c r="A28" s="279">
        <v>16</v>
      </c>
      <c r="B28" s="273" t="s">
        <v>129</v>
      </c>
      <c r="E28" s="289">
        <f>F28+G28</f>
        <v>0</v>
      </c>
      <c r="F28" s="289"/>
      <c r="G28" s="613">
        <f>F114</f>
        <v>0</v>
      </c>
      <c r="H28" s="287" t="str">
        <f>IF(E28=F28+G28," ","ERROR")</f>
        <v xml:space="preserve"> </v>
      </c>
    </row>
    <row r="29" spans="1:8" ht="12" customHeight="1">
      <c r="A29" s="279">
        <v>17</v>
      </c>
      <c r="B29" s="273" t="s">
        <v>131</v>
      </c>
      <c r="E29" s="288">
        <f>SUM(E26:E28)</f>
        <v>-1</v>
      </c>
      <c r="F29" s="288">
        <f>SUM(F26:F28)</f>
        <v>-1</v>
      </c>
      <c r="G29" s="288">
        <f>SUM(G26:G28)</f>
        <v>0</v>
      </c>
      <c r="H29" s="287" t="str">
        <f>IF(E29=F29+G29," ","ERROR")</f>
        <v xml:space="preserve"> </v>
      </c>
    </row>
    <row r="30" spans="1:8" ht="12" customHeight="1">
      <c r="A30" s="279"/>
      <c r="E30" s="288"/>
      <c r="F30" s="288"/>
      <c r="G30" s="288"/>
      <c r="H30" s="287"/>
    </row>
    <row r="31" spans="1:8" ht="12" customHeight="1">
      <c r="A31" s="279">
        <v>18</v>
      </c>
      <c r="B31" s="273" t="s">
        <v>77</v>
      </c>
      <c r="E31" s="288">
        <f>SUM(F31:G31)</f>
        <v>-8</v>
      </c>
      <c r="F31" s="288">
        <v>-8</v>
      </c>
      <c r="G31" s="288">
        <v>0</v>
      </c>
      <c r="H31" s="287" t="str">
        <f>IF(E31=F31+G31," ","ERROR")</f>
        <v xml:space="preserve"> </v>
      </c>
    </row>
    <row r="32" spans="1:8" ht="12" customHeight="1">
      <c r="A32" s="279">
        <v>19</v>
      </c>
      <c r="B32" s="273" t="s">
        <v>78</v>
      </c>
      <c r="E32" s="288">
        <f>SUM(F32:G32)</f>
        <v>0</v>
      </c>
      <c r="F32" s="288">
        <v>0</v>
      </c>
      <c r="G32" s="288">
        <v>0</v>
      </c>
      <c r="H32" s="287" t="str">
        <f>IF(E32=F32+G32," ","ERROR")</f>
        <v xml:space="preserve"> </v>
      </c>
    </row>
    <row r="33" spans="1:8" ht="12" customHeight="1">
      <c r="A33" s="279">
        <v>20</v>
      </c>
      <c r="B33" s="273" t="s">
        <v>132</v>
      </c>
      <c r="E33" s="288">
        <f>SUM(F33:G33)</f>
        <v>0</v>
      </c>
      <c r="F33" s="288">
        <v>0</v>
      </c>
      <c r="G33" s="288">
        <v>0</v>
      </c>
      <c r="H33" s="287" t="str">
        <f>IF(E33=F33+G33," ","ERROR")</f>
        <v xml:space="preserve"> </v>
      </c>
    </row>
    <row r="34" spans="1:8" ht="12" customHeight="1">
      <c r="A34" s="279"/>
      <c r="B34" s="273" t="s">
        <v>133</v>
      </c>
      <c r="E34" s="288"/>
      <c r="F34" s="288"/>
      <c r="G34" s="288"/>
      <c r="H34" s="287"/>
    </row>
    <row r="35" spans="1:8" ht="12" customHeight="1">
      <c r="A35" s="279">
        <v>21</v>
      </c>
      <c r="B35" s="273" t="s">
        <v>127</v>
      </c>
      <c r="E35" s="288">
        <f>SUM(F35:G35)</f>
        <v>671</v>
      </c>
      <c r="F35" s="288">
        <v>671</v>
      </c>
      <c r="G35" s="288">
        <v>0</v>
      </c>
      <c r="H35" s="287" t="str">
        <f>IF(E35=F35+G35," ","ERROR")</f>
        <v xml:space="preserve"> </v>
      </c>
    </row>
    <row r="36" spans="1:8" ht="12" customHeight="1">
      <c r="A36" s="279">
        <v>22</v>
      </c>
      <c r="B36" s="273" t="s">
        <v>128</v>
      </c>
      <c r="E36" s="288"/>
      <c r="F36" s="288"/>
      <c r="G36" s="288"/>
      <c r="H36" s="287" t="str">
        <f>IF(E36=F36+G36," ","ERROR")</f>
        <v xml:space="preserve"> </v>
      </c>
    </row>
    <row r="37" spans="1:8" ht="12" customHeight="1">
      <c r="A37" s="279">
        <v>23</v>
      </c>
      <c r="B37" s="273" t="s">
        <v>129</v>
      </c>
      <c r="E37" s="289"/>
      <c r="F37" s="289"/>
      <c r="G37" s="289"/>
      <c r="H37" s="287" t="str">
        <f>IF(E37=F37+G37," ","ERROR")</f>
        <v xml:space="preserve"> </v>
      </c>
    </row>
    <row r="38" spans="1:8" ht="12" customHeight="1">
      <c r="A38" s="279">
        <v>24</v>
      </c>
      <c r="B38" s="273" t="s">
        <v>134</v>
      </c>
      <c r="E38" s="289">
        <f>SUM(E35:E37)</f>
        <v>671</v>
      </c>
      <c r="F38" s="289">
        <f>SUM(F35:F37)</f>
        <v>671</v>
      </c>
      <c r="G38" s="289">
        <f>SUM(G35:G37)</f>
        <v>0</v>
      </c>
      <c r="H38" s="287" t="str">
        <f>IF(E38=F38+G38," ","ERROR")</f>
        <v xml:space="preserve"> </v>
      </c>
    </row>
    <row r="39" spans="1:8" ht="12" customHeight="1">
      <c r="A39" s="279">
        <v>25</v>
      </c>
      <c r="B39" s="273" t="s">
        <v>82</v>
      </c>
      <c r="E39" s="289">
        <f>E19+E24+E29+E31+E32+E33+E38+E14</f>
        <v>662</v>
      </c>
      <c r="F39" s="289">
        <f>F19+F24+F29+F31+F32+F33+F38+F14</f>
        <v>662</v>
      </c>
      <c r="G39" s="289">
        <f>G19+G24+G29+G31+G32+G33+G38+G14</f>
        <v>0</v>
      </c>
      <c r="H39" s="287" t="str">
        <f>IF(E39=F39+G39," ","ERROR")</f>
        <v xml:space="preserve"> </v>
      </c>
    </row>
    <row r="40" spans="1:8" ht="12" customHeight="1">
      <c r="A40" s="279"/>
      <c r="E40" s="288"/>
      <c r="F40" s="288"/>
      <c r="G40" s="288"/>
      <c r="H40" s="287"/>
    </row>
    <row r="41" spans="1:8" ht="12" customHeight="1">
      <c r="A41" s="279">
        <v>26</v>
      </c>
      <c r="B41" s="273" t="s">
        <v>135</v>
      </c>
      <c r="E41" s="288">
        <f>E11-E39</f>
        <v>-662</v>
      </c>
      <c r="F41" s="288">
        <f>F11-F39</f>
        <v>-662</v>
      </c>
      <c r="G41" s="288">
        <f>G11-G39</f>
        <v>0</v>
      </c>
      <c r="H41" s="287" t="str">
        <f>IF(E41=F41+G41," ","ERROR")</f>
        <v xml:space="preserve"> </v>
      </c>
    </row>
    <row r="42" spans="1:8" ht="12" customHeight="1">
      <c r="A42" s="279"/>
      <c r="E42" s="288"/>
      <c r="F42" s="288"/>
      <c r="G42" s="288"/>
      <c r="H42" s="287"/>
    </row>
    <row r="43" spans="1:8" ht="12" customHeight="1">
      <c r="A43" s="279"/>
      <c r="B43" s="273" t="s">
        <v>136</v>
      </c>
      <c r="E43" s="288"/>
      <c r="F43" s="288"/>
      <c r="G43" s="288"/>
      <c r="H43" s="287"/>
    </row>
    <row r="44" spans="1:8" ht="12" customHeight="1">
      <c r="A44" s="279">
        <v>27</v>
      </c>
      <c r="B44" s="290" t="s">
        <v>137</v>
      </c>
      <c r="D44" s="291">
        <v>0.35</v>
      </c>
      <c r="E44" s="288">
        <f>F44+G44</f>
        <v>-232</v>
      </c>
      <c r="F44" s="288">
        <f>ROUND(F41*D44,0)</f>
        <v>-232</v>
      </c>
      <c r="G44" s="288">
        <f>ROUND(G41*D44,0)</f>
        <v>0</v>
      </c>
      <c r="H44" s="287" t="str">
        <f>IF(E44=F44+G44," ","ERROR")</f>
        <v xml:space="preserve"> </v>
      </c>
    </row>
    <row r="45" spans="1:8" ht="12" customHeight="1">
      <c r="A45" s="279">
        <v>28</v>
      </c>
      <c r="B45" s="273" t="s">
        <v>139</v>
      </c>
      <c r="E45" s="288"/>
      <c r="F45" s="288"/>
      <c r="G45" s="288"/>
      <c r="H45" s="287" t="str">
        <f>IF(E45=F45+G45," ","ERROR")</f>
        <v xml:space="preserve"> </v>
      </c>
    </row>
    <row r="46" spans="1:8" ht="12" customHeight="1">
      <c r="A46" s="279">
        <v>29</v>
      </c>
      <c r="B46" s="273" t="s">
        <v>138</v>
      </c>
      <c r="E46" s="289"/>
      <c r="F46" s="289"/>
      <c r="G46" s="289"/>
      <c r="H46" s="287" t="str">
        <f>IF(E46=F46+G46," ","ERROR")</f>
        <v xml:space="preserve"> </v>
      </c>
    </row>
    <row r="47" spans="1:8" ht="12" customHeight="1">
      <c r="A47" s="279"/>
      <c r="H47" s="287"/>
    </row>
    <row r="48" spans="1:8" ht="12" customHeight="1" thickBot="1">
      <c r="A48" s="279">
        <v>30</v>
      </c>
      <c r="B48" s="294" t="s">
        <v>88</v>
      </c>
      <c r="E48" s="295">
        <f>E41-(+E44+E45+E46)</f>
        <v>-430</v>
      </c>
      <c r="F48" s="295">
        <f>F41-F44+F45+F46</f>
        <v>-430</v>
      </c>
      <c r="G48" s="295">
        <f>G41-SUM(G44:G46)</f>
        <v>0</v>
      </c>
      <c r="H48" s="287" t="str">
        <f>IF(E48=F48+G48," ","ERROR")</f>
        <v xml:space="preserve"> </v>
      </c>
    </row>
    <row r="49" spans="1:8" ht="12" customHeight="1" thickTop="1">
      <c r="A49" s="279"/>
      <c r="H49" s="287"/>
    </row>
    <row r="50" spans="1:8" ht="12" customHeight="1">
      <c r="A50" s="279"/>
      <c r="B50" s="290" t="s">
        <v>140</v>
      </c>
      <c r="H50" s="287"/>
    </row>
    <row r="51" spans="1:8" ht="12" customHeight="1">
      <c r="A51" s="279"/>
      <c r="B51" s="290" t="s">
        <v>141</v>
      </c>
      <c r="H51" s="287"/>
    </row>
    <row r="52" spans="1:8" ht="12" customHeight="1">
      <c r="A52" s="279">
        <v>31</v>
      </c>
      <c r="B52" s="273" t="s">
        <v>142</v>
      </c>
      <c r="E52" s="286"/>
      <c r="F52" s="286"/>
      <c r="G52" s="286"/>
      <c r="H52" s="287" t="str">
        <f t="shared" ref="H52:H64" si="0">IF(E52=F52+G52," ","ERROR")</f>
        <v xml:space="preserve"> </v>
      </c>
    </row>
    <row r="53" spans="1:8" ht="12" customHeight="1">
      <c r="A53" s="279">
        <v>32</v>
      </c>
      <c r="B53" s="273" t="s">
        <v>143</v>
      </c>
      <c r="E53" s="288"/>
      <c r="F53" s="288"/>
      <c r="G53" s="288"/>
      <c r="H53" s="287" t="str">
        <f t="shared" si="0"/>
        <v xml:space="preserve"> </v>
      </c>
    </row>
    <row r="54" spans="1:8" ht="12" customHeight="1">
      <c r="A54" s="279">
        <v>33</v>
      </c>
      <c r="B54" s="273" t="s">
        <v>151</v>
      </c>
      <c r="E54" s="289"/>
      <c r="F54" s="289"/>
      <c r="G54" s="289"/>
      <c r="H54" s="287" t="str">
        <f t="shared" si="0"/>
        <v xml:space="preserve"> </v>
      </c>
    </row>
    <row r="55" spans="1:8" ht="12" customHeight="1">
      <c r="A55" s="279">
        <v>34</v>
      </c>
      <c r="B55" s="273" t="s">
        <v>145</v>
      </c>
      <c r="E55" s="288">
        <f>SUM(E52:E54)</f>
        <v>0</v>
      </c>
      <c r="F55" s="288">
        <f>SUM(F52:F54)</f>
        <v>0</v>
      </c>
      <c r="G55" s="288">
        <f>SUM(G52:G54)</f>
        <v>0</v>
      </c>
      <c r="H55" s="287" t="str">
        <f t="shared" si="0"/>
        <v xml:space="preserve"> </v>
      </c>
    </row>
    <row r="56" spans="1:8" ht="12" customHeight="1">
      <c r="A56" s="279"/>
      <c r="B56" s="273" t="s">
        <v>93</v>
      </c>
      <c r="E56" s="288"/>
      <c r="F56" s="288"/>
      <c r="G56" s="288"/>
      <c r="H56" s="287" t="str">
        <f t="shared" si="0"/>
        <v xml:space="preserve"> </v>
      </c>
    </row>
    <row r="57" spans="1:8" ht="12" customHeight="1">
      <c r="A57" s="279">
        <v>35</v>
      </c>
      <c r="B57" s="273" t="s">
        <v>142</v>
      </c>
      <c r="E57" s="288"/>
      <c r="F57" s="288"/>
      <c r="G57" s="288"/>
      <c r="H57" s="287" t="str">
        <f t="shared" si="0"/>
        <v xml:space="preserve"> </v>
      </c>
    </row>
    <row r="58" spans="1:8" ht="12" customHeight="1">
      <c r="A58" s="279">
        <v>36</v>
      </c>
      <c r="B58" s="273" t="s">
        <v>143</v>
      </c>
      <c r="E58" s="288"/>
      <c r="F58" s="288"/>
      <c r="G58" s="288"/>
      <c r="H58" s="287" t="str">
        <f t="shared" si="0"/>
        <v xml:space="preserve"> </v>
      </c>
    </row>
    <row r="59" spans="1:8" ht="12" customHeight="1">
      <c r="A59" s="279">
        <v>37</v>
      </c>
      <c r="B59" s="273" t="s">
        <v>151</v>
      </c>
      <c r="E59" s="289"/>
      <c r="F59" s="289"/>
      <c r="G59" s="289"/>
      <c r="H59" s="287" t="str">
        <f t="shared" si="0"/>
        <v xml:space="preserve"> </v>
      </c>
    </row>
    <row r="60" spans="1:8" ht="12" customHeight="1">
      <c r="A60" s="279">
        <v>38</v>
      </c>
      <c r="B60" s="273" t="s">
        <v>146</v>
      </c>
      <c r="E60" s="288">
        <f>SUM(E57:E59)</f>
        <v>0</v>
      </c>
      <c r="F60" s="288">
        <f>SUM(F57:F59)</f>
        <v>0</v>
      </c>
      <c r="G60" s="288">
        <f>SUM(G57:G59)</f>
        <v>0</v>
      </c>
      <c r="H60" s="287" t="str">
        <f t="shared" si="0"/>
        <v xml:space="preserve"> </v>
      </c>
    </row>
    <row r="61" spans="1:8" ht="12" customHeight="1">
      <c r="A61" s="279">
        <v>39</v>
      </c>
      <c r="B61" s="290" t="s">
        <v>147</v>
      </c>
      <c r="E61" s="288"/>
      <c r="F61" s="288"/>
      <c r="G61" s="288"/>
      <c r="H61" s="287" t="str">
        <f t="shared" si="0"/>
        <v xml:space="preserve"> </v>
      </c>
    </row>
    <row r="62" spans="1:8" ht="12" customHeight="1">
      <c r="A62" s="279">
        <v>40</v>
      </c>
      <c r="B62" s="273" t="s">
        <v>96</v>
      </c>
      <c r="E62" s="288"/>
      <c r="F62" s="288"/>
      <c r="G62" s="288"/>
      <c r="H62" s="287" t="str">
        <f t="shared" si="0"/>
        <v xml:space="preserve"> </v>
      </c>
    </row>
    <row r="63" spans="1:8" ht="12" customHeight="1">
      <c r="A63" s="279">
        <v>41</v>
      </c>
      <c r="B63" s="273" t="s">
        <v>302</v>
      </c>
      <c r="E63" s="288"/>
      <c r="F63" s="288"/>
      <c r="G63" s="288"/>
      <c r="H63" s="287"/>
    </row>
    <row r="64" spans="1:8" ht="12" customHeight="1">
      <c r="A64" s="279">
        <v>42</v>
      </c>
      <c r="B64" s="290" t="s">
        <v>97</v>
      </c>
      <c r="E64" s="289"/>
      <c r="F64" s="289"/>
      <c r="G64" s="289"/>
      <c r="H64" s="287" t="str">
        <f t="shared" si="0"/>
        <v xml:space="preserve"> </v>
      </c>
    </row>
    <row r="65" spans="1:8" ht="12" customHeight="1">
      <c r="A65" s="279"/>
      <c r="B65" s="273" t="s">
        <v>148</v>
      </c>
      <c r="H65" s="287"/>
    </row>
    <row r="66" spans="1:8" ht="12" customHeight="1" thickBot="1">
      <c r="A66" s="279">
        <v>43</v>
      </c>
      <c r="B66" s="294" t="s">
        <v>98</v>
      </c>
      <c r="E66" s="295">
        <f>E55-E60+E61+E62+E64+E63</f>
        <v>0</v>
      </c>
      <c r="F66" s="295">
        <f t="shared" ref="F66:G66" si="1">F55-F60+F61+F62+F64+F63</f>
        <v>0</v>
      </c>
      <c r="G66" s="295">
        <f t="shared" si="1"/>
        <v>0</v>
      </c>
      <c r="H66" s="287" t="str">
        <f>IF(E66=F66+G66," ","ERROR")</f>
        <v xml:space="preserve"> </v>
      </c>
    </row>
    <row r="67" spans="1:8" ht="12" customHeight="1" thickTop="1">
      <c r="A67" s="279"/>
      <c r="B67" s="294"/>
      <c r="E67" s="296"/>
      <c r="F67" s="296"/>
      <c r="G67" s="296"/>
      <c r="H67" s="287"/>
    </row>
    <row r="68" spans="1:8" ht="12" customHeight="1">
      <c r="A68" s="279"/>
      <c r="B68" s="294"/>
      <c r="E68" s="296"/>
      <c r="F68" s="296"/>
      <c r="G68" s="296"/>
      <c r="H68" s="287"/>
    </row>
    <row r="69" spans="1:8" ht="12" customHeight="1">
      <c r="A69" s="272" t="str">
        <f>Inputs!$D$6</f>
        <v>AVISTA UTILITIES</v>
      </c>
      <c r="B69" s="272"/>
      <c r="C69" s="272"/>
      <c r="G69" s="273"/>
    </row>
    <row r="70" spans="1:8" ht="12" customHeight="1">
      <c r="A70" s="272" t="s">
        <v>154</v>
      </c>
      <c r="B70" s="272"/>
      <c r="C70" s="272"/>
      <c r="G70" s="273"/>
    </row>
    <row r="71" spans="1:8" ht="12" customHeight="1">
      <c r="A71" s="272" t="str">
        <f>A3</f>
        <v>TWELVE MONTHS ENDED DECEMBER 31, 2009</v>
      </c>
      <c r="B71" s="272"/>
      <c r="C71" s="272"/>
      <c r="F71" s="276" t="e">
        <f>#REF!</f>
        <v>#REF!</v>
      </c>
      <c r="G71" s="273"/>
    </row>
    <row r="72" spans="1:8" ht="12" customHeight="1">
      <c r="A72" s="272" t="s">
        <v>155</v>
      </c>
      <c r="B72" s="272"/>
      <c r="C72" s="272"/>
      <c r="F72" s="276" t="str">
        <f>F2</f>
        <v>PRO FORMA</v>
      </c>
      <c r="G72" s="273"/>
    </row>
    <row r="73" spans="1:8" ht="12" customHeight="1">
      <c r="E73" s="297"/>
      <c r="F73" s="283" t="str">
        <f>F4</f>
        <v>GAS</v>
      </c>
      <c r="G73" s="298"/>
    </row>
    <row r="74" spans="1:8" ht="12" customHeight="1">
      <c r="A74" s="279" t="s">
        <v>9</v>
      </c>
      <c r="F74" s="276"/>
    </row>
    <row r="75" spans="1:8" ht="12" customHeight="1">
      <c r="A75" s="299" t="s">
        <v>25</v>
      </c>
      <c r="B75" s="281" t="s">
        <v>103</v>
      </c>
      <c r="C75" s="281"/>
      <c r="F75" s="283" t="s">
        <v>117</v>
      </c>
    </row>
    <row r="76" spans="1:8" ht="12" customHeight="1">
      <c r="A76" s="279"/>
      <c r="B76" s="273" t="s">
        <v>59</v>
      </c>
      <c r="E76" s="273"/>
      <c r="G76" s="273"/>
    </row>
    <row r="77" spans="1:8" ht="12" customHeight="1">
      <c r="A77" s="279">
        <v>1</v>
      </c>
      <c r="B77" s="273" t="s">
        <v>119</v>
      </c>
      <c r="E77" s="273"/>
      <c r="F77" s="286">
        <f>G8</f>
        <v>0</v>
      </c>
      <c r="G77" s="273"/>
    </row>
    <row r="78" spans="1:8" ht="12" customHeight="1">
      <c r="A78" s="279">
        <v>2</v>
      </c>
      <c r="B78" s="273" t="s">
        <v>120</v>
      </c>
      <c r="E78" s="273"/>
      <c r="F78" s="288">
        <f>G9</f>
        <v>0</v>
      </c>
      <c r="G78" s="273"/>
    </row>
    <row r="79" spans="1:8" ht="12" customHeight="1">
      <c r="A79" s="279">
        <v>3</v>
      </c>
      <c r="B79" s="273" t="s">
        <v>62</v>
      </c>
      <c r="E79" s="273"/>
      <c r="F79" s="289">
        <f>G10</f>
        <v>0</v>
      </c>
      <c r="G79" s="273"/>
    </row>
    <row r="80" spans="1:8" ht="12" customHeight="1">
      <c r="A80" s="279"/>
      <c r="E80" s="273"/>
      <c r="F80" s="288"/>
      <c r="G80" s="273"/>
    </row>
    <row r="81" spans="1:7" ht="12" customHeight="1">
      <c r="A81" s="279">
        <v>4</v>
      </c>
      <c r="B81" s="273" t="s">
        <v>121</v>
      </c>
      <c r="E81" s="273"/>
      <c r="F81" s="288">
        <f>F77+F78+F79</f>
        <v>0</v>
      </c>
      <c r="G81" s="273"/>
    </row>
    <row r="82" spans="1:7" ht="12" customHeight="1">
      <c r="A82" s="279"/>
      <c r="E82" s="273"/>
      <c r="F82" s="288"/>
      <c r="G82" s="273"/>
    </row>
    <row r="83" spans="1:7" ht="12" customHeight="1">
      <c r="A83" s="279"/>
      <c r="B83" s="273" t="s">
        <v>64</v>
      </c>
      <c r="E83" s="273"/>
      <c r="F83" s="288"/>
      <c r="G83" s="273"/>
    </row>
    <row r="84" spans="1:7" ht="12" customHeight="1">
      <c r="A84" s="279">
        <v>5</v>
      </c>
      <c r="B84" s="273" t="s">
        <v>122</v>
      </c>
      <c r="E84" s="273"/>
      <c r="F84" s="288">
        <f>G14</f>
        <v>0</v>
      </c>
      <c r="G84" s="273"/>
    </row>
    <row r="85" spans="1:7" ht="12" customHeight="1">
      <c r="A85" s="279"/>
      <c r="B85" s="273" t="s">
        <v>66</v>
      </c>
      <c r="E85" s="273"/>
      <c r="F85" s="288"/>
      <c r="G85" s="273"/>
    </row>
    <row r="86" spans="1:7" ht="12" customHeight="1">
      <c r="A86" s="279">
        <v>6</v>
      </c>
      <c r="B86" s="273" t="s">
        <v>123</v>
      </c>
      <c r="E86" s="273"/>
      <c r="F86" s="288">
        <f>G16</f>
        <v>0</v>
      </c>
      <c r="G86" s="273"/>
    </row>
    <row r="87" spans="1:7" ht="12" customHeight="1">
      <c r="A87" s="279">
        <v>7</v>
      </c>
      <c r="B87" s="273" t="s">
        <v>124</v>
      </c>
      <c r="E87" s="273"/>
      <c r="F87" s="288">
        <f>G17</f>
        <v>0</v>
      </c>
      <c r="G87" s="273"/>
    </row>
    <row r="88" spans="1:7" ht="12" customHeight="1">
      <c r="A88" s="279">
        <v>8</v>
      </c>
      <c r="B88" s="273" t="s">
        <v>125</v>
      </c>
      <c r="E88" s="273"/>
      <c r="F88" s="289">
        <f>G18</f>
        <v>0</v>
      </c>
      <c r="G88" s="273"/>
    </row>
    <row r="89" spans="1:7" ht="12" customHeight="1">
      <c r="A89" s="279">
        <v>9</v>
      </c>
      <c r="B89" s="273" t="s">
        <v>126</v>
      </c>
      <c r="E89" s="273"/>
      <c r="F89" s="288">
        <f>F86+F87+F88</f>
        <v>0</v>
      </c>
      <c r="G89" s="273"/>
    </row>
    <row r="90" spans="1:7" ht="12" customHeight="1">
      <c r="A90" s="279"/>
      <c r="B90" s="273" t="s">
        <v>71</v>
      </c>
      <c r="E90" s="273"/>
      <c r="F90" s="288"/>
      <c r="G90" s="273"/>
    </row>
    <row r="91" spans="1:7" ht="12" customHeight="1">
      <c r="A91" s="279">
        <v>10</v>
      </c>
      <c r="B91" s="273" t="s">
        <v>127</v>
      </c>
      <c r="E91" s="273"/>
      <c r="F91" s="288">
        <f>G21</f>
        <v>0</v>
      </c>
      <c r="G91" s="273"/>
    </row>
    <row r="92" spans="1:7" ht="12" customHeight="1">
      <c r="A92" s="279">
        <v>11</v>
      </c>
      <c r="B92" s="273" t="s">
        <v>128</v>
      </c>
      <c r="E92" s="273"/>
      <c r="F92" s="288">
        <f>G22</f>
        <v>0</v>
      </c>
      <c r="G92" s="273"/>
    </row>
    <row r="93" spans="1:7" ht="12" customHeight="1">
      <c r="A93" s="279">
        <v>12</v>
      </c>
      <c r="B93" s="273" t="s">
        <v>129</v>
      </c>
      <c r="E93" s="273"/>
      <c r="F93" s="289">
        <f>G23</f>
        <v>0</v>
      </c>
      <c r="G93" s="273"/>
    </row>
    <row r="94" spans="1:7" ht="12" customHeight="1">
      <c r="A94" s="279">
        <v>13</v>
      </c>
      <c r="B94" s="273" t="s">
        <v>130</v>
      </c>
      <c r="E94" s="273"/>
      <c r="F94" s="288">
        <f>F91+F92+F93</f>
        <v>0</v>
      </c>
      <c r="G94" s="273"/>
    </row>
    <row r="95" spans="1:7" ht="12" customHeight="1">
      <c r="A95" s="279"/>
      <c r="B95" s="273" t="s">
        <v>75</v>
      </c>
      <c r="E95" s="273"/>
      <c r="F95" s="288"/>
      <c r="G95" s="273"/>
    </row>
    <row r="96" spans="1:7" ht="12" customHeight="1">
      <c r="A96" s="279">
        <v>14</v>
      </c>
      <c r="B96" s="273" t="s">
        <v>127</v>
      </c>
      <c r="E96" s="273"/>
      <c r="F96" s="288">
        <f>G26</f>
        <v>0</v>
      </c>
      <c r="G96" s="273"/>
    </row>
    <row r="97" spans="1:7" ht="12" customHeight="1">
      <c r="A97" s="279">
        <v>15</v>
      </c>
      <c r="B97" s="273" t="s">
        <v>128</v>
      </c>
      <c r="E97" s="273"/>
      <c r="F97" s="288">
        <f>G27</f>
        <v>0</v>
      </c>
      <c r="G97" s="273"/>
    </row>
    <row r="98" spans="1:7" ht="12" customHeight="1">
      <c r="A98" s="279">
        <v>16</v>
      </c>
      <c r="B98" s="273" t="s">
        <v>129</v>
      </c>
      <c r="E98" s="273"/>
      <c r="F98" s="289"/>
      <c r="G98" s="273"/>
    </row>
    <row r="99" spans="1:7" ht="12" customHeight="1">
      <c r="A99" s="279">
        <v>17</v>
      </c>
      <c r="B99" s="273" t="s">
        <v>131</v>
      </c>
      <c r="E99" s="273"/>
      <c r="F99" s="288">
        <f>F96+F97+F98</f>
        <v>0</v>
      </c>
      <c r="G99" s="273"/>
    </row>
    <row r="100" spans="1:7" ht="12" customHeight="1">
      <c r="A100" s="279">
        <v>18</v>
      </c>
      <c r="B100" s="273" t="s">
        <v>77</v>
      </c>
      <c r="E100" s="273"/>
      <c r="F100" s="288">
        <f>G31</f>
        <v>0</v>
      </c>
      <c r="G100" s="273"/>
    </row>
    <row r="101" spans="1:7" ht="12" customHeight="1">
      <c r="A101" s="279">
        <v>19</v>
      </c>
      <c r="B101" s="273" t="s">
        <v>78</v>
      </c>
      <c r="E101" s="273"/>
      <c r="F101" s="288">
        <f>G32</f>
        <v>0</v>
      </c>
      <c r="G101" s="273"/>
    </row>
    <row r="102" spans="1:7" ht="12" customHeight="1">
      <c r="A102" s="279">
        <v>20</v>
      </c>
      <c r="B102" s="273" t="s">
        <v>132</v>
      </c>
      <c r="E102" s="273"/>
      <c r="F102" s="288">
        <f>G33</f>
        <v>0</v>
      </c>
      <c r="G102" s="273"/>
    </row>
    <row r="103" spans="1:7" ht="12" customHeight="1">
      <c r="A103" s="279"/>
      <c r="B103" s="273" t="s">
        <v>133</v>
      </c>
      <c r="E103" s="273"/>
      <c r="F103" s="288"/>
      <c r="G103" s="273"/>
    </row>
    <row r="104" spans="1:7" ht="12" customHeight="1">
      <c r="A104" s="279">
        <v>21</v>
      </c>
      <c r="B104" s="273" t="s">
        <v>127</v>
      </c>
      <c r="E104" s="273"/>
      <c r="F104" s="288">
        <f>G35</f>
        <v>0</v>
      </c>
      <c r="G104" s="273"/>
    </row>
    <row r="105" spans="1:7" ht="12" customHeight="1">
      <c r="A105" s="279">
        <v>22</v>
      </c>
      <c r="B105" s="273" t="s">
        <v>128</v>
      </c>
      <c r="E105" s="273"/>
      <c r="F105" s="288">
        <f>G36</f>
        <v>0</v>
      </c>
      <c r="G105" s="273"/>
    </row>
    <row r="106" spans="1:7" ht="12" customHeight="1">
      <c r="A106" s="279">
        <v>23</v>
      </c>
      <c r="B106" s="273" t="s">
        <v>129</v>
      </c>
      <c r="E106" s="273"/>
      <c r="F106" s="289">
        <f>G37</f>
        <v>0</v>
      </c>
      <c r="G106" s="273"/>
    </row>
    <row r="107" spans="1:7" ht="12" customHeight="1">
      <c r="A107" s="279">
        <v>24</v>
      </c>
      <c r="B107" s="273" t="s">
        <v>134</v>
      </c>
      <c r="E107" s="273"/>
      <c r="F107" s="289">
        <f>F104+F105+F106</f>
        <v>0</v>
      </c>
      <c r="G107" s="273"/>
    </row>
    <row r="108" spans="1:7" ht="12" customHeight="1">
      <c r="A108" s="279"/>
      <c r="E108" s="273"/>
      <c r="F108" s="288"/>
      <c r="G108" s="273"/>
    </row>
    <row r="109" spans="1:7" ht="12" customHeight="1">
      <c r="A109" s="279">
        <v>25</v>
      </c>
      <c r="B109" s="273" t="s">
        <v>82</v>
      </c>
      <c r="E109" s="273"/>
      <c r="F109" s="289">
        <f>F107+F102+F101+F100+F99+F94+F89+F84</f>
        <v>0</v>
      </c>
      <c r="G109" s="273"/>
    </row>
    <row r="110" spans="1:7" ht="12" customHeight="1">
      <c r="A110" s="279"/>
      <c r="E110" s="273"/>
      <c r="F110" s="288"/>
      <c r="G110" s="273"/>
    </row>
    <row r="111" spans="1:7" ht="12" customHeight="1">
      <c r="A111" s="279">
        <v>26</v>
      </c>
      <c r="B111" s="273" t="s">
        <v>156</v>
      </c>
      <c r="E111" s="273"/>
      <c r="F111" s="289">
        <f>F81-F109</f>
        <v>0</v>
      </c>
      <c r="G111" s="273"/>
    </row>
    <row r="112" spans="1:7" ht="12" customHeight="1">
      <c r="A112" s="279"/>
      <c r="E112" s="273"/>
      <c r="G112" s="273"/>
    </row>
    <row r="113" spans="1:7" ht="12" customHeight="1">
      <c r="A113" s="279">
        <v>27</v>
      </c>
      <c r="B113" s="273" t="s">
        <v>157</v>
      </c>
      <c r="G113" s="273"/>
    </row>
    <row r="114" spans="1:7" ht="12" customHeight="1" thickBot="1">
      <c r="A114" s="279"/>
      <c r="B114" s="300" t="s">
        <v>158</v>
      </c>
      <c r="C114" s="301">
        <f>Inputs!$D$4</f>
        <v>1.4203E-2</v>
      </c>
      <c r="F114" s="295">
        <f>ROUND(F111*C114,0)</f>
        <v>0</v>
      </c>
      <c r="G114" s="273"/>
    </row>
    <row r="115" spans="1:7" ht="12" customHeight="1" thickTop="1">
      <c r="A115" s="279"/>
      <c r="G115" s="273"/>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phoneticPr fontId="0" type="noConversion"/>
  <pageMargins left="1" right="0.75" top="0.5" bottom="0.5" header="0.5" footer="0.5"/>
  <pageSetup scale="90" orientation="portrait" r:id="rId1"/>
  <headerFooter alignWithMargins="0">
    <oddHeader>&amp;A</oddHeader>
    <oddFooter>Page &amp;P</oddFooter>
  </headerFooter>
  <rowBreaks count="1" manualBreakCount="1">
    <brk id="67"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131"/>
  <sheetViews>
    <sheetView view="pageBreakPreview" zoomScale="60" zoomScaleNormal="100" workbookViewId="0">
      <selection activeCell="N53" sqref="N53"/>
    </sheetView>
  </sheetViews>
  <sheetFormatPr defaultRowHeight="12"/>
  <cols>
    <col min="1" max="1" width="5.5703125" style="273" customWidth="1"/>
    <col min="2" max="2" width="26.140625" style="273" customWidth="1"/>
    <col min="3" max="3" width="12.42578125" style="273" customWidth="1"/>
    <col min="4" max="4" width="6.7109375" style="273" customWidth="1"/>
    <col min="5" max="5" width="12.42578125" style="292" customWidth="1"/>
    <col min="6" max="6" width="12.42578125" style="293" customWidth="1"/>
    <col min="7" max="7" width="12.42578125" style="292" customWidth="1"/>
    <col min="8" max="8" width="12.42578125" style="273" customWidth="1"/>
    <col min="9" max="16384" width="9.140625" style="273"/>
  </cols>
  <sheetData>
    <row r="1" spans="1:8" ht="12" customHeight="1">
      <c r="A1" s="272" t="str">
        <f>Inputs!$D$6</f>
        <v>AVISTA UTILITIES</v>
      </c>
      <c r="B1" s="272"/>
      <c r="C1" s="272"/>
      <c r="E1" s="274"/>
      <c r="F1" s="276" t="s">
        <v>276</v>
      </c>
      <c r="G1" s="274"/>
    </row>
    <row r="2" spans="1:8" ht="12" customHeight="1">
      <c r="A2" s="272" t="s">
        <v>110</v>
      </c>
      <c r="B2" s="272"/>
      <c r="C2" s="272"/>
      <c r="E2" s="274"/>
      <c r="F2" s="614" t="s">
        <v>201</v>
      </c>
      <c r="G2" s="274"/>
    </row>
    <row r="3" spans="1:8" ht="12" customHeight="1">
      <c r="A3" s="272" t="str">
        <f>Inputs!$D$2</f>
        <v>TWELVE MONTHS ENDED DECEMBER 31, 2009</v>
      </c>
      <c r="B3" s="272"/>
      <c r="C3" s="272"/>
      <c r="E3" s="274"/>
      <c r="F3" s="276" t="s">
        <v>275</v>
      </c>
      <c r="G3" s="273"/>
    </row>
    <row r="4" spans="1:8" ht="12" customHeight="1">
      <c r="A4" s="272" t="s">
        <v>113</v>
      </c>
      <c r="B4" s="272"/>
      <c r="C4" s="272"/>
      <c r="E4" s="277"/>
      <c r="F4" s="278" t="s">
        <v>114</v>
      </c>
      <c r="G4" s="277"/>
    </row>
    <row r="5" spans="1:8" ht="12" customHeight="1">
      <c r="A5" s="279" t="s">
        <v>9</v>
      </c>
      <c r="E5" s="274"/>
      <c r="F5" s="276"/>
      <c r="G5" s="274"/>
    </row>
    <row r="6" spans="1:8" ht="12" customHeight="1">
      <c r="A6" s="280" t="s">
        <v>25</v>
      </c>
      <c r="B6" s="281" t="s">
        <v>103</v>
      </c>
      <c r="C6" s="281"/>
      <c r="E6" s="282" t="s">
        <v>115</v>
      </c>
      <c r="F6" s="283" t="s">
        <v>116</v>
      </c>
      <c r="G6" s="282" t="s">
        <v>117</v>
      </c>
      <c r="H6" s="284" t="s">
        <v>118</v>
      </c>
    </row>
    <row r="7" spans="1:8" ht="12" customHeight="1">
      <c r="A7" s="279"/>
      <c r="B7" s="273" t="s">
        <v>59</v>
      </c>
      <c r="E7" s="285"/>
      <c r="F7" s="276"/>
      <c r="G7" s="285"/>
    </row>
    <row r="8" spans="1:8" ht="12" customHeight="1">
      <c r="A8" s="279">
        <v>1</v>
      </c>
      <c r="B8" s="273" t="s">
        <v>119</v>
      </c>
      <c r="E8" s="286"/>
      <c r="F8" s="286"/>
      <c r="G8" s="286"/>
      <c r="H8" s="287" t="str">
        <f>IF(E8=F8+G8," ","ERROR")</f>
        <v xml:space="preserve"> </v>
      </c>
    </row>
    <row r="9" spans="1:8" ht="12" customHeight="1">
      <c r="A9" s="279">
        <v>2</v>
      </c>
      <c r="B9" s="273" t="s">
        <v>120</v>
      </c>
      <c r="E9" s="288"/>
      <c r="F9" s="288"/>
      <c r="G9" s="288"/>
      <c r="H9" s="287" t="str">
        <f>IF(E9=F9+G9," ","ERROR")</f>
        <v xml:space="preserve"> </v>
      </c>
    </row>
    <row r="10" spans="1:8" ht="12" customHeight="1">
      <c r="A10" s="279">
        <v>3</v>
      </c>
      <c r="B10" s="273" t="s">
        <v>62</v>
      </c>
      <c r="E10" s="289"/>
      <c r="F10" s="289"/>
      <c r="G10" s="289"/>
      <c r="H10" s="287" t="str">
        <f>IF(E10=F10+G10," ","ERROR")</f>
        <v xml:space="preserve"> </v>
      </c>
    </row>
    <row r="11" spans="1:8" ht="12" customHeight="1">
      <c r="A11" s="279">
        <v>4</v>
      </c>
      <c r="B11" s="273" t="s">
        <v>121</v>
      </c>
      <c r="E11" s="288">
        <f>SUM(E8:E10)</f>
        <v>0</v>
      </c>
      <c r="F11" s="288">
        <f>SUM(F8:F10)</f>
        <v>0</v>
      </c>
      <c r="G11" s="288">
        <f>SUM(G8:G10)</f>
        <v>0</v>
      </c>
      <c r="H11" s="287" t="str">
        <f>IF(E11=F11+G11," ","ERROR")</f>
        <v xml:space="preserve"> </v>
      </c>
    </row>
    <row r="12" spans="1:8" ht="12" customHeight="1">
      <c r="A12" s="279"/>
      <c r="E12" s="288"/>
      <c r="F12" s="288"/>
      <c r="G12" s="288"/>
      <c r="H12" s="287"/>
    </row>
    <row r="13" spans="1:8" ht="12" customHeight="1">
      <c r="A13" s="279"/>
      <c r="B13" s="273" t="s">
        <v>64</v>
      </c>
      <c r="E13" s="288"/>
      <c r="F13" s="288"/>
      <c r="G13" s="288"/>
      <c r="H13" s="287"/>
    </row>
    <row r="14" spans="1:8" ht="12" customHeight="1">
      <c r="A14" s="279">
        <v>5</v>
      </c>
      <c r="B14" s="273" t="s">
        <v>122</v>
      </c>
      <c r="E14" s="288"/>
      <c r="F14" s="288"/>
      <c r="G14" s="288"/>
      <c r="H14" s="287" t="str">
        <f>IF(E14=F14+G14," ","ERROR")</f>
        <v xml:space="preserve"> </v>
      </c>
    </row>
    <row r="15" spans="1:8" ht="12" customHeight="1">
      <c r="A15" s="279"/>
      <c r="B15" s="273" t="s">
        <v>66</v>
      </c>
      <c r="E15" s="288"/>
      <c r="F15" s="288"/>
      <c r="G15" s="288"/>
      <c r="H15" s="287"/>
    </row>
    <row r="16" spans="1:8" ht="12" customHeight="1">
      <c r="A16" s="279">
        <v>6</v>
      </c>
      <c r="B16" s="273" t="s">
        <v>123</v>
      </c>
      <c r="E16" s="288">
        <f>SUM(F16:G16)</f>
        <v>0</v>
      </c>
      <c r="F16" s="288"/>
      <c r="G16" s="288"/>
      <c r="H16" s="287" t="str">
        <f>IF(E16=F16+G16," ","ERROR")</f>
        <v xml:space="preserve"> </v>
      </c>
    </row>
    <row r="17" spans="1:8" ht="12" customHeight="1">
      <c r="A17" s="279">
        <v>7</v>
      </c>
      <c r="B17" s="273" t="s">
        <v>124</v>
      </c>
      <c r="E17" s="288">
        <f>SUM(F17:G17)</f>
        <v>-3</v>
      </c>
      <c r="F17" s="288">
        <v>-3</v>
      </c>
      <c r="G17" s="288">
        <v>0</v>
      </c>
      <c r="H17" s="287" t="str">
        <f>IF(E17=F17+G17," ","ERROR")</f>
        <v xml:space="preserve"> </v>
      </c>
    </row>
    <row r="18" spans="1:8" ht="12" customHeight="1">
      <c r="A18" s="279">
        <v>8</v>
      </c>
      <c r="B18" s="273" t="s">
        <v>125</v>
      </c>
      <c r="E18" s="289"/>
      <c r="F18" s="289"/>
      <c r="G18" s="289"/>
      <c r="H18" s="287" t="str">
        <f>IF(E18=F18+G18," ","ERROR")</f>
        <v xml:space="preserve"> </v>
      </c>
    </row>
    <row r="19" spans="1:8" ht="12" customHeight="1">
      <c r="A19" s="279">
        <v>9</v>
      </c>
      <c r="B19" s="273" t="s">
        <v>126</v>
      </c>
      <c r="E19" s="288">
        <f>SUM(E16:E18)</f>
        <v>-3</v>
      </c>
      <c r="F19" s="288">
        <f>SUM(F16:F18)</f>
        <v>-3</v>
      </c>
      <c r="G19" s="288">
        <f>SUM(G16:G18)</f>
        <v>0</v>
      </c>
      <c r="H19" s="287" t="str">
        <f>IF(E19=F19+G19," ","ERROR")</f>
        <v xml:space="preserve"> </v>
      </c>
    </row>
    <row r="20" spans="1:8" ht="12" customHeight="1">
      <c r="A20" s="279"/>
      <c r="B20" s="273" t="s">
        <v>71</v>
      </c>
      <c r="E20" s="288"/>
      <c r="F20" s="288"/>
      <c r="G20" s="288"/>
      <c r="H20" s="287"/>
    </row>
    <row r="21" spans="1:8" ht="12" customHeight="1">
      <c r="A21" s="279">
        <v>10</v>
      </c>
      <c r="B21" s="273" t="s">
        <v>127</v>
      </c>
      <c r="E21" s="288">
        <f>SUM(F21:G21)</f>
        <v>0</v>
      </c>
      <c r="F21" s="288">
        <v>0</v>
      </c>
      <c r="G21" s="288">
        <v>0</v>
      </c>
      <c r="H21" s="287" t="str">
        <f>IF(E21=F21+G21," ","ERROR")</f>
        <v xml:space="preserve"> </v>
      </c>
    </row>
    <row r="22" spans="1:8" ht="12" customHeight="1">
      <c r="A22" s="279">
        <v>11</v>
      </c>
      <c r="B22" s="273" t="s">
        <v>128</v>
      </c>
      <c r="E22" s="288"/>
      <c r="F22" s="288"/>
      <c r="G22" s="288"/>
      <c r="H22" s="287" t="str">
        <f>IF(E22=F22+G22," ","ERROR")</f>
        <v xml:space="preserve"> </v>
      </c>
    </row>
    <row r="23" spans="1:8" ht="12" customHeight="1">
      <c r="A23" s="279">
        <v>12</v>
      </c>
      <c r="B23" s="273" t="s">
        <v>129</v>
      </c>
      <c r="E23" s="289"/>
      <c r="F23" s="289"/>
      <c r="G23" s="289"/>
      <c r="H23" s="287" t="str">
        <f>IF(E23=F23+G23," ","ERROR")</f>
        <v xml:space="preserve"> </v>
      </c>
    </row>
    <row r="24" spans="1:8" ht="12" customHeight="1">
      <c r="A24" s="279">
        <v>13</v>
      </c>
      <c r="B24" s="273" t="s">
        <v>130</v>
      </c>
      <c r="E24" s="288">
        <f>SUM(E21:E23)</f>
        <v>0</v>
      </c>
      <c r="F24" s="288">
        <f>SUM(F21:F23)</f>
        <v>0</v>
      </c>
      <c r="G24" s="288">
        <f>SUM(G21:G23)</f>
        <v>0</v>
      </c>
      <c r="H24" s="287" t="str">
        <f>IF(E24=F24+G24," ","ERROR")</f>
        <v xml:space="preserve"> </v>
      </c>
    </row>
    <row r="25" spans="1:8" ht="12" customHeight="1">
      <c r="A25" s="279"/>
      <c r="B25" s="273" t="s">
        <v>75</v>
      </c>
      <c r="E25" s="288"/>
      <c r="F25" s="288"/>
      <c r="G25" s="288"/>
      <c r="H25" s="287"/>
    </row>
    <row r="26" spans="1:8" ht="12" customHeight="1">
      <c r="A26" s="279">
        <v>14</v>
      </c>
      <c r="B26" s="273" t="s">
        <v>127</v>
      </c>
      <c r="E26" s="288">
        <f>SUM(F26:G26)</f>
        <v>-151</v>
      </c>
      <c r="F26" s="288">
        <v>-151</v>
      </c>
      <c r="G26" s="288">
        <v>0</v>
      </c>
      <c r="H26" s="287" t="str">
        <f>IF(E26=F26+G26," ","ERROR")</f>
        <v xml:space="preserve"> </v>
      </c>
    </row>
    <row r="27" spans="1:8" ht="12" customHeight="1">
      <c r="A27" s="279">
        <v>15</v>
      </c>
      <c r="B27" s="273" t="s">
        <v>128</v>
      </c>
      <c r="E27" s="288">
        <f>SUM(F27:G27)</f>
        <v>0</v>
      </c>
      <c r="F27" s="288"/>
      <c r="G27" s="288">
        <v>0</v>
      </c>
      <c r="H27" s="287" t="str">
        <f>IF(E27=F27+G27," ","ERROR")</f>
        <v xml:space="preserve"> </v>
      </c>
    </row>
    <row r="28" spans="1:8" ht="12" customHeight="1">
      <c r="A28" s="279">
        <v>16</v>
      </c>
      <c r="B28" s="273" t="s">
        <v>129</v>
      </c>
      <c r="E28" s="289">
        <f>F28+G28</f>
        <v>0</v>
      </c>
      <c r="F28" s="289"/>
      <c r="G28" s="613">
        <f>F114</f>
        <v>0</v>
      </c>
      <c r="H28" s="287" t="str">
        <f>IF(E28=F28+G28," ","ERROR")</f>
        <v xml:space="preserve"> </v>
      </c>
    </row>
    <row r="29" spans="1:8" ht="12" customHeight="1">
      <c r="A29" s="279">
        <v>17</v>
      </c>
      <c r="B29" s="273" t="s">
        <v>131</v>
      </c>
      <c r="E29" s="288">
        <f>SUM(E26:E28)</f>
        <v>-151</v>
      </c>
      <c r="F29" s="288">
        <f>SUM(F26:F28)</f>
        <v>-151</v>
      </c>
      <c r="G29" s="288">
        <f>SUM(G26:G28)</f>
        <v>0</v>
      </c>
      <c r="H29" s="287" t="str">
        <f>IF(E29=F29+G29," ","ERROR")</f>
        <v xml:space="preserve"> </v>
      </c>
    </row>
    <row r="30" spans="1:8" ht="12" customHeight="1">
      <c r="A30" s="279"/>
      <c r="E30" s="288"/>
      <c r="F30" s="288"/>
      <c r="G30" s="288"/>
      <c r="H30" s="287"/>
    </row>
    <row r="31" spans="1:8" ht="12" customHeight="1">
      <c r="A31" s="279">
        <v>18</v>
      </c>
      <c r="B31" s="273" t="s">
        <v>77</v>
      </c>
      <c r="E31" s="288">
        <f>SUM(F31:G31)</f>
        <v>-92</v>
      </c>
      <c r="F31" s="288">
        <v>-92</v>
      </c>
      <c r="G31" s="288">
        <v>0</v>
      </c>
      <c r="H31" s="287" t="str">
        <f>IF(E31=F31+G31," ","ERROR")</f>
        <v xml:space="preserve"> </v>
      </c>
    </row>
    <row r="32" spans="1:8" ht="12" customHeight="1">
      <c r="A32" s="279">
        <v>19</v>
      </c>
      <c r="B32" s="273" t="s">
        <v>78</v>
      </c>
      <c r="E32" s="288">
        <f>SUM(F32:G32)</f>
        <v>-5</v>
      </c>
      <c r="F32" s="288">
        <v>-5</v>
      </c>
      <c r="G32" s="288">
        <v>0</v>
      </c>
      <c r="H32" s="287" t="str">
        <f>IF(E32=F32+G32," ","ERROR")</f>
        <v xml:space="preserve"> </v>
      </c>
    </row>
    <row r="33" spans="1:8" ht="12" customHeight="1">
      <c r="A33" s="279">
        <v>20</v>
      </c>
      <c r="B33" s="273" t="s">
        <v>132</v>
      </c>
      <c r="E33" s="288">
        <f>SUM(F33:G33)</f>
        <v>-8</v>
      </c>
      <c r="F33" s="288">
        <v>-8</v>
      </c>
      <c r="G33" s="288">
        <v>0</v>
      </c>
      <c r="H33" s="287" t="str">
        <f>IF(E33=F33+G33," ","ERROR")</f>
        <v xml:space="preserve"> </v>
      </c>
    </row>
    <row r="34" spans="1:8" ht="12" customHeight="1">
      <c r="A34" s="279"/>
      <c r="B34" s="273" t="s">
        <v>133</v>
      </c>
      <c r="E34" s="288"/>
      <c r="F34" s="288"/>
      <c r="G34" s="288"/>
      <c r="H34" s="287"/>
    </row>
    <row r="35" spans="1:8" ht="12" customHeight="1">
      <c r="A35" s="279">
        <v>21</v>
      </c>
      <c r="B35" s="273" t="s">
        <v>127</v>
      </c>
      <c r="E35" s="288">
        <f>SUM(F35:G35)</f>
        <v>74</v>
      </c>
      <c r="F35" s="288">
        <v>74</v>
      </c>
      <c r="G35" s="288">
        <v>0</v>
      </c>
      <c r="H35" s="287" t="str">
        <f>IF(E35=F35+G35," ","ERROR")</f>
        <v xml:space="preserve"> </v>
      </c>
    </row>
    <row r="36" spans="1:8" ht="12" customHeight="1">
      <c r="A36" s="279">
        <v>22</v>
      </c>
      <c r="B36" s="273" t="s">
        <v>128</v>
      </c>
      <c r="E36" s="288"/>
      <c r="F36" s="288"/>
      <c r="G36" s="288"/>
      <c r="H36" s="287" t="str">
        <f>IF(E36=F36+G36," ","ERROR")</f>
        <v xml:space="preserve"> </v>
      </c>
    </row>
    <row r="37" spans="1:8" ht="12" customHeight="1">
      <c r="A37" s="279">
        <v>23</v>
      </c>
      <c r="B37" s="273" t="s">
        <v>129</v>
      </c>
      <c r="E37" s="289"/>
      <c r="F37" s="289"/>
      <c r="G37" s="289"/>
      <c r="H37" s="287" t="str">
        <f>IF(E37=F37+G37," ","ERROR")</f>
        <v xml:space="preserve"> </v>
      </c>
    </row>
    <row r="38" spans="1:8" ht="12" customHeight="1">
      <c r="A38" s="279">
        <v>24</v>
      </c>
      <c r="B38" s="273" t="s">
        <v>134</v>
      </c>
      <c r="E38" s="289">
        <f>SUM(E35:E37)</f>
        <v>74</v>
      </c>
      <c r="F38" s="289">
        <f>SUM(F35:F37)</f>
        <v>74</v>
      </c>
      <c r="G38" s="289">
        <f>SUM(G35:G37)</f>
        <v>0</v>
      </c>
      <c r="H38" s="287" t="str">
        <f>IF(E38=F38+G38," ","ERROR")</f>
        <v xml:space="preserve"> </v>
      </c>
    </row>
    <row r="39" spans="1:8" ht="12" customHeight="1">
      <c r="A39" s="279">
        <v>25</v>
      </c>
      <c r="B39" s="273" t="s">
        <v>82</v>
      </c>
      <c r="E39" s="289">
        <f>E19+E24+E29+E31+E32+E33+E38+E14</f>
        <v>-185</v>
      </c>
      <c r="F39" s="289">
        <f>F19+F24+F29+F31+F32+F33+F38+F14</f>
        <v>-185</v>
      </c>
      <c r="G39" s="289">
        <f>G19+G24+G29+G31+G32+G33+G38+G14</f>
        <v>0</v>
      </c>
      <c r="H39" s="287" t="str">
        <f>IF(E39=F39+G39," ","ERROR")</f>
        <v xml:space="preserve"> </v>
      </c>
    </row>
    <row r="40" spans="1:8" ht="12" customHeight="1">
      <c r="A40" s="279"/>
      <c r="E40" s="288"/>
      <c r="F40" s="288"/>
      <c r="G40" s="288"/>
      <c r="H40" s="287"/>
    </row>
    <row r="41" spans="1:8" ht="12" customHeight="1">
      <c r="A41" s="279">
        <v>26</v>
      </c>
      <c r="B41" s="273" t="s">
        <v>135</v>
      </c>
      <c r="E41" s="288">
        <f>E11-E39</f>
        <v>185</v>
      </c>
      <c r="F41" s="288">
        <f>F11-F39</f>
        <v>185</v>
      </c>
      <c r="G41" s="288">
        <f>G11-G39</f>
        <v>0</v>
      </c>
      <c r="H41" s="287" t="str">
        <f>IF(E41=F41+G41," ","ERROR")</f>
        <v xml:space="preserve"> </v>
      </c>
    </row>
    <row r="42" spans="1:8" ht="12" customHeight="1">
      <c r="A42" s="279"/>
      <c r="E42" s="288"/>
      <c r="F42" s="288"/>
      <c r="G42" s="288"/>
      <c r="H42" s="287"/>
    </row>
    <row r="43" spans="1:8" ht="12" customHeight="1">
      <c r="A43" s="279"/>
      <c r="B43" s="273" t="s">
        <v>136</v>
      </c>
      <c r="E43" s="288"/>
      <c r="F43" s="288"/>
      <c r="G43" s="288"/>
      <c r="H43" s="287"/>
    </row>
    <row r="44" spans="1:8" ht="12" customHeight="1">
      <c r="A44" s="279">
        <v>27</v>
      </c>
      <c r="B44" s="290" t="s">
        <v>137</v>
      </c>
      <c r="D44" s="291">
        <v>0.35</v>
      </c>
      <c r="E44" s="288">
        <f>F44+G44</f>
        <v>65</v>
      </c>
      <c r="F44" s="288">
        <f>ROUND(F41*D44,0)</f>
        <v>65</v>
      </c>
      <c r="G44" s="288">
        <v>0</v>
      </c>
      <c r="H44" s="287" t="str">
        <f>IF(E44=F44+G44," ","ERROR")</f>
        <v xml:space="preserve"> </v>
      </c>
    </row>
    <row r="45" spans="1:8" ht="12" customHeight="1">
      <c r="A45" s="279">
        <v>28</v>
      </c>
      <c r="B45" s="273" t="s">
        <v>139</v>
      </c>
      <c r="E45" s="288"/>
      <c r="F45" s="288"/>
      <c r="G45" s="288"/>
      <c r="H45" s="287" t="str">
        <f>IF(E45=F45+G45," ","ERROR")</f>
        <v xml:space="preserve"> </v>
      </c>
    </row>
    <row r="46" spans="1:8" ht="12" customHeight="1">
      <c r="A46" s="279">
        <v>29</v>
      </c>
      <c r="B46" s="273" t="s">
        <v>138</v>
      </c>
      <c r="E46" s="289"/>
      <c r="F46" s="289"/>
      <c r="G46" s="289"/>
      <c r="H46" s="287" t="str">
        <f>IF(E46=F46+G46," ","ERROR")</f>
        <v xml:space="preserve"> </v>
      </c>
    </row>
    <row r="47" spans="1:8" ht="12" customHeight="1">
      <c r="A47" s="279"/>
      <c r="H47" s="287"/>
    </row>
    <row r="48" spans="1:8" ht="12" customHeight="1" thickBot="1">
      <c r="A48" s="279">
        <v>30</v>
      </c>
      <c r="B48" s="294" t="s">
        <v>88</v>
      </c>
      <c r="E48" s="295">
        <f>E41-(+E44+E45+E46)</f>
        <v>120</v>
      </c>
      <c r="F48" s="295">
        <f>F41-F44+F45+F46</f>
        <v>120</v>
      </c>
      <c r="G48" s="295">
        <f>G41-SUM(G44:G46)</f>
        <v>0</v>
      </c>
      <c r="H48" s="287" t="str">
        <f>IF(E48=F48+G48," ","ERROR")</f>
        <v xml:space="preserve"> </v>
      </c>
    </row>
    <row r="49" spans="1:8" ht="12" customHeight="1" thickTop="1">
      <c r="A49" s="279"/>
      <c r="H49" s="287"/>
    </row>
    <row r="50" spans="1:8" ht="12" customHeight="1">
      <c r="A50" s="279"/>
      <c r="B50" s="290" t="s">
        <v>140</v>
      </c>
      <c r="H50" s="287"/>
    </row>
    <row r="51" spans="1:8" ht="12" customHeight="1">
      <c r="A51" s="279"/>
      <c r="B51" s="290" t="s">
        <v>141</v>
      </c>
      <c r="H51" s="287"/>
    </row>
    <row r="52" spans="1:8" ht="12" customHeight="1">
      <c r="A52" s="279">
        <v>31</v>
      </c>
      <c r="B52" s="273" t="s">
        <v>142</v>
      </c>
      <c r="E52" s="286"/>
      <c r="F52" s="286"/>
      <c r="G52" s="286"/>
      <c r="H52" s="287" t="str">
        <f t="shared" ref="H52:H64" si="0">IF(E52=F52+G52," ","ERROR")</f>
        <v xml:space="preserve"> </v>
      </c>
    </row>
    <row r="53" spans="1:8" ht="12" customHeight="1">
      <c r="A53" s="279">
        <v>32</v>
      </c>
      <c r="B53" s="273" t="s">
        <v>143</v>
      </c>
      <c r="E53" s="288">
        <f>F53+G53</f>
        <v>0</v>
      </c>
      <c r="F53" s="288"/>
      <c r="G53" s="288">
        <v>0</v>
      </c>
      <c r="H53" s="287" t="str">
        <f t="shared" si="0"/>
        <v xml:space="preserve"> </v>
      </c>
    </row>
    <row r="54" spans="1:8" ht="12" customHeight="1">
      <c r="A54" s="279">
        <v>33</v>
      </c>
      <c r="B54" s="273" t="s">
        <v>151</v>
      </c>
      <c r="E54" s="289"/>
      <c r="F54" s="289"/>
      <c r="G54" s="289"/>
      <c r="H54" s="287" t="str">
        <f t="shared" si="0"/>
        <v xml:space="preserve"> </v>
      </c>
    </row>
    <row r="55" spans="1:8" ht="12" customHeight="1">
      <c r="A55" s="279">
        <v>34</v>
      </c>
      <c r="B55" s="273" t="s">
        <v>145</v>
      </c>
      <c r="E55" s="288">
        <f>SUM(E52:E54)</f>
        <v>0</v>
      </c>
      <c r="F55" s="288">
        <f>SUM(F52:F54)</f>
        <v>0</v>
      </c>
      <c r="G55" s="288">
        <f>SUM(G52:G54)</f>
        <v>0</v>
      </c>
      <c r="H55" s="287" t="str">
        <f t="shared" si="0"/>
        <v xml:space="preserve"> </v>
      </c>
    </row>
    <row r="56" spans="1:8" ht="12" customHeight="1">
      <c r="A56" s="279"/>
      <c r="B56" s="273" t="s">
        <v>93</v>
      </c>
      <c r="E56" s="288"/>
      <c r="F56" s="288"/>
      <c r="G56" s="288"/>
      <c r="H56" s="287" t="str">
        <f t="shared" si="0"/>
        <v xml:space="preserve"> </v>
      </c>
    </row>
    <row r="57" spans="1:8" ht="12" customHeight="1">
      <c r="A57" s="279">
        <v>35</v>
      </c>
      <c r="B57" s="273" t="s">
        <v>142</v>
      </c>
      <c r="E57" s="288"/>
      <c r="F57" s="288"/>
      <c r="G57" s="288"/>
      <c r="H57" s="287" t="str">
        <f t="shared" si="0"/>
        <v xml:space="preserve"> </v>
      </c>
    </row>
    <row r="58" spans="1:8" ht="12" customHeight="1">
      <c r="A58" s="279">
        <v>36</v>
      </c>
      <c r="B58" s="273" t="s">
        <v>143</v>
      </c>
      <c r="E58" s="288">
        <f>F58+G58</f>
        <v>0</v>
      </c>
      <c r="F58" s="288"/>
      <c r="G58" s="288">
        <v>0</v>
      </c>
      <c r="H58" s="287" t="str">
        <f t="shared" si="0"/>
        <v xml:space="preserve"> </v>
      </c>
    </row>
    <row r="59" spans="1:8" ht="12" customHeight="1">
      <c r="A59" s="279">
        <v>37</v>
      </c>
      <c r="B59" s="273" t="s">
        <v>151</v>
      </c>
      <c r="E59" s="289"/>
      <c r="F59" s="289"/>
      <c r="G59" s="289"/>
      <c r="H59" s="287" t="str">
        <f t="shared" si="0"/>
        <v xml:space="preserve"> </v>
      </c>
    </row>
    <row r="60" spans="1:8" ht="12" customHeight="1">
      <c r="A60" s="279">
        <v>38</v>
      </c>
      <c r="B60" s="273" t="s">
        <v>146</v>
      </c>
      <c r="E60" s="288">
        <f>SUM(E57:E59)</f>
        <v>0</v>
      </c>
      <c r="F60" s="288">
        <f>SUM(F57:F59)</f>
        <v>0</v>
      </c>
      <c r="G60" s="288">
        <f>SUM(G57:G59)</f>
        <v>0</v>
      </c>
      <c r="H60" s="287" t="str">
        <f t="shared" si="0"/>
        <v xml:space="preserve"> </v>
      </c>
    </row>
    <row r="61" spans="1:8" ht="12" customHeight="1">
      <c r="A61" s="279">
        <v>39</v>
      </c>
      <c r="B61" s="290" t="s">
        <v>147</v>
      </c>
      <c r="E61" s="288">
        <f>F61+G61</f>
        <v>0</v>
      </c>
      <c r="F61" s="288"/>
      <c r="G61" s="288">
        <v>0</v>
      </c>
      <c r="H61" s="287" t="str">
        <f t="shared" si="0"/>
        <v xml:space="preserve"> </v>
      </c>
    </row>
    <row r="62" spans="1:8" ht="12" customHeight="1">
      <c r="A62" s="279">
        <v>40</v>
      </c>
      <c r="B62" s="273" t="s">
        <v>96</v>
      </c>
      <c r="E62" s="288"/>
      <c r="F62" s="288"/>
      <c r="G62" s="288"/>
      <c r="H62" s="287" t="str">
        <f t="shared" si="0"/>
        <v xml:space="preserve"> </v>
      </c>
    </row>
    <row r="63" spans="1:8" ht="12" customHeight="1">
      <c r="A63" s="279">
        <v>41</v>
      </c>
      <c r="B63" s="273" t="s">
        <v>302</v>
      </c>
      <c r="E63" s="288"/>
      <c r="F63" s="288"/>
      <c r="G63" s="288"/>
      <c r="H63" s="287"/>
    </row>
    <row r="64" spans="1:8" ht="12" customHeight="1">
      <c r="A64" s="279">
        <v>42</v>
      </c>
      <c r="B64" s="290" t="s">
        <v>97</v>
      </c>
      <c r="E64" s="289"/>
      <c r="F64" s="289"/>
      <c r="G64" s="289"/>
      <c r="H64" s="287" t="str">
        <f t="shared" si="0"/>
        <v xml:space="preserve"> </v>
      </c>
    </row>
    <row r="65" spans="1:8" ht="12" customHeight="1">
      <c r="A65" s="279"/>
      <c r="B65" s="273" t="s">
        <v>148</v>
      </c>
      <c r="H65" s="287"/>
    </row>
    <row r="66" spans="1:8" ht="12" customHeight="1" thickBot="1">
      <c r="A66" s="279">
        <v>43</v>
      </c>
      <c r="B66" s="294" t="s">
        <v>98</v>
      </c>
      <c r="E66" s="295">
        <f>E55-E60+E61+E62+E64+E63</f>
        <v>0</v>
      </c>
      <c r="F66" s="295">
        <f t="shared" ref="F66:G66" si="1">F55-F60+F61+F62+F64+F63</f>
        <v>0</v>
      </c>
      <c r="G66" s="295">
        <f t="shared" si="1"/>
        <v>0</v>
      </c>
      <c r="H66" s="287" t="str">
        <f>IF(E66=F66+G66," ","ERROR")</f>
        <v xml:space="preserve"> </v>
      </c>
    </row>
    <row r="67" spans="1:8" ht="12" customHeight="1" thickTop="1">
      <c r="A67" s="279"/>
      <c r="B67" s="294"/>
      <c r="E67" s="296"/>
      <c r="F67" s="296"/>
      <c r="G67" s="296"/>
      <c r="H67" s="287"/>
    </row>
    <row r="68" spans="1:8" ht="12" customHeight="1">
      <c r="A68" s="279"/>
      <c r="B68" s="294"/>
      <c r="E68" s="296"/>
      <c r="F68" s="296"/>
      <c r="G68" s="296"/>
      <c r="H68" s="287"/>
    </row>
    <row r="69" spans="1:8" ht="12" customHeight="1">
      <c r="A69" s="272" t="str">
        <f>Inputs!$D$6</f>
        <v>AVISTA UTILITIES</v>
      </c>
      <c r="B69" s="272"/>
      <c r="C69" s="272"/>
      <c r="G69" s="273"/>
    </row>
    <row r="70" spans="1:8" ht="12" customHeight="1">
      <c r="A70" s="272" t="s">
        <v>154</v>
      </c>
      <c r="B70" s="272"/>
      <c r="C70" s="272"/>
      <c r="G70" s="273"/>
    </row>
    <row r="71" spans="1:8" ht="12" customHeight="1">
      <c r="A71" s="272" t="str">
        <f>A3</f>
        <v>TWELVE MONTHS ENDED DECEMBER 31, 2009</v>
      </c>
      <c r="B71" s="272"/>
      <c r="C71" s="272"/>
      <c r="F71" s="276" t="str">
        <f>F3</f>
        <v>EMPLOYEE BENEFITS</v>
      </c>
      <c r="G71" s="273"/>
    </row>
    <row r="72" spans="1:8" ht="12" customHeight="1">
      <c r="A72" s="272" t="s">
        <v>155</v>
      </c>
      <c r="B72" s="272"/>
      <c r="C72" s="272"/>
      <c r="F72" s="276" t="str">
        <f>F2</f>
        <v>PRO FORMA</v>
      </c>
      <c r="G72" s="273"/>
    </row>
    <row r="73" spans="1:8" ht="12" customHeight="1">
      <c r="E73" s="297"/>
      <c r="F73" s="283" t="str">
        <f>F4</f>
        <v>GAS</v>
      </c>
      <c r="G73" s="298"/>
    </row>
    <row r="74" spans="1:8" ht="12" customHeight="1">
      <c r="A74" s="279" t="s">
        <v>9</v>
      </c>
      <c r="F74" s="276"/>
    </row>
    <row r="75" spans="1:8" ht="12" customHeight="1">
      <c r="A75" s="299" t="s">
        <v>25</v>
      </c>
      <c r="B75" s="281" t="s">
        <v>103</v>
      </c>
      <c r="C75" s="281"/>
      <c r="F75" s="283" t="s">
        <v>117</v>
      </c>
    </row>
    <row r="76" spans="1:8" ht="12" customHeight="1">
      <c r="A76" s="279"/>
      <c r="B76" s="273" t="s">
        <v>59</v>
      </c>
      <c r="E76" s="273"/>
      <c r="G76" s="273"/>
    </row>
    <row r="77" spans="1:8" ht="12" customHeight="1">
      <c r="A77" s="279">
        <v>1</v>
      </c>
      <c r="B77" s="273" t="s">
        <v>119</v>
      </c>
      <c r="E77" s="273"/>
      <c r="F77" s="286">
        <f>G8</f>
        <v>0</v>
      </c>
      <c r="G77" s="273"/>
    </row>
    <row r="78" spans="1:8" ht="12" customHeight="1">
      <c r="A78" s="279">
        <v>2</v>
      </c>
      <c r="B78" s="273" t="s">
        <v>120</v>
      </c>
      <c r="E78" s="273"/>
      <c r="F78" s="288">
        <f>G9</f>
        <v>0</v>
      </c>
      <c r="G78" s="273"/>
    </row>
    <row r="79" spans="1:8" ht="12" customHeight="1">
      <c r="A79" s="279">
        <v>3</v>
      </c>
      <c r="B79" s="273" t="s">
        <v>62</v>
      </c>
      <c r="E79" s="273"/>
      <c r="F79" s="289">
        <f>G10</f>
        <v>0</v>
      </c>
      <c r="G79" s="273"/>
    </row>
    <row r="80" spans="1:8" ht="12" customHeight="1">
      <c r="A80" s="279"/>
      <c r="E80" s="273"/>
      <c r="F80" s="288"/>
      <c r="G80" s="273"/>
    </row>
    <row r="81" spans="1:7" ht="12" customHeight="1">
      <c r="A81" s="279">
        <v>4</v>
      </c>
      <c r="B81" s="273" t="s">
        <v>121</v>
      </c>
      <c r="E81" s="273"/>
      <c r="F81" s="288">
        <f>F77+F78+F79</f>
        <v>0</v>
      </c>
      <c r="G81" s="273"/>
    </row>
    <row r="82" spans="1:7" ht="12" customHeight="1">
      <c r="A82" s="279"/>
      <c r="E82" s="273"/>
      <c r="F82" s="288"/>
      <c r="G82" s="273"/>
    </row>
    <row r="83" spans="1:7" ht="12" customHeight="1">
      <c r="A83" s="279"/>
      <c r="B83" s="273" t="s">
        <v>64</v>
      </c>
      <c r="E83" s="273"/>
      <c r="F83" s="288"/>
      <c r="G83" s="273"/>
    </row>
    <row r="84" spans="1:7" ht="12" customHeight="1">
      <c r="A84" s="279">
        <v>5</v>
      </c>
      <c r="B84" s="273" t="s">
        <v>122</v>
      </c>
      <c r="E84" s="273"/>
      <c r="F84" s="288">
        <f>G14</f>
        <v>0</v>
      </c>
      <c r="G84" s="273"/>
    </row>
    <row r="85" spans="1:7" ht="12" customHeight="1">
      <c r="A85" s="279"/>
      <c r="B85" s="273" t="s">
        <v>66</v>
      </c>
      <c r="E85" s="273"/>
      <c r="F85" s="288"/>
      <c r="G85" s="273"/>
    </row>
    <row r="86" spans="1:7" ht="12" customHeight="1">
      <c r="A86" s="279">
        <v>6</v>
      </c>
      <c r="B86" s="273" t="s">
        <v>123</v>
      </c>
      <c r="E86" s="273"/>
      <c r="F86" s="288">
        <f>G16</f>
        <v>0</v>
      </c>
      <c r="G86" s="273"/>
    </row>
    <row r="87" spans="1:7" ht="12" customHeight="1">
      <c r="A87" s="279">
        <v>7</v>
      </c>
      <c r="B87" s="273" t="s">
        <v>124</v>
      </c>
      <c r="E87" s="273"/>
      <c r="F87" s="288">
        <f>G17</f>
        <v>0</v>
      </c>
      <c r="G87" s="273"/>
    </row>
    <row r="88" spans="1:7" ht="12" customHeight="1">
      <c r="A88" s="279">
        <v>8</v>
      </c>
      <c r="B88" s="273" t="s">
        <v>125</v>
      </c>
      <c r="E88" s="273"/>
      <c r="F88" s="289">
        <f>G18</f>
        <v>0</v>
      </c>
      <c r="G88" s="273"/>
    </row>
    <row r="89" spans="1:7" ht="12" customHeight="1">
      <c r="A89" s="279">
        <v>9</v>
      </c>
      <c r="B89" s="273" t="s">
        <v>126</v>
      </c>
      <c r="E89" s="273"/>
      <c r="F89" s="288">
        <f>F86+F87+F88</f>
        <v>0</v>
      </c>
      <c r="G89" s="273"/>
    </row>
    <row r="90" spans="1:7" ht="12" customHeight="1">
      <c r="A90" s="279"/>
      <c r="B90" s="273" t="s">
        <v>71</v>
      </c>
      <c r="E90" s="273"/>
      <c r="F90" s="288"/>
      <c r="G90" s="273"/>
    </row>
    <row r="91" spans="1:7" ht="12" customHeight="1">
      <c r="A91" s="279">
        <v>10</v>
      </c>
      <c r="B91" s="273" t="s">
        <v>127</v>
      </c>
      <c r="E91" s="273"/>
      <c r="F91" s="288">
        <f>G21</f>
        <v>0</v>
      </c>
      <c r="G91" s="273"/>
    </row>
    <row r="92" spans="1:7" ht="12" customHeight="1">
      <c r="A92" s="279">
        <v>11</v>
      </c>
      <c r="B92" s="273" t="s">
        <v>128</v>
      </c>
      <c r="E92" s="273"/>
      <c r="F92" s="288">
        <f>G22</f>
        <v>0</v>
      </c>
      <c r="G92" s="273"/>
    </row>
    <row r="93" spans="1:7" ht="12" customHeight="1">
      <c r="A93" s="279">
        <v>12</v>
      </c>
      <c r="B93" s="273" t="s">
        <v>129</v>
      </c>
      <c r="E93" s="273"/>
      <c r="F93" s="289">
        <f>G23</f>
        <v>0</v>
      </c>
      <c r="G93" s="273"/>
    </row>
    <row r="94" spans="1:7" ht="12" customHeight="1">
      <c r="A94" s="279">
        <v>13</v>
      </c>
      <c r="B94" s="273" t="s">
        <v>130</v>
      </c>
      <c r="E94" s="273"/>
      <c r="F94" s="288">
        <f>F91+F92+F93</f>
        <v>0</v>
      </c>
      <c r="G94" s="273"/>
    </row>
    <row r="95" spans="1:7" ht="12" customHeight="1">
      <c r="A95" s="279"/>
      <c r="B95" s="273" t="s">
        <v>75</v>
      </c>
      <c r="E95" s="273"/>
      <c r="F95" s="288"/>
      <c r="G95" s="273"/>
    </row>
    <row r="96" spans="1:7" ht="12" customHeight="1">
      <c r="A96" s="279">
        <v>14</v>
      </c>
      <c r="B96" s="273" t="s">
        <v>127</v>
      </c>
      <c r="E96" s="273"/>
      <c r="F96" s="288">
        <f>G26</f>
        <v>0</v>
      </c>
      <c r="G96" s="273"/>
    </row>
    <row r="97" spans="1:7" ht="12" customHeight="1">
      <c r="A97" s="279">
        <v>15</v>
      </c>
      <c r="B97" s="273" t="s">
        <v>128</v>
      </c>
      <c r="E97" s="273"/>
      <c r="F97" s="288">
        <f>G27</f>
        <v>0</v>
      </c>
      <c r="G97" s="273"/>
    </row>
    <row r="98" spans="1:7" ht="12" customHeight="1">
      <c r="A98" s="279">
        <v>16</v>
      </c>
      <c r="B98" s="273" t="s">
        <v>129</v>
      </c>
      <c r="E98" s="273"/>
      <c r="F98" s="289">
        <v>0</v>
      </c>
      <c r="G98" s="273"/>
    </row>
    <row r="99" spans="1:7" ht="12" customHeight="1">
      <c r="A99" s="279">
        <v>17</v>
      </c>
      <c r="B99" s="273" t="s">
        <v>131</v>
      </c>
      <c r="E99" s="273"/>
      <c r="F99" s="288">
        <f>F96+F97+F98</f>
        <v>0</v>
      </c>
      <c r="G99" s="273"/>
    </row>
    <row r="100" spans="1:7" ht="12" customHeight="1">
      <c r="A100" s="279">
        <v>18</v>
      </c>
      <c r="B100" s="273" t="s">
        <v>77</v>
      </c>
      <c r="E100" s="273"/>
      <c r="F100" s="288">
        <f>G31</f>
        <v>0</v>
      </c>
      <c r="G100" s="273"/>
    </row>
    <row r="101" spans="1:7" ht="12" customHeight="1">
      <c r="A101" s="279">
        <v>19</v>
      </c>
      <c r="B101" s="273" t="s">
        <v>78</v>
      </c>
      <c r="E101" s="273"/>
      <c r="F101" s="288">
        <f>G32</f>
        <v>0</v>
      </c>
      <c r="G101" s="273"/>
    </row>
    <row r="102" spans="1:7" ht="12" customHeight="1">
      <c r="A102" s="279">
        <v>20</v>
      </c>
      <c r="B102" s="273" t="s">
        <v>132</v>
      </c>
      <c r="E102" s="273"/>
      <c r="F102" s="288">
        <f>G33</f>
        <v>0</v>
      </c>
      <c r="G102" s="273"/>
    </row>
    <row r="103" spans="1:7" ht="12" customHeight="1">
      <c r="A103" s="279"/>
      <c r="B103" s="273" t="s">
        <v>133</v>
      </c>
      <c r="E103" s="273"/>
      <c r="F103" s="288"/>
      <c r="G103" s="273"/>
    </row>
    <row r="104" spans="1:7" ht="12" customHeight="1">
      <c r="A104" s="279">
        <v>21</v>
      </c>
      <c r="B104" s="273" t="s">
        <v>127</v>
      </c>
      <c r="E104" s="273"/>
      <c r="F104" s="288">
        <f>G35</f>
        <v>0</v>
      </c>
      <c r="G104" s="273"/>
    </row>
    <row r="105" spans="1:7" ht="12" customHeight="1">
      <c r="A105" s="279">
        <v>22</v>
      </c>
      <c r="B105" s="273" t="s">
        <v>128</v>
      </c>
      <c r="E105" s="273"/>
      <c r="F105" s="288">
        <f>G36</f>
        <v>0</v>
      </c>
      <c r="G105" s="273"/>
    </row>
    <row r="106" spans="1:7" ht="12" customHeight="1">
      <c r="A106" s="279">
        <v>23</v>
      </c>
      <c r="B106" s="273" t="s">
        <v>129</v>
      </c>
      <c r="E106" s="273"/>
      <c r="F106" s="289">
        <f>G37</f>
        <v>0</v>
      </c>
      <c r="G106" s="273"/>
    </row>
    <row r="107" spans="1:7" ht="12" customHeight="1">
      <c r="A107" s="279">
        <v>24</v>
      </c>
      <c r="B107" s="273" t="s">
        <v>134</v>
      </c>
      <c r="E107" s="273"/>
      <c r="F107" s="289">
        <f>F104+F105+F106</f>
        <v>0</v>
      </c>
      <c r="G107" s="273"/>
    </row>
    <row r="108" spans="1:7" ht="12" customHeight="1">
      <c r="A108" s="279"/>
      <c r="E108" s="273"/>
      <c r="F108" s="288"/>
      <c r="G108" s="273"/>
    </row>
    <row r="109" spans="1:7" ht="12" customHeight="1">
      <c r="A109" s="279">
        <v>25</v>
      </c>
      <c r="B109" s="273" t="s">
        <v>82</v>
      </c>
      <c r="E109" s="273"/>
      <c r="F109" s="289">
        <f>F107+F102+F101+F100+F99+F94+F89+F84</f>
        <v>0</v>
      </c>
      <c r="G109" s="273"/>
    </row>
    <row r="110" spans="1:7" ht="12" customHeight="1">
      <c r="A110" s="279"/>
      <c r="E110" s="273"/>
      <c r="F110" s="288"/>
      <c r="G110" s="273"/>
    </row>
    <row r="111" spans="1:7" ht="12" customHeight="1">
      <c r="A111" s="279">
        <v>26</v>
      </c>
      <c r="B111" s="273" t="s">
        <v>156</v>
      </c>
      <c r="E111" s="273"/>
      <c r="F111" s="289">
        <f>F81-F109</f>
        <v>0</v>
      </c>
      <c r="G111" s="273"/>
    </row>
    <row r="112" spans="1:7" ht="12" customHeight="1">
      <c r="A112" s="279"/>
      <c r="E112" s="273"/>
      <c r="G112" s="273"/>
    </row>
    <row r="113" spans="1:7" ht="12" customHeight="1">
      <c r="A113" s="279">
        <v>27</v>
      </c>
      <c r="B113" s="273" t="s">
        <v>157</v>
      </c>
      <c r="G113" s="273"/>
    </row>
    <row r="114" spans="1:7" ht="12" customHeight="1" thickBot="1">
      <c r="A114" s="279"/>
      <c r="B114" s="300" t="s">
        <v>158</v>
      </c>
      <c r="C114" s="301">
        <f>Inputs!$D$4</f>
        <v>1.4203E-2</v>
      </c>
      <c r="F114" s="295">
        <f>ROUND(F111*C114,0)</f>
        <v>0</v>
      </c>
      <c r="G114" s="273"/>
    </row>
    <row r="115" spans="1:7" ht="12" customHeight="1" thickTop="1">
      <c r="A115" s="279"/>
      <c r="G115" s="273"/>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phoneticPr fontId="0" type="noConversion"/>
  <pageMargins left="1" right="0.75" top="0.5" bottom="0.5" header="0.5" footer="0.5"/>
  <pageSetup scale="90" orientation="portrait" r:id="rId1"/>
  <headerFooter alignWithMargins="0">
    <oddHeader>&amp;A</oddHeader>
    <oddFooter>Page &amp;P</oddFooter>
  </headerFooter>
  <rowBreaks count="1" manualBreakCount="1">
    <brk id="67"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H131"/>
  <sheetViews>
    <sheetView view="pageBreakPreview" zoomScale="60" zoomScaleNormal="100" workbookViewId="0">
      <selection activeCell="F66" sqref="F66:G66"/>
    </sheetView>
  </sheetViews>
  <sheetFormatPr defaultRowHeight="12"/>
  <cols>
    <col min="1" max="1" width="5.5703125" style="273" customWidth="1"/>
    <col min="2" max="2" width="26.140625" style="273" customWidth="1"/>
    <col min="3" max="3" width="12.42578125" style="273" customWidth="1"/>
    <col min="4" max="4" width="6.7109375" style="273" customWidth="1"/>
    <col min="5" max="5" width="12.42578125" style="292" customWidth="1"/>
    <col min="6" max="6" width="12.42578125" style="293" customWidth="1"/>
    <col min="7" max="7" width="12.42578125" style="292" customWidth="1"/>
    <col min="8" max="8" width="12.42578125" style="273" customWidth="1"/>
    <col min="9" max="16384" width="9.140625" style="273"/>
  </cols>
  <sheetData>
    <row r="1" spans="1:8" ht="12" customHeight="1">
      <c r="A1" s="272" t="str">
        <f>Inputs!$D$6</f>
        <v>AVISTA UTILITIES</v>
      </c>
      <c r="B1" s="272"/>
      <c r="C1" s="272"/>
      <c r="E1" s="274"/>
      <c r="F1" s="275"/>
      <c r="G1" s="274"/>
    </row>
    <row r="2" spans="1:8" ht="12" customHeight="1">
      <c r="A2" s="272" t="s">
        <v>110</v>
      </c>
      <c r="B2" s="272"/>
      <c r="C2" s="272"/>
      <c r="E2" s="274"/>
      <c r="F2" s="614" t="s">
        <v>201</v>
      </c>
    </row>
    <row r="3" spans="1:8" ht="12" customHeight="1">
      <c r="A3" s="272" t="str">
        <f>Inputs!$D$2</f>
        <v>TWELVE MONTHS ENDED DECEMBER 31, 2009</v>
      </c>
      <c r="B3" s="272"/>
      <c r="C3" s="272"/>
      <c r="E3" s="274"/>
      <c r="F3" s="614" t="s">
        <v>277</v>
      </c>
      <c r="G3" s="273"/>
    </row>
    <row r="4" spans="1:8" ht="12" customHeight="1">
      <c r="A4" s="272" t="s">
        <v>113</v>
      </c>
      <c r="B4" s="272"/>
      <c r="C4" s="272"/>
      <c r="E4" s="277"/>
      <c r="F4" s="278" t="s">
        <v>114</v>
      </c>
      <c r="G4" s="277"/>
    </row>
    <row r="5" spans="1:8" ht="12" customHeight="1">
      <c r="A5" s="279" t="s">
        <v>9</v>
      </c>
      <c r="E5" s="274"/>
      <c r="F5" s="276"/>
      <c r="G5" s="274"/>
    </row>
    <row r="6" spans="1:8" ht="12" customHeight="1">
      <c r="A6" s="280" t="s">
        <v>25</v>
      </c>
      <c r="B6" s="281" t="s">
        <v>103</v>
      </c>
      <c r="C6" s="281"/>
      <c r="E6" s="282" t="s">
        <v>115</v>
      </c>
      <c r="F6" s="283" t="s">
        <v>116</v>
      </c>
      <c r="G6" s="282" t="s">
        <v>117</v>
      </c>
      <c r="H6" s="284" t="s">
        <v>118</v>
      </c>
    </row>
    <row r="7" spans="1:8" ht="12" customHeight="1">
      <c r="A7" s="279"/>
      <c r="B7" s="273" t="s">
        <v>59</v>
      </c>
      <c r="E7" s="285"/>
      <c r="F7" s="276"/>
      <c r="G7" s="285"/>
    </row>
    <row r="8" spans="1:8" ht="12" customHeight="1">
      <c r="A8" s="279">
        <v>1</v>
      </c>
      <c r="B8" s="273" t="s">
        <v>119</v>
      </c>
      <c r="E8" s="286"/>
      <c r="F8" s="286"/>
      <c r="G8" s="286"/>
      <c r="H8" s="287" t="str">
        <f>IF(E8=F8+G8," ","ERROR")</f>
        <v xml:space="preserve"> </v>
      </c>
    </row>
    <row r="9" spans="1:8" ht="12" customHeight="1">
      <c r="A9" s="279">
        <v>2</v>
      </c>
      <c r="B9" s="273" t="s">
        <v>120</v>
      </c>
      <c r="E9" s="288"/>
      <c r="F9" s="288"/>
      <c r="G9" s="288"/>
      <c r="H9" s="287" t="str">
        <f>IF(E9=F9+G9," ","ERROR")</f>
        <v xml:space="preserve"> </v>
      </c>
    </row>
    <row r="10" spans="1:8" ht="12" customHeight="1">
      <c r="A10" s="279">
        <v>3</v>
      </c>
      <c r="B10" s="273" t="s">
        <v>62</v>
      </c>
      <c r="E10" s="289"/>
      <c r="F10" s="289"/>
      <c r="G10" s="289"/>
      <c r="H10" s="287" t="str">
        <f>IF(E10=F10+G10," ","ERROR")</f>
        <v xml:space="preserve"> </v>
      </c>
    </row>
    <row r="11" spans="1:8" ht="12" customHeight="1">
      <c r="A11" s="279">
        <v>4</v>
      </c>
      <c r="B11" s="273" t="s">
        <v>121</v>
      </c>
      <c r="E11" s="288">
        <f>SUM(E8:E10)</f>
        <v>0</v>
      </c>
      <c r="F11" s="288">
        <f>SUM(F8:F10)</f>
        <v>0</v>
      </c>
      <c r="G11" s="288">
        <f>SUM(G8:G10)</f>
        <v>0</v>
      </c>
      <c r="H11" s="287" t="str">
        <f>IF(E11=F11+G11," ","ERROR")</f>
        <v xml:space="preserve"> </v>
      </c>
    </row>
    <row r="12" spans="1:8" ht="12" customHeight="1">
      <c r="A12" s="279"/>
      <c r="E12" s="288"/>
      <c r="F12" s="288"/>
      <c r="G12" s="288"/>
      <c r="H12" s="287"/>
    </row>
    <row r="13" spans="1:8" ht="12" customHeight="1">
      <c r="A13" s="279"/>
      <c r="B13" s="273" t="s">
        <v>64</v>
      </c>
      <c r="E13" s="288"/>
      <c r="F13" s="288"/>
      <c r="G13" s="288"/>
      <c r="H13" s="287"/>
    </row>
    <row r="14" spans="1:8" ht="12" customHeight="1">
      <c r="A14" s="279">
        <v>5</v>
      </c>
      <c r="B14" s="273" t="s">
        <v>122</v>
      </c>
      <c r="E14" s="288"/>
      <c r="F14" s="288"/>
      <c r="G14" s="288"/>
      <c r="H14" s="287" t="str">
        <f>IF(E14=F14+G14," ","ERROR")</f>
        <v xml:space="preserve"> </v>
      </c>
    </row>
    <row r="15" spans="1:8" ht="12" customHeight="1">
      <c r="A15" s="279"/>
      <c r="B15" s="273" t="s">
        <v>66</v>
      </c>
      <c r="E15" s="288"/>
      <c r="F15" s="288"/>
      <c r="G15" s="288"/>
      <c r="H15" s="287"/>
    </row>
    <row r="16" spans="1:8" ht="12" customHeight="1">
      <c r="A16" s="279">
        <v>6</v>
      </c>
      <c r="B16" s="273" t="s">
        <v>123</v>
      </c>
      <c r="E16" s="288">
        <f>SUM(F16:G16)</f>
        <v>0</v>
      </c>
      <c r="F16" s="288"/>
      <c r="G16" s="288"/>
      <c r="H16" s="287" t="str">
        <f>IF(E16=F16+G16," ","ERROR")</f>
        <v xml:space="preserve"> </v>
      </c>
    </row>
    <row r="17" spans="1:8" ht="12" customHeight="1">
      <c r="A17" s="279">
        <v>7</v>
      </c>
      <c r="B17" s="273" t="s">
        <v>124</v>
      </c>
      <c r="E17" s="288">
        <f>SUM(F17:G17)</f>
        <v>0</v>
      </c>
      <c r="F17" s="288"/>
      <c r="G17" s="288"/>
      <c r="H17" s="287" t="str">
        <f>IF(E17=F17+G17," ","ERROR")</f>
        <v xml:space="preserve"> </v>
      </c>
    </row>
    <row r="18" spans="1:8" ht="12" customHeight="1">
      <c r="A18" s="279">
        <v>8</v>
      </c>
      <c r="B18" s="273" t="s">
        <v>125</v>
      </c>
      <c r="E18" s="289"/>
      <c r="F18" s="289"/>
      <c r="G18" s="289"/>
      <c r="H18" s="287" t="str">
        <f>IF(E18=F18+G18," ","ERROR")</f>
        <v xml:space="preserve"> </v>
      </c>
    </row>
    <row r="19" spans="1:8" ht="12" customHeight="1">
      <c r="A19" s="279">
        <v>9</v>
      </c>
      <c r="B19" s="273" t="s">
        <v>126</v>
      </c>
      <c r="E19" s="288">
        <f>SUM(E16:E18)</f>
        <v>0</v>
      </c>
      <c r="F19" s="288">
        <f>SUM(F16:F18)</f>
        <v>0</v>
      </c>
      <c r="G19" s="288">
        <f>SUM(G16:G18)</f>
        <v>0</v>
      </c>
      <c r="H19" s="287" t="str">
        <f>IF(E19=F19+G19," ","ERROR")</f>
        <v xml:space="preserve"> </v>
      </c>
    </row>
    <row r="20" spans="1:8" ht="12" customHeight="1">
      <c r="A20" s="279"/>
      <c r="B20" s="273" t="s">
        <v>71</v>
      </c>
      <c r="E20" s="288"/>
      <c r="F20" s="288"/>
      <c r="G20" s="288"/>
      <c r="H20" s="287"/>
    </row>
    <row r="21" spans="1:8" ht="12" customHeight="1">
      <c r="A21" s="279">
        <v>10</v>
      </c>
      <c r="B21" s="273" t="s">
        <v>127</v>
      </c>
      <c r="E21" s="288">
        <f>SUM(F21:G21)</f>
        <v>0</v>
      </c>
      <c r="F21" s="288">
        <v>0</v>
      </c>
      <c r="G21" s="288">
        <v>0</v>
      </c>
      <c r="H21" s="287" t="str">
        <f>IF(E21=F21+G21," ","ERROR")</f>
        <v xml:space="preserve"> </v>
      </c>
    </row>
    <row r="22" spans="1:8" ht="12" customHeight="1">
      <c r="A22" s="279">
        <v>11</v>
      </c>
      <c r="B22" s="273" t="s">
        <v>128</v>
      </c>
      <c r="E22" s="288"/>
      <c r="F22" s="288"/>
      <c r="G22" s="288"/>
      <c r="H22" s="287" t="str">
        <f>IF(E22=F22+G22," ","ERROR")</f>
        <v xml:space="preserve"> </v>
      </c>
    </row>
    <row r="23" spans="1:8" ht="12" customHeight="1">
      <c r="A23" s="279">
        <v>12</v>
      </c>
      <c r="B23" s="273" t="s">
        <v>129</v>
      </c>
      <c r="E23" s="289"/>
      <c r="F23" s="289"/>
      <c r="G23" s="289"/>
      <c r="H23" s="287" t="str">
        <f>IF(E23=F23+G23," ","ERROR")</f>
        <v xml:space="preserve"> </v>
      </c>
    </row>
    <row r="24" spans="1:8" ht="12" customHeight="1">
      <c r="A24" s="279">
        <v>13</v>
      </c>
      <c r="B24" s="273" t="s">
        <v>130</v>
      </c>
      <c r="E24" s="288">
        <f>SUM(E21:E23)</f>
        <v>0</v>
      </c>
      <c r="F24" s="288">
        <f>SUM(F21:F23)</f>
        <v>0</v>
      </c>
      <c r="G24" s="288">
        <f>SUM(G21:G23)</f>
        <v>0</v>
      </c>
      <c r="H24" s="287" t="str">
        <f>IF(E24=F24+G24," ","ERROR")</f>
        <v xml:space="preserve"> </v>
      </c>
    </row>
    <row r="25" spans="1:8" ht="12" customHeight="1">
      <c r="A25" s="279"/>
      <c r="B25" s="273" t="s">
        <v>75</v>
      </c>
      <c r="E25" s="288"/>
      <c r="F25" s="288"/>
      <c r="G25" s="288"/>
      <c r="H25" s="287"/>
    </row>
    <row r="26" spans="1:8" ht="12" customHeight="1">
      <c r="A26" s="279">
        <v>14</v>
      </c>
      <c r="B26" s="273" t="s">
        <v>127</v>
      </c>
      <c r="E26" s="288">
        <f>SUM(F26:G26)</f>
        <v>0</v>
      </c>
      <c r="F26" s="288">
        <v>0</v>
      </c>
      <c r="G26" s="288">
        <v>0</v>
      </c>
      <c r="H26" s="287" t="str">
        <f>IF(E26=F26+G26," ","ERROR")</f>
        <v xml:space="preserve"> </v>
      </c>
    </row>
    <row r="27" spans="1:8" ht="12" customHeight="1">
      <c r="A27" s="279">
        <v>15</v>
      </c>
      <c r="B27" s="273" t="s">
        <v>128</v>
      </c>
      <c r="E27" s="288"/>
      <c r="F27" s="288"/>
      <c r="G27" s="288"/>
      <c r="H27" s="287" t="str">
        <f>IF(E27=F27+G27," ","ERROR")</f>
        <v xml:space="preserve"> </v>
      </c>
    </row>
    <row r="28" spans="1:8" ht="12" customHeight="1">
      <c r="A28" s="279">
        <v>16</v>
      </c>
      <c r="B28" s="273" t="s">
        <v>129</v>
      </c>
      <c r="E28" s="289">
        <f>F28+G28</f>
        <v>0</v>
      </c>
      <c r="F28" s="289"/>
      <c r="G28" s="613">
        <f>F114</f>
        <v>0</v>
      </c>
      <c r="H28" s="287" t="str">
        <f>IF(E28=F28+G28," ","ERROR")</f>
        <v xml:space="preserve"> </v>
      </c>
    </row>
    <row r="29" spans="1:8" ht="12" customHeight="1">
      <c r="A29" s="279">
        <v>17</v>
      </c>
      <c r="B29" s="273" t="s">
        <v>131</v>
      </c>
      <c r="E29" s="288">
        <f>SUM(E26:E28)</f>
        <v>0</v>
      </c>
      <c r="F29" s="288">
        <f>SUM(F26:F28)</f>
        <v>0</v>
      </c>
      <c r="G29" s="288">
        <f>SUM(G26:G28)</f>
        <v>0</v>
      </c>
      <c r="H29" s="287" t="str">
        <f>IF(E29=F29+G29," ","ERROR")</f>
        <v xml:space="preserve"> </v>
      </c>
    </row>
    <row r="30" spans="1:8" ht="12" customHeight="1">
      <c r="A30" s="279"/>
      <c r="E30" s="288"/>
      <c r="F30" s="288"/>
      <c r="G30" s="288"/>
      <c r="H30" s="287"/>
    </row>
    <row r="31" spans="1:8" ht="12" customHeight="1">
      <c r="A31" s="279">
        <v>18</v>
      </c>
      <c r="B31" s="273" t="s">
        <v>77</v>
      </c>
      <c r="E31" s="288">
        <f>SUM(F31:G31)</f>
        <v>0</v>
      </c>
      <c r="F31" s="288">
        <v>0</v>
      </c>
      <c r="G31" s="288">
        <v>0</v>
      </c>
      <c r="H31" s="287" t="str">
        <f>IF(E31=F31+G31," ","ERROR")</f>
        <v xml:space="preserve"> </v>
      </c>
    </row>
    <row r="32" spans="1:8" ht="12" customHeight="1">
      <c r="A32" s="279">
        <v>19</v>
      </c>
      <c r="B32" s="273" t="s">
        <v>78</v>
      </c>
      <c r="E32" s="288">
        <f>SUM(F32:G32)</f>
        <v>0</v>
      </c>
      <c r="F32" s="288">
        <v>0</v>
      </c>
      <c r="G32" s="288">
        <v>0</v>
      </c>
      <c r="H32" s="287" t="str">
        <f>IF(E32=F32+G32," ","ERROR")</f>
        <v xml:space="preserve"> </v>
      </c>
    </row>
    <row r="33" spans="1:8" ht="12" customHeight="1">
      <c r="A33" s="279">
        <v>20</v>
      </c>
      <c r="B33" s="273" t="s">
        <v>132</v>
      </c>
      <c r="E33" s="288">
        <f>SUM(F33:G33)</f>
        <v>0</v>
      </c>
      <c r="F33" s="288">
        <v>0</v>
      </c>
      <c r="G33" s="288">
        <v>0</v>
      </c>
      <c r="H33" s="287" t="str">
        <f>IF(E33=F33+G33," ","ERROR")</f>
        <v xml:space="preserve"> </v>
      </c>
    </row>
    <row r="34" spans="1:8" ht="12" customHeight="1">
      <c r="A34" s="279"/>
      <c r="B34" s="273" t="s">
        <v>133</v>
      </c>
      <c r="E34" s="288"/>
      <c r="F34" s="288"/>
      <c r="G34" s="288"/>
      <c r="H34" s="287"/>
    </row>
    <row r="35" spans="1:8" ht="12" customHeight="1">
      <c r="A35" s="279">
        <v>21</v>
      </c>
      <c r="B35" s="273" t="s">
        <v>127</v>
      </c>
      <c r="E35" s="288">
        <f>SUM(F35:G35)</f>
        <v>18</v>
      </c>
      <c r="F35" s="288">
        <v>18</v>
      </c>
      <c r="G35" s="288"/>
      <c r="H35" s="287" t="str">
        <f>IF(E35=F35+G35," ","ERROR")</f>
        <v xml:space="preserve"> </v>
      </c>
    </row>
    <row r="36" spans="1:8" ht="12" customHeight="1">
      <c r="A36" s="279">
        <v>22</v>
      </c>
      <c r="B36" s="273" t="s">
        <v>128</v>
      </c>
      <c r="E36" s="288"/>
      <c r="F36" s="288"/>
      <c r="G36" s="288"/>
      <c r="H36" s="287" t="str">
        <f>IF(E36=F36+G36," ","ERROR")</f>
        <v xml:space="preserve"> </v>
      </c>
    </row>
    <row r="37" spans="1:8" ht="12" customHeight="1">
      <c r="A37" s="279">
        <v>23</v>
      </c>
      <c r="B37" s="273" t="s">
        <v>129</v>
      </c>
      <c r="E37" s="289"/>
      <c r="F37" s="289"/>
      <c r="G37" s="289"/>
      <c r="H37" s="287" t="str">
        <f>IF(E37=F37+G37," ","ERROR")</f>
        <v xml:space="preserve"> </v>
      </c>
    </row>
    <row r="38" spans="1:8" ht="12" customHeight="1">
      <c r="A38" s="279">
        <v>24</v>
      </c>
      <c r="B38" s="273" t="s">
        <v>134</v>
      </c>
      <c r="E38" s="289">
        <f>SUM(E35:E37)</f>
        <v>18</v>
      </c>
      <c r="F38" s="289">
        <f>SUM(F35:F37)</f>
        <v>18</v>
      </c>
      <c r="G38" s="289">
        <f>SUM(G35:G37)</f>
        <v>0</v>
      </c>
      <c r="H38" s="287" t="str">
        <f>IF(E38=F38+G38," ","ERROR")</f>
        <v xml:space="preserve"> </v>
      </c>
    </row>
    <row r="39" spans="1:8" ht="12" customHeight="1">
      <c r="A39" s="279">
        <v>25</v>
      </c>
      <c r="B39" s="273" t="s">
        <v>82</v>
      </c>
      <c r="E39" s="289">
        <f>E19+E24+E29+E31+E32+E33+E38+E14</f>
        <v>18</v>
      </c>
      <c r="F39" s="289">
        <f>F19+F24+F29+F31+F32+F33+F38+F14</f>
        <v>18</v>
      </c>
      <c r="G39" s="289">
        <f>G19+G24+G29+G31+G32+G33+G38+G14</f>
        <v>0</v>
      </c>
      <c r="H39" s="287" t="str">
        <f>IF(E39=F39+G39," ","ERROR")</f>
        <v xml:space="preserve"> </v>
      </c>
    </row>
    <row r="40" spans="1:8" ht="12" customHeight="1">
      <c r="A40" s="279"/>
      <c r="E40" s="288"/>
      <c r="F40" s="288"/>
      <c r="G40" s="288"/>
      <c r="H40" s="287"/>
    </row>
    <row r="41" spans="1:8" ht="12" customHeight="1">
      <c r="A41" s="279">
        <v>26</v>
      </c>
      <c r="B41" s="273" t="s">
        <v>135</v>
      </c>
      <c r="E41" s="288">
        <f>E11-E39</f>
        <v>-18</v>
      </c>
      <c r="F41" s="288">
        <f>F11-F39</f>
        <v>-18</v>
      </c>
      <c r="G41" s="288">
        <f>G11-G39</f>
        <v>0</v>
      </c>
      <c r="H41" s="287" t="str">
        <f>IF(E41=F41+G41," ","ERROR")</f>
        <v xml:space="preserve"> </v>
      </c>
    </row>
    <row r="42" spans="1:8" ht="12" customHeight="1">
      <c r="A42" s="279"/>
      <c r="E42" s="288"/>
      <c r="F42" s="288"/>
      <c r="G42" s="288"/>
      <c r="H42" s="287"/>
    </row>
    <row r="43" spans="1:8" ht="12" customHeight="1">
      <c r="A43" s="279"/>
      <c r="B43" s="273" t="s">
        <v>136</v>
      </c>
      <c r="E43" s="288"/>
      <c r="F43" s="288"/>
      <c r="G43" s="288"/>
      <c r="H43" s="287"/>
    </row>
    <row r="44" spans="1:8" ht="12" customHeight="1">
      <c r="A44" s="279">
        <v>27</v>
      </c>
      <c r="B44" s="290" t="s">
        <v>137</v>
      </c>
      <c r="D44" s="291">
        <v>0.35</v>
      </c>
      <c r="E44" s="288">
        <f>F44+G44</f>
        <v>-6</v>
      </c>
      <c r="F44" s="288">
        <f>ROUND(F41*D44,0)</f>
        <v>-6</v>
      </c>
      <c r="G44" s="288">
        <f>ROUND(G41*D44,0)</f>
        <v>0</v>
      </c>
      <c r="H44" s="287" t="str">
        <f>IF(E44=F44+G44," ","ERROR")</f>
        <v xml:space="preserve"> </v>
      </c>
    </row>
    <row r="45" spans="1:8" ht="12" customHeight="1">
      <c r="A45" s="279">
        <v>28</v>
      </c>
      <c r="B45" s="273" t="s">
        <v>139</v>
      </c>
      <c r="E45" s="288"/>
      <c r="F45" s="288"/>
      <c r="G45" s="288"/>
      <c r="H45" s="287" t="str">
        <f>IF(E45=F45+G45," ","ERROR")</f>
        <v xml:space="preserve"> </v>
      </c>
    </row>
    <row r="46" spans="1:8" ht="12" customHeight="1">
      <c r="A46" s="279">
        <v>29</v>
      </c>
      <c r="B46" s="273" t="s">
        <v>138</v>
      </c>
      <c r="E46" s="289"/>
      <c r="F46" s="289"/>
      <c r="G46" s="289"/>
      <c r="H46" s="287" t="str">
        <f>IF(E46=F46+G46," ","ERROR")</f>
        <v xml:space="preserve"> </v>
      </c>
    </row>
    <row r="47" spans="1:8" ht="12" customHeight="1">
      <c r="A47" s="279"/>
      <c r="H47" s="287"/>
    </row>
    <row r="48" spans="1:8" ht="12" customHeight="1" thickBot="1">
      <c r="A48" s="279">
        <v>30</v>
      </c>
      <c r="B48" s="294" t="s">
        <v>88</v>
      </c>
      <c r="E48" s="295">
        <f>E41-(+E44+E45+E46)</f>
        <v>-12</v>
      </c>
      <c r="F48" s="295">
        <f>F41-F44+F45+F46</f>
        <v>-12</v>
      </c>
      <c r="G48" s="295">
        <f>G41-SUM(G44:G46)</f>
        <v>0</v>
      </c>
      <c r="H48" s="287" t="str">
        <f>IF(E48=F48+G48," ","ERROR")</f>
        <v xml:space="preserve"> </v>
      </c>
    </row>
    <row r="49" spans="1:8" ht="12" customHeight="1" thickTop="1">
      <c r="A49" s="279"/>
      <c r="H49" s="287"/>
    </row>
    <row r="50" spans="1:8" ht="12" customHeight="1">
      <c r="A50" s="279"/>
      <c r="B50" s="290" t="s">
        <v>140</v>
      </c>
      <c r="H50" s="287"/>
    </row>
    <row r="51" spans="1:8" ht="12" customHeight="1">
      <c r="A51" s="279"/>
      <c r="B51" s="290" t="s">
        <v>141</v>
      </c>
      <c r="H51" s="287"/>
    </row>
    <row r="52" spans="1:8" ht="12" customHeight="1">
      <c r="A52" s="279">
        <v>31</v>
      </c>
      <c r="B52" s="273" t="s">
        <v>142</v>
      </c>
      <c r="E52" s="286"/>
      <c r="F52" s="286"/>
      <c r="G52" s="286"/>
      <c r="H52" s="287" t="str">
        <f t="shared" ref="H52:H64" si="0">IF(E52=F52+G52," ","ERROR")</f>
        <v xml:space="preserve"> </v>
      </c>
    </row>
    <row r="53" spans="1:8" ht="12" customHeight="1">
      <c r="A53" s="279">
        <v>32</v>
      </c>
      <c r="B53" s="273" t="s">
        <v>143</v>
      </c>
      <c r="E53" s="288"/>
      <c r="F53" s="288"/>
      <c r="G53" s="288"/>
      <c r="H53" s="287" t="str">
        <f t="shared" si="0"/>
        <v xml:space="preserve"> </v>
      </c>
    </row>
    <row r="54" spans="1:8" ht="12" customHeight="1">
      <c r="A54" s="279">
        <v>33</v>
      </c>
      <c r="B54" s="273" t="s">
        <v>151</v>
      </c>
      <c r="E54" s="289"/>
      <c r="F54" s="289"/>
      <c r="G54" s="289"/>
      <c r="H54" s="287" t="str">
        <f t="shared" si="0"/>
        <v xml:space="preserve"> </v>
      </c>
    </row>
    <row r="55" spans="1:8" ht="12" customHeight="1">
      <c r="A55" s="279">
        <v>34</v>
      </c>
      <c r="B55" s="273" t="s">
        <v>145</v>
      </c>
      <c r="E55" s="288">
        <f>SUM(E52:E54)</f>
        <v>0</v>
      </c>
      <c r="F55" s="288">
        <f>SUM(F52:F54)</f>
        <v>0</v>
      </c>
      <c r="G55" s="288">
        <f>SUM(G52:G54)</f>
        <v>0</v>
      </c>
      <c r="H55" s="287" t="str">
        <f t="shared" si="0"/>
        <v xml:space="preserve"> </v>
      </c>
    </row>
    <row r="56" spans="1:8" ht="12" customHeight="1">
      <c r="A56" s="279"/>
      <c r="B56" s="273" t="s">
        <v>93</v>
      </c>
      <c r="E56" s="288"/>
      <c r="F56" s="288"/>
      <c r="G56" s="288"/>
      <c r="H56" s="287" t="str">
        <f t="shared" si="0"/>
        <v xml:space="preserve"> </v>
      </c>
    </row>
    <row r="57" spans="1:8" ht="12" customHeight="1">
      <c r="A57" s="279">
        <v>35</v>
      </c>
      <c r="B57" s="273" t="s">
        <v>142</v>
      </c>
      <c r="E57" s="288"/>
      <c r="F57" s="288"/>
      <c r="G57" s="288"/>
      <c r="H57" s="287" t="str">
        <f t="shared" si="0"/>
        <v xml:space="preserve"> </v>
      </c>
    </row>
    <row r="58" spans="1:8" ht="12" customHeight="1">
      <c r="A58" s="279">
        <v>36</v>
      </c>
      <c r="B58" s="273" t="s">
        <v>143</v>
      </c>
      <c r="E58" s="288"/>
      <c r="F58" s="288"/>
      <c r="G58" s="288"/>
      <c r="H58" s="287" t="str">
        <f t="shared" si="0"/>
        <v xml:space="preserve"> </v>
      </c>
    </row>
    <row r="59" spans="1:8" ht="12" customHeight="1">
      <c r="A59" s="279">
        <v>37</v>
      </c>
      <c r="B59" s="273" t="s">
        <v>151</v>
      </c>
      <c r="E59" s="289"/>
      <c r="F59" s="289"/>
      <c r="G59" s="289"/>
      <c r="H59" s="287" t="str">
        <f t="shared" si="0"/>
        <v xml:space="preserve"> </v>
      </c>
    </row>
    <row r="60" spans="1:8" ht="12" customHeight="1">
      <c r="A60" s="279">
        <v>38</v>
      </c>
      <c r="B60" s="273" t="s">
        <v>146</v>
      </c>
      <c r="E60" s="288">
        <f>SUM(E57:E59)</f>
        <v>0</v>
      </c>
      <c r="F60" s="288">
        <f>SUM(F57:F59)</f>
        <v>0</v>
      </c>
      <c r="G60" s="288">
        <f>SUM(G57:G59)</f>
        <v>0</v>
      </c>
      <c r="H60" s="287" t="str">
        <f t="shared" si="0"/>
        <v xml:space="preserve"> </v>
      </c>
    </row>
    <row r="61" spans="1:8" ht="12" customHeight="1">
      <c r="A61" s="279">
        <v>39</v>
      </c>
      <c r="B61" s="290" t="s">
        <v>147</v>
      </c>
      <c r="E61" s="288"/>
      <c r="F61" s="288"/>
      <c r="G61" s="288"/>
      <c r="H61" s="287" t="str">
        <f t="shared" si="0"/>
        <v xml:space="preserve"> </v>
      </c>
    </row>
    <row r="62" spans="1:8" ht="12" customHeight="1">
      <c r="A62" s="279">
        <v>40</v>
      </c>
      <c r="B62" s="273" t="s">
        <v>96</v>
      </c>
      <c r="E62" s="288"/>
      <c r="F62" s="288"/>
      <c r="G62" s="288"/>
      <c r="H62" s="287" t="str">
        <f t="shared" si="0"/>
        <v xml:space="preserve"> </v>
      </c>
    </row>
    <row r="63" spans="1:8" ht="12" customHeight="1">
      <c r="A63" s="279">
        <v>41</v>
      </c>
      <c r="B63" s="273" t="s">
        <v>302</v>
      </c>
      <c r="E63" s="288"/>
      <c r="F63" s="288"/>
      <c r="G63" s="288"/>
      <c r="H63" s="287"/>
    </row>
    <row r="64" spans="1:8" ht="12" customHeight="1">
      <c r="A64" s="279">
        <v>42</v>
      </c>
      <c r="B64" s="290" t="s">
        <v>97</v>
      </c>
      <c r="E64" s="289"/>
      <c r="F64" s="289"/>
      <c r="G64" s="289"/>
      <c r="H64" s="287" t="str">
        <f t="shared" si="0"/>
        <v xml:space="preserve"> </v>
      </c>
    </row>
    <row r="65" spans="1:8" ht="12" customHeight="1">
      <c r="A65" s="279"/>
      <c r="B65" s="273" t="s">
        <v>148</v>
      </c>
      <c r="H65" s="287"/>
    </row>
    <row r="66" spans="1:8" ht="12" customHeight="1" thickBot="1">
      <c r="A66" s="279">
        <v>43</v>
      </c>
      <c r="B66" s="294" t="s">
        <v>98</v>
      </c>
      <c r="E66" s="295">
        <f>E55-E60+E61+E62+E64+E63</f>
        <v>0</v>
      </c>
      <c r="F66" s="295">
        <f t="shared" ref="F66:G66" si="1">F55-F60+F61+F62+F64+F63</f>
        <v>0</v>
      </c>
      <c r="G66" s="295">
        <f t="shared" si="1"/>
        <v>0</v>
      </c>
      <c r="H66" s="287" t="str">
        <f>IF(E66=F66+G66," ","ERROR")</f>
        <v xml:space="preserve"> </v>
      </c>
    </row>
    <row r="67" spans="1:8" ht="12" customHeight="1" thickTop="1">
      <c r="A67" s="279"/>
      <c r="B67" s="294"/>
      <c r="E67" s="296"/>
      <c r="F67" s="296"/>
      <c r="G67" s="296"/>
      <c r="H67" s="287"/>
    </row>
    <row r="68" spans="1:8" ht="12" customHeight="1">
      <c r="A68" s="279"/>
      <c r="B68" s="294"/>
      <c r="E68" s="296"/>
      <c r="F68" s="296"/>
      <c r="G68" s="296"/>
      <c r="H68" s="287"/>
    </row>
    <row r="69" spans="1:8" ht="12" customHeight="1">
      <c r="A69" s="272" t="str">
        <f>Inputs!$D$6</f>
        <v>AVISTA UTILITIES</v>
      </c>
      <c r="B69" s="272"/>
      <c r="C69" s="272"/>
      <c r="G69" s="273"/>
    </row>
    <row r="70" spans="1:8" ht="12" customHeight="1">
      <c r="A70" s="272" t="s">
        <v>154</v>
      </c>
      <c r="B70" s="272"/>
      <c r="C70" s="272"/>
      <c r="G70" s="273"/>
    </row>
    <row r="71" spans="1:8" ht="12" customHeight="1">
      <c r="A71" s="272" t="str">
        <f>A3</f>
        <v>TWELVE MONTHS ENDED DECEMBER 31, 2009</v>
      </c>
      <c r="B71" s="272"/>
      <c r="C71" s="272"/>
      <c r="F71" s="276" t="str">
        <f>F3</f>
        <v>INSURANCE</v>
      </c>
      <c r="G71" s="273"/>
    </row>
    <row r="72" spans="1:8" ht="12" customHeight="1">
      <c r="A72" s="272" t="s">
        <v>155</v>
      </c>
      <c r="B72" s="272"/>
      <c r="C72" s="272"/>
      <c r="F72" s="276" t="str">
        <f>F2</f>
        <v>PRO FORMA</v>
      </c>
      <c r="G72" s="273"/>
    </row>
    <row r="73" spans="1:8" ht="12" customHeight="1">
      <c r="E73" s="297"/>
      <c r="F73" s="283" t="str">
        <f>F4</f>
        <v>GAS</v>
      </c>
      <c r="G73" s="298"/>
    </row>
    <row r="74" spans="1:8" ht="12" customHeight="1">
      <c r="A74" s="279" t="s">
        <v>9</v>
      </c>
      <c r="F74" s="276"/>
    </row>
    <row r="75" spans="1:8" ht="12" customHeight="1">
      <c r="A75" s="299" t="s">
        <v>25</v>
      </c>
      <c r="B75" s="281" t="s">
        <v>103</v>
      </c>
      <c r="C75" s="281"/>
      <c r="F75" s="283" t="s">
        <v>117</v>
      </c>
    </row>
    <row r="76" spans="1:8" ht="12" customHeight="1">
      <c r="A76" s="279"/>
      <c r="B76" s="273" t="s">
        <v>59</v>
      </c>
      <c r="E76" s="273"/>
      <c r="G76" s="273"/>
    </row>
    <row r="77" spans="1:8" ht="12" customHeight="1">
      <c r="A77" s="279">
        <v>1</v>
      </c>
      <c r="B77" s="273" t="s">
        <v>119</v>
      </c>
      <c r="E77" s="273"/>
      <c r="F77" s="286">
        <f>G8</f>
        <v>0</v>
      </c>
      <c r="G77" s="273"/>
    </row>
    <row r="78" spans="1:8" ht="12" customHeight="1">
      <c r="A78" s="279">
        <v>2</v>
      </c>
      <c r="B78" s="273" t="s">
        <v>120</v>
      </c>
      <c r="E78" s="273"/>
      <c r="F78" s="288">
        <f>G9</f>
        <v>0</v>
      </c>
      <c r="G78" s="273"/>
    </row>
    <row r="79" spans="1:8" ht="12" customHeight="1">
      <c r="A79" s="279">
        <v>3</v>
      </c>
      <c r="B79" s="273" t="s">
        <v>62</v>
      </c>
      <c r="E79" s="273"/>
      <c r="F79" s="289">
        <f>G10</f>
        <v>0</v>
      </c>
      <c r="G79" s="273"/>
    </row>
    <row r="80" spans="1:8" ht="12" customHeight="1">
      <c r="A80" s="279"/>
      <c r="E80" s="273"/>
      <c r="F80" s="288"/>
      <c r="G80" s="273"/>
    </row>
    <row r="81" spans="1:7" ht="12" customHeight="1">
      <c r="A81" s="279">
        <v>4</v>
      </c>
      <c r="B81" s="273" t="s">
        <v>121</v>
      </c>
      <c r="E81" s="273"/>
      <c r="F81" s="288">
        <f>F77+F78+F79</f>
        <v>0</v>
      </c>
      <c r="G81" s="273"/>
    </row>
    <row r="82" spans="1:7" ht="12" customHeight="1">
      <c r="A82" s="279"/>
      <c r="E82" s="273"/>
      <c r="F82" s="288"/>
      <c r="G82" s="273"/>
    </row>
    <row r="83" spans="1:7" ht="12" customHeight="1">
      <c r="A83" s="279"/>
      <c r="B83" s="273" t="s">
        <v>64</v>
      </c>
      <c r="E83" s="273"/>
      <c r="F83" s="288"/>
      <c r="G83" s="273"/>
    </row>
    <row r="84" spans="1:7" ht="12" customHeight="1">
      <c r="A84" s="279">
        <v>5</v>
      </c>
      <c r="B84" s="273" t="s">
        <v>122</v>
      </c>
      <c r="E84" s="273"/>
      <c r="F84" s="288">
        <f>G14</f>
        <v>0</v>
      </c>
      <c r="G84" s="273"/>
    </row>
    <row r="85" spans="1:7" ht="12" customHeight="1">
      <c r="A85" s="279"/>
      <c r="B85" s="273" t="s">
        <v>66</v>
      </c>
      <c r="E85" s="273"/>
      <c r="F85" s="288"/>
      <c r="G85" s="273"/>
    </row>
    <row r="86" spans="1:7" ht="12" customHeight="1">
      <c r="A86" s="279">
        <v>6</v>
      </c>
      <c r="B86" s="273" t="s">
        <v>123</v>
      </c>
      <c r="E86" s="273"/>
      <c r="F86" s="288">
        <f>G16</f>
        <v>0</v>
      </c>
      <c r="G86" s="273"/>
    </row>
    <row r="87" spans="1:7" ht="12" customHeight="1">
      <c r="A87" s="279">
        <v>7</v>
      </c>
      <c r="B87" s="273" t="s">
        <v>124</v>
      </c>
      <c r="E87" s="273"/>
      <c r="F87" s="288">
        <f>G17</f>
        <v>0</v>
      </c>
      <c r="G87" s="273"/>
    </row>
    <row r="88" spans="1:7" ht="12" customHeight="1">
      <c r="A88" s="279">
        <v>8</v>
      </c>
      <c r="B88" s="273" t="s">
        <v>125</v>
      </c>
      <c r="E88" s="273"/>
      <c r="F88" s="289">
        <f>G18</f>
        <v>0</v>
      </c>
      <c r="G88" s="273"/>
    </row>
    <row r="89" spans="1:7" ht="12" customHeight="1">
      <c r="A89" s="279">
        <v>9</v>
      </c>
      <c r="B89" s="273" t="s">
        <v>126</v>
      </c>
      <c r="E89" s="273"/>
      <c r="F89" s="288">
        <f>F86+F87+F88</f>
        <v>0</v>
      </c>
      <c r="G89" s="273"/>
    </row>
    <row r="90" spans="1:7" ht="12" customHeight="1">
      <c r="A90" s="279"/>
      <c r="B90" s="273" t="s">
        <v>71</v>
      </c>
      <c r="E90" s="273"/>
      <c r="F90" s="288"/>
      <c r="G90" s="273"/>
    </row>
    <row r="91" spans="1:7" ht="12" customHeight="1">
      <c r="A91" s="279">
        <v>10</v>
      </c>
      <c r="B91" s="273" t="s">
        <v>127</v>
      </c>
      <c r="E91" s="273"/>
      <c r="F91" s="288">
        <f>G21</f>
        <v>0</v>
      </c>
      <c r="G91" s="273"/>
    </row>
    <row r="92" spans="1:7" ht="12" customHeight="1">
      <c r="A92" s="279">
        <v>11</v>
      </c>
      <c r="B92" s="273" t="s">
        <v>128</v>
      </c>
      <c r="E92" s="273"/>
      <c r="F92" s="288">
        <f>G22</f>
        <v>0</v>
      </c>
      <c r="G92" s="273"/>
    </row>
    <row r="93" spans="1:7" ht="12" customHeight="1">
      <c r="A93" s="279">
        <v>12</v>
      </c>
      <c r="B93" s="273" t="s">
        <v>129</v>
      </c>
      <c r="E93" s="273"/>
      <c r="F93" s="289">
        <f>G23</f>
        <v>0</v>
      </c>
      <c r="G93" s="273"/>
    </row>
    <row r="94" spans="1:7" ht="12" customHeight="1">
      <c r="A94" s="279">
        <v>13</v>
      </c>
      <c r="B94" s="273" t="s">
        <v>130</v>
      </c>
      <c r="E94" s="273"/>
      <c r="F94" s="288">
        <f>F91+F92+F93</f>
        <v>0</v>
      </c>
      <c r="G94" s="273"/>
    </row>
    <row r="95" spans="1:7" ht="12" customHeight="1">
      <c r="A95" s="279"/>
      <c r="B95" s="273" t="s">
        <v>75</v>
      </c>
      <c r="E95" s="273"/>
      <c r="F95" s="288"/>
      <c r="G95" s="273"/>
    </row>
    <row r="96" spans="1:7" ht="12" customHeight="1">
      <c r="A96" s="279">
        <v>14</v>
      </c>
      <c r="B96" s="273" t="s">
        <v>127</v>
      </c>
      <c r="E96" s="273"/>
      <c r="F96" s="288">
        <f>G26</f>
        <v>0</v>
      </c>
      <c r="G96" s="273"/>
    </row>
    <row r="97" spans="1:7" ht="12" customHeight="1">
      <c r="A97" s="279">
        <v>15</v>
      </c>
      <c r="B97" s="273" t="s">
        <v>128</v>
      </c>
      <c r="E97" s="273"/>
      <c r="F97" s="288">
        <f>G27</f>
        <v>0</v>
      </c>
      <c r="G97" s="273"/>
    </row>
    <row r="98" spans="1:7" ht="12" customHeight="1">
      <c r="A98" s="279">
        <v>16</v>
      </c>
      <c r="B98" s="273" t="s">
        <v>129</v>
      </c>
      <c r="E98" s="273"/>
      <c r="F98" s="289"/>
      <c r="G98" s="273"/>
    </row>
    <row r="99" spans="1:7" ht="12" customHeight="1">
      <c r="A99" s="279">
        <v>17</v>
      </c>
      <c r="B99" s="273" t="s">
        <v>131</v>
      </c>
      <c r="E99" s="273"/>
      <c r="F99" s="288">
        <f>F96+F97+F98</f>
        <v>0</v>
      </c>
      <c r="G99" s="273"/>
    </row>
    <row r="100" spans="1:7" ht="12" customHeight="1">
      <c r="A100" s="279">
        <v>18</v>
      </c>
      <c r="B100" s="273" t="s">
        <v>77</v>
      </c>
      <c r="E100" s="273"/>
      <c r="F100" s="288">
        <f>G31</f>
        <v>0</v>
      </c>
      <c r="G100" s="273"/>
    </row>
    <row r="101" spans="1:7" ht="12" customHeight="1">
      <c r="A101" s="279">
        <v>19</v>
      </c>
      <c r="B101" s="273" t="s">
        <v>78</v>
      </c>
      <c r="E101" s="273"/>
      <c r="F101" s="288">
        <f>G32</f>
        <v>0</v>
      </c>
      <c r="G101" s="273"/>
    </row>
    <row r="102" spans="1:7" ht="12" customHeight="1">
      <c r="A102" s="279">
        <v>20</v>
      </c>
      <c r="B102" s="273" t="s">
        <v>132</v>
      </c>
      <c r="E102" s="273"/>
      <c r="F102" s="288">
        <f>G33</f>
        <v>0</v>
      </c>
      <c r="G102" s="273"/>
    </row>
    <row r="103" spans="1:7" ht="12" customHeight="1">
      <c r="A103" s="279"/>
      <c r="B103" s="273" t="s">
        <v>133</v>
      </c>
      <c r="E103" s="273"/>
      <c r="F103" s="288"/>
      <c r="G103" s="273"/>
    </row>
    <row r="104" spans="1:7" ht="12" customHeight="1">
      <c r="A104" s="279">
        <v>21</v>
      </c>
      <c r="B104" s="273" t="s">
        <v>127</v>
      </c>
      <c r="E104" s="273"/>
      <c r="F104" s="288">
        <f>G35</f>
        <v>0</v>
      </c>
      <c r="G104" s="273"/>
    </row>
    <row r="105" spans="1:7" ht="12" customHeight="1">
      <c r="A105" s="279">
        <v>22</v>
      </c>
      <c r="B105" s="273" t="s">
        <v>128</v>
      </c>
      <c r="E105" s="273"/>
      <c r="F105" s="288">
        <f>G36</f>
        <v>0</v>
      </c>
      <c r="G105" s="273"/>
    </row>
    <row r="106" spans="1:7" ht="12" customHeight="1">
      <c r="A106" s="279">
        <v>23</v>
      </c>
      <c r="B106" s="273" t="s">
        <v>129</v>
      </c>
      <c r="E106" s="273"/>
      <c r="F106" s="289">
        <f>G37</f>
        <v>0</v>
      </c>
      <c r="G106" s="273"/>
    </row>
    <row r="107" spans="1:7" ht="12" customHeight="1">
      <c r="A107" s="279">
        <v>24</v>
      </c>
      <c r="B107" s="273" t="s">
        <v>134</v>
      </c>
      <c r="E107" s="273"/>
      <c r="F107" s="289">
        <f>F104+F105+F106</f>
        <v>0</v>
      </c>
      <c r="G107" s="273"/>
    </row>
    <row r="108" spans="1:7" ht="12" customHeight="1">
      <c r="A108" s="279"/>
      <c r="E108" s="273"/>
      <c r="F108" s="288"/>
      <c r="G108" s="273"/>
    </row>
    <row r="109" spans="1:7" ht="12" customHeight="1">
      <c r="A109" s="279">
        <v>25</v>
      </c>
      <c r="B109" s="273" t="s">
        <v>82</v>
      </c>
      <c r="E109" s="273"/>
      <c r="F109" s="289">
        <f>F107+F102+F101+F100+F99+F94+F89+F84</f>
        <v>0</v>
      </c>
      <c r="G109" s="273"/>
    </row>
    <row r="110" spans="1:7" ht="12" customHeight="1">
      <c r="A110" s="279"/>
      <c r="E110" s="273"/>
      <c r="F110" s="288"/>
      <c r="G110" s="273"/>
    </row>
    <row r="111" spans="1:7" ht="12" customHeight="1">
      <c r="A111" s="279">
        <v>26</v>
      </c>
      <c r="B111" s="273" t="s">
        <v>156</v>
      </c>
      <c r="E111" s="273"/>
      <c r="F111" s="289">
        <f>F81-F109</f>
        <v>0</v>
      </c>
      <c r="G111" s="273"/>
    </row>
    <row r="112" spans="1:7" ht="12" customHeight="1">
      <c r="A112" s="279"/>
      <c r="E112" s="273"/>
      <c r="G112" s="273"/>
    </row>
    <row r="113" spans="1:7" ht="12" customHeight="1">
      <c r="A113" s="279">
        <v>27</v>
      </c>
      <c r="B113" s="273" t="s">
        <v>157</v>
      </c>
      <c r="G113" s="273"/>
    </row>
    <row r="114" spans="1:7" ht="12" customHeight="1" thickBot="1">
      <c r="A114" s="279"/>
      <c r="B114" s="300" t="s">
        <v>158</v>
      </c>
      <c r="C114" s="301">
        <f>Inputs!$D$4</f>
        <v>1.4203E-2</v>
      </c>
      <c r="F114" s="295">
        <f>ROUND(F111*C114,0)</f>
        <v>0</v>
      </c>
      <c r="G114" s="273"/>
    </row>
    <row r="115" spans="1:7" ht="12" customHeight="1" thickTop="1">
      <c r="A115" s="279"/>
      <c r="G115" s="273"/>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phoneticPr fontId="0" type="noConversion"/>
  <pageMargins left="1" right="0.75" top="0.5" bottom="0.5" header="0.5" footer="0.5"/>
  <pageSetup scale="90" orientation="portrait" r:id="rId1"/>
  <headerFooter alignWithMargins="0">
    <oddHeader>&amp;A</oddHeader>
    <oddFooter>Page &amp;P</oddFooter>
  </headerFooter>
  <rowBreaks count="1" manualBreakCount="1">
    <brk id="67"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sheetPr>
  <dimension ref="A2:G6"/>
  <sheetViews>
    <sheetView workbookViewId="0">
      <selection activeCell="I24" sqref="I24"/>
    </sheetView>
  </sheetViews>
  <sheetFormatPr defaultRowHeight="12.75"/>
  <cols>
    <col min="1" max="1" width="18" style="143" customWidth="1"/>
    <col min="2" max="2" width="9.140625" style="143"/>
    <col min="3" max="3" width="9.28515625" style="143" customWidth="1"/>
    <col min="4" max="6" width="9.140625" style="143"/>
    <col min="7" max="7" width="10.7109375" style="143" customWidth="1"/>
    <col min="8" max="16384" width="9.140625" style="143"/>
  </cols>
  <sheetData>
    <row r="2" spans="1:7">
      <c r="A2" s="142" t="s">
        <v>178</v>
      </c>
      <c r="D2" s="146" t="s">
        <v>289</v>
      </c>
    </row>
    <row r="4" spans="1:7">
      <c r="A4" s="142" t="s">
        <v>179</v>
      </c>
      <c r="B4" s="142"/>
      <c r="D4" s="804">
        <v>1.4203E-2</v>
      </c>
      <c r="E4" s="805"/>
      <c r="F4" s="805"/>
      <c r="G4" s="845">
        <v>40211</v>
      </c>
    </row>
    <row r="5" spans="1:7">
      <c r="A5" s="144"/>
    </row>
    <row r="6" spans="1:7">
      <c r="A6" s="145" t="s">
        <v>180</v>
      </c>
      <c r="D6" s="147" t="s">
        <v>181</v>
      </c>
    </row>
  </sheetData>
  <customSheetViews>
    <customSheetView guid="{5BE913A1-B14F-11D2-B0DC-0000832CDFF0}" showRuler="0">
      <selection activeCell="D6" sqref="D6"/>
      <pageMargins left="0.75" right="0.75" top="1" bottom="1" header="0.5" footer="0.5"/>
      <pageSetup orientation="portrait" horizontalDpi="4294967292" verticalDpi="0" r:id="rId1"/>
      <headerFooter alignWithMargins="0">
        <oddHeader>&amp;A</oddHeader>
        <oddFooter>Page &amp;P</oddFooter>
      </headerFooter>
    </customSheetView>
    <customSheetView guid="{A15D1964-B049-11D2-8670-0000832CEEE8}" showRuler="0">
      <selection activeCell="D6" sqref="D6"/>
      <pageMargins left="0.75" right="0.75" top="1" bottom="1" header="0.5" footer="0.5"/>
      <pageSetup orientation="portrait" horizontalDpi="4294967292" verticalDpi="0" r:id="rId2"/>
      <headerFooter alignWithMargins="0">
        <oddHeader>&amp;A</oddHeader>
        <oddFooter>Page &amp;P</oddFooter>
      </headerFooter>
    </customSheetView>
  </customSheetViews>
  <phoneticPr fontId="0" type="noConversion"/>
  <pageMargins left="0.75" right="0.75" top="1" bottom="1" header="0.5" footer="0.5"/>
  <pageSetup orientation="portrait" horizontalDpi="4294967292" r:id="rId3"/>
  <headerFooter alignWithMargins="0">
    <oddHeader>&amp;A</oddHeader>
    <oddFoote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Q73"/>
  <sheetViews>
    <sheetView zoomScaleNormal="100" zoomScaleSheetLayoutView="100" workbookViewId="0">
      <selection activeCell="I12" sqref="I12"/>
    </sheetView>
  </sheetViews>
  <sheetFormatPr defaultRowHeight="12.75"/>
  <cols>
    <col min="1" max="1" width="4.7109375" style="647" customWidth="1"/>
    <col min="2" max="3" width="1.7109375" style="645" customWidth="1"/>
    <col min="4" max="4" width="2.7109375" style="645" customWidth="1"/>
    <col min="5" max="5" width="22.5703125" style="149" customWidth="1"/>
    <col min="6" max="9" width="11.7109375" style="149" customWidth="1"/>
    <col min="10" max="10" width="11.7109375" style="139" customWidth="1"/>
    <col min="11" max="12" width="9" style="139" customWidth="1"/>
    <col min="13" max="16384" width="9.140625" style="139"/>
  </cols>
  <sheetData>
    <row r="1" spans="1:43">
      <c r="A1" s="646" t="s">
        <v>181</v>
      </c>
      <c r="D1" s="647"/>
    </row>
    <row r="2" spans="1:43" ht="18.75">
      <c r="A2" s="646" t="s">
        <v>0</v>
      </c>
      <c r="D2" s="647"/>
      <c r="G2" s="753"/>
      <c r="H2" s="754"/>
      <c r="I2" s="754"/>
      <c r="J2" s="730"/>
      <c r="K2" s="730"/>
      <c r="L2" s="730"/>
      <c r="M2" s="730"/>
      <c r="N2" s="730"/>
    </row>
    <row r="3" spans="1:43">
      <c r="A3" s="646" t="s">
        <v>293</v>
      </c>
      <c r="D3" s="647"/>
    </row>
    <row r="4" spans="1:43">
      <c r="A4" s="646" t="str">
        <f>Inputs!D2</f>
        <v>TWELVE MONTHS ENDED DECEMBER 31, 2009</v>
      </c>
      <c r="D4" s="647"/>
    </row>
    <row r="5" spans="1:43">
      <c r="A5" s="646" t="s">
        <v>1</v>
      </c>
      <c r="D5" s="647"/>
      <c r="AD5" s="730"/>
      <c r="AE5" s="730"/>
      <c r="AF5" s="730"/>
      <c r="AG5" s="730"/>
      <c r="AH5" s="730"/>
      <c r="AI5" s="730"/>
      <c r="AJ5" s="730"/>
      <c r="AK5" s="730"/>
      <c r="AL5" s="730"/>
      <c r="AM5" s="730"/>
      <c r="AN5" s="730"/>
      <c r="AO5" s="730"/>
      <c r="AP5" s="730"/>
      <c r="AQ5" s="730"/>
    </row>
    <row r="6" spans="1:43">
      <c r="A6" s="648"/>
      <c r="B6" s="648"/>
      <c r="C6" s="649"/>
      <c r="D6" s="649"/>
      <c r="E6" s="648"/>
      <c r="F6" s="650" t="s">
        <v>225</v>
      </c>
      <c r="G6" s="651"/>
      <c r="H6" s="652"/>
      <c r="I6" s="652" t="s">
        <v>226</v>
      </c>
      <c r="J6" s="652"/>
      <c r="P6" s="730"/>
      <c r="Y6" s="730"/>
      <c r="Z6" s="730"/>
      <c r="AD6" s="730"/>
      <c r="AE6" s="730"/>
      <c r="AF6" s="730"/>
      <c r="AG6" s="730"/>
      <c r="AH6" s="730"/>
      <c r="AI6" s="730"/>
      <c r="AJ6" s="730"/>
      <c r="AK6" s="730"/>
      <c r="AL6" s="730"/>
      <c r="AM6" s="730"/>
      <c r="AN6" s="730"/>
      <c r="AO6" s="730"/>
      <c r="AP6" s="730"/>
      <c r="AQ6" s="730"/>
    </row>
    <row r="7" spans="1:43">
      <c r="A7" s="653"/>
      <c r="B7" s="654"/>
      <c r="C7" s="655"/>
      <c r="D7" s="656"/>
      <c r="E7" s="657"/>
      <c r="F7" s="151" t="s">
        <v>227</v>
      </c>
      <c r="G7" s="151"/>
      <c r="H7" s="151"/>
      <c r="I7" s="151" t="s">
        <v>228</v>
      </c>
      <c r="J7" s="151" t="s">
        <v>24</v>
      </c>
    </row>
    <row r="8" spans="1:43">
      <c r="A8" s="658" t="s">
        <v>9</v>
      </c>
      <c r="B8" s="659"/>
      <c r="C8" s="660"/>
      <c r="D8" s="661"/>
      <c r="E8" s="662"/>
      <c r="F8" s="153" t="s">
        <v>10</v>
      </c>
      <c r="G8" s="153" t="s">
        <v>40</v>
      </c>
      <c r="H8" s="153" t="s">
        <v>24</v>
      </c>
      <c r="I8" s="153" t="s">
        <v>229</v>
      </c>
      <c r="J8" s="153" t="s">
        <v>228</v>
      </c>
    </row>
    <row r="9" spans="1:43">
      <c r="A9" s="663" t="s">
        <v>25</v>
      </c>
      <c r="B9" s="664"/>
      <c r="C9" s="665"/>
      <c r="D9" s="666"/>
      <c r="E9" s="667" t="s">
        <v>26</v>
      </c>
      <c r="F9" s="155" t="s">
        <v>27</v>
      </c>
      <c r="G9" s="155" t="s">
        <v>190</v>
      </c>
      <c r="H9" s="155" t="s">
        <v>40</v>
      </c>
      <c r="I9" s="155" t="s">
        <v>230</v>
      </c>
      <c r="J9" s="155" t="s">
        <v>40</v>
      </c>
    </row>
    <row r="10" spans="1:43">
      <c r="A10" s="668"/>
      <c r="B10" s="668"/>
      <c r="C10" s="669"/>
      <c r="D10" s="669"/>
      <c r="E10" s="669" t="s">
        <v>41</v>
      </c>
      <c r="F10" s="157" t="s">
        <v>42</v>
      </c>
      <c r="G10" s="157" t="s">
        <v>43</v>
      </c>
      <c r="H10" s="157" t="s">
        <v>44</v>
      </c>
      <c r="I10" s="157" t="s">
        <v>45</v>
      </c>
      <c r="J10" s="157" t="s">
        <v>46</v>
      </c>
    </row>
    <row r="11" spans="1:43">
      <c r="A11" s="17"/>
      <c r="B11" s="2" t="s">
        <v>59</v>
      </c>
      <c r="C11" s="2"/>
      <c r="D11" s="2"/>
      <c r="E11" s="2"/>
      <c r="F11" s="601"/>
      <c r="G11" s="601"/>
      <c r="J11" s="149"/>
    </row>
    <row r="12" spans="1:43">
      <c r="A12" s="17">
        <v>1</v>
      </c>
      <c r="B12" s="18"/>
      <c r="C12" s="18" t="s">
        <v>60</v>
      </c>
      <c r="D12" s="18"/>
      <c r="E12" s="18"/>
      <c r="F12" s="612">
        <f>WAGas_09!F13</f>
        <v>200178</v>
      </c>
      <c r="G12" s="612">
        <f>H12-F12</f>
        <v>-200178</v>
      </c>
      <c r="H12" s="612">
        <f>WAGas_09!AD13</f>
        <v>0</v>
      </c>
      <c r="I12" s="612">
        <f>'ConverFac_Exh-WA'!J12</f>
        <v>-1</v>
      </c>
      <c r="J12" s="612">
        <f>H12+I12</f>
        <v>-1</v>
      </c>
    </row>
    <row r="13" spans="1:43">
      <c r="A13" s="17">
        <v>2</v>
      </c>
      <c r="B13" s="2"/>
      <c r="C13" s="19" t="s">
        <v>61</v>
      </c>
      <c r="D13" s="19"/>
      <c r="E13" s="19"/>
      <c r="F13" s="19">
        <f>WAGas_09!F14</f>
        <v>3350</v>
      </c>
      <c r="G13" s="19">
        <f>H13-F13</f>
        <v>-3350</v>
      </c>
      <c r="H13" s="679">
        <f>WAGas_09!AD14</f>
        <v>0</v>
      </c>
      <c r="I13" s="19"/>
      <c r="J13" s="19">
        <f>H13+I13</f>
        <v>0</v>
      </c>
    </row>
    <row r="14" spans="1:43">
      <c r="A14" s="17">
        <v>3</v>
      </c>
      <c r="B14" s="2"/>
      <c r="C14" s="19" t="s">
        <v>62</v>
      </c>
      <c r="D14" s="19"/>
      <c r="E14" s="19"/>
      <c r="F14" s="606">
        <f>WAGas_09!F15</f>
        <v>84085</v>
      </c>
      <c r="G14" s="606">
        <f>H14-F14</f>
        <v>-84085</v>
      </c>
      <c r="H14" s="680">
        <f>WAGas_09!AD15</f>
        <v>0</v>
      </c>
      <c r="I14" s="606"/>
      <c r="J14" s="606">
        <f>H14+I14</f>
        <v>0</v>
      </c>
    </row>
    <row r="15" spans="1:43">
      <c r="A15" s="17">
        <v>4</v>
      </c>
      <c r="B15" s="2" t="s">
        <v>63</v>
      </c>
      <c r="C15" s="19"/>
      <c r="D15" s="19"/>
      <c r="E15" s="19"/>
      <c r="F15" s="19">
        <f>WAGas_09!F16</f>
        <v>287613</v>
      </c>
      <c r="G15" s="19">
        <f>H15-F15</f>
        <v>-287613</v>
      </c>
      <c r="H15" s="679">
        <f>WAGas_09!AD16</f>
        <v>0</v>
      </c>
      <c r="I15" s="19">
        <f>SUM(I12:I14)</f>
        <v>-1</v>
      </c>
      <c r="J15" s="19">
        <f>H15+I15</f>
        <v>-1</v>
      </c>
    </row>
    <row r="16" spans="1:43">
      <c r="A16" s="17"/>
      <c r="B16" s="2"/>
      <c r="C16" s="19"/>
      <c r="D16" s="19"/>
      <c r="E16" s="19"/>
      <c r="F16" s="19"/>
      <c r="G16" s="19"/>
      <c r="H16" s="19"/>
      <c r="I16" s="19"/>
      <c r="J16" s="19"/>
    </row>
    <row r="17" spans="1:10">
      <c r="A17" s="17"/>
      <c r="B17" s="2" t="s">
        <v>64</v>
      </c>
      <c r="C17" s="19"/>
      <c r="D17" s="19"/>
      <c r="E17" s="19"/>
      <c r="F17" s="19"/>
      <c r="G17" s="19"/>
      <c r="H17" s="19"/>
      <c r="I17" s="19"/>
      <c r="J17" s="19"/>
    </row>
    <row r="18" spans="1:10">
      <c r="A18" s="17">
        <v>5</v>
      </c>
      <c r="B18" s="2"/>
      <c r="C18" s="19" t="s">
        <v>65</v>
      </c>
      <c r="D18" s="19"/>
      <c r="E18" s="19"/>
      <c r="F18" s="19"/>
      <c r="G18" s="19"/>
      <c r="H18" s="19"/>
      <c r="I18" s="19"/>
      <c r="J18" s="19"/>
    </row>
    <row r="19" spans="1:10">
      <c r="A19" s="17"/>
      <c r="B19" s="2"/>
      <c r="C19" s="19" t="s">
        <v>66</v>
      </c>
      <c r="D19" s="19"/>
      <c r="E19" s="19"/>
      <c r="F19" s="19"/>
      <c r="G19" s="19"/>
      <c r="H19" s="19"/>
      <c r="I19" s="19"/>
      <c r="J19" s="19"/>
    </row>
    <row r="20" spans="1:10">
      <c r="A20" s="17">
        <v>6</v>
      </c>
      <c r="B20" s="2"/>
      <c r="C20" s="19"/>
      <c r="D20" s="19" t="s">
        <v>67</v>
      </c>
      <c r="E20" s="19"/>
      <c r="F20" s="19">
        <f>WAGas_09!F21</f>
        <v>201949</v>
      </c>
      <c r="G20" s="19">
        <f>H20-F20</f>
        <v>-201949</v>
      </c>
      <c r="H20" s="679">
        <f>WAGas_09!AD21</f>
        <v>0</v>
      </c>
      <c r="I20" s="19"/>
      <c r="J20" s="19">
        <f>H20+I20</f>
        <v>0</v>
      </c>
    </row>
    <row r="21" spans="1:10">
      <c r="A21" s="17">
        <v>7</v>
      </c>
      <c r="B21" s="2"/>
      <c r="C21" s="19"/>
      <c r="D21" s="19" t="s">
        <v>68</v>
      </c>
      <c r="E21" s="19"/>
      <c r="F21" s="19">
        <f>WAGas_09!F22</f>
        <v>803</v>
      </c>
      <c r="G21" s="19">
        <f>H21-F21</f>
        <v>-803</v>
      </c>
      <c r="H21" s="679">
        <f>WAGas_09!AD22</f>
        <v>0</v>
      </c>
      <c r="I21" s="19"/>
      <c r="J21" s="19">
        <f>H21+I21</f>
        <v>0</v>
      </c>
    </row>
    <row r="22" spans="1:10">
      <c r="A22" s="17">
        <v>8</v>
      </c>
      <c r="B22" s="2"/>
      <c r="C22" s="19"/>
      <c r="D22" s="19" t="s">
        <v>69</v>
      </c>
      <c r="E22" s="19"/>
      <c r="F22" s="606">
        <f>WAGas_09!F23</f>
        <v>10720</v>
      </c>
      <c r="G22" s="606">
        <f>H22-F22</f>
        <v>-10720</v>
      </c>
      <c r="H22" s="680">
        <f>WAGas_09!AD23</f>
        <v>0</v>
      </c>
      <c r="I22" s="606"/>
      <c r="J22" s="606">
        <f>H22+I22</f>
        <v>0</v>
      </c>
    </row>
    <row r="23" spans="1:10">
      <c r="A23" s="17">
        <v>9</v>
      </c>
      <c r="B23" s="2"/>
      <c r="C23" s="19"/>
      <c r="D23" s="19"/>
      <c r="E23" s="19" t="s">
        <v>70</v>
      </c>
      <c r="F23" s="19">
        <f>WAGas_09!F24</f>
        <v>213472</v>
      </c>
      <c r="G23" s="19">
        <f>H23-F23</f>
        <v>-213472</v>
      </c>
      <c r="H23" s="679">
        <f>WAGas_09!AD24</f>
        <v>0</v>
      </c>
      <c r="I23" s="19">
        <f>SUM(I19:I22)</f>
        <v>0</v>
      </c>
      <c r="J23" s="19">
        <f>H23+I23</f>
        <v>0</v>
      </c>
    </row>
    <row r="24" spans="1:10">
      <c r="A24" s="17"/>
      <c r="B24" s="2"/>
      <c r="C24" s="19" t="s">
        <v>71</v>
      </c>
      <c r="D24" s="19"/>
      <c r="E24" s="19"/>
      <c r="F24" s="19"/>
      <c r="G24" s="19"/>
      <c r="H24" s="19"/>
      <c r="I24" s="19"/>
      <c r="J24" s="19"/>
    </row>
    <row r="25" spans="1:10">
      <c r="A25" s="17">
        <v>10</v>
      </c>
      <c r="B25" s="2"/>
      <c r="C25" s="19"/>
      <c r="D25" s="19" t="s">
        <v>72</v>
      </c>
      <c r="E25" s="19"/>
      <c r="F25" s="19">
        <f>WAGas_09!F26</f>
        <v>403</v>
      </c>
      <c r="G25" s="19">
        <f>H25-F25</f>
        <v>-403</v>
      </c>
      <c r="H25" s="679">
        <f>WAGas_09!AD26</f>
        <v>0</v>
      </c>
      <c r="I25" s="19"/>
      <c r="J25" s="19">
        <f>H25+I25</f>
        <v>0</v>
      </c>
    </row>
    <row r="26" spans="1:10">
      <c r="A26" s="17">
        <v>11</v>
      </c>
      <c r="B26" s="2"/>
      <c r="C26" s="19"/>
      <c r="D26" s="19" t="s">
        <v>73</v>
      </c>
      <c r="E26" s="19"/>
      <c r="F26" s="19">
        <f>WAGas_09!F27</f>
        <v>393</v>
      </c>
      <c r="G26" s="19">
        <f>H26-F26</f>
        <v>-393</v>
      </c>
      <c r="H26" s="679">
        <f>WAGas_09!AD27</f>
        <v>0</v>
      </c>
      <c r="I26" s="19"/>
      <c r="J26" s="19">
        <f>H26+I26</f>
        <v>0</v>
      </c>
    </row>
    <row r="27" spans="1:10">
      <c r="A27" s="17">
        <v>12</v>
      </c>
      <c r="B27" s="2"/>
      <c r="C27" s="19"/>
      <c r="D27" s="19" t="s">
        <v>34</v>
      </c>
      <c r="E27" s="19"/>
      <c r="F27" s="606">
        <f>WAGas_09!F28</f>
        <v>138</v>
      </c>
      <c r="G27" s="606">
        <f>H27-F27</f>
        <v>-138</v>
      </c>
      <c r="H27" s="680">
        <f>WAGas_09!AD28</f>
        <v>0</v>
      </c>
      <c r="I27" s="606"/>
      <c r="J27" s="606">
        <f>H27+I27</f>
        <v>0</v>
      </c>
    </row>
    <row r="28" spans="1:10">
      <c r="A28" s="17">
        <v>13</v>
      </c>
      <c r="B28" s="2"/>
      <c r="C28" s="19"/>
      <c r="D28" s="19"/>
      <c r="E28" s="19" t="s">
        <v>74</v>
      </c>
      <c r="F28" s="19">
        <f>WAGas_09!F29</f>
        <v>934</v>
      </c>
      <c r="G28" s="19">
        <f>H28-F28</f>
        <v>-934</v>
      </c>
      <c r="H28" s="679">
        <f>WAGas_09!AD29</f>
        <v>0</v>
      </c>
      <c r="I28" s="19">
        <f>SUM(I25:I27)</f>
        <v>0</v>
      </c>
      <c r="J28" s="19">
        <f>H28+I28</f>
        <v>0</v>
      </c>
    </row>
    <row r="29" spans="1:10">
      <c r="A29" s="17"/>
      <c r="B29" s="2"/>
      <c r="C29" s="19" t="s">
        <v>75</v>
      </c>
      <c r="D29" s="19"/>
      <c r="E29" s="19"/>
      <c r="F29" s="19"/>
      <c r="G29" s="19"/>
      <c r="H29" s="19"/>
      <c r="I29" s="19"/>
      <c r="J29" s="19"/>
    </row>
    <row r="30" spans="1:10">
      <c r="A30" s="17">
        <v>14</v>
      </c>
      <c r="B30" s="2"/>
      <c r="C30" s="19"/>
      <c r="D30" s="19" t="s">
        <v>72</v>
      </c>
      <c r="E30" s="19"/>
      <c r="F30" s="19">
        <f>WAGas_09!F31</f>
        <v>7700</v>
      </c>
      <c r="G30" s="19">
        <f>H30-F30</f>
        <v>-7700</v>
      </c>
      <c r="H30" s="679">
        <f>WAGas_09!AD31</f>
        <v>0</v>
      </c>
      <c r="I30" s="19"/>
      <c r="J30" s="19">
        <f>H30+I30</f>
        <v>0</v>
      </c>
    </row>
    <row r="31" spans="1:10">
      <c r="A31" s="17">
        <v>15</v>
      </c>
      <c r="B31" s="2"/>
      <c r="C31" s="19"/>
      <c r="D31" s="19" t="s">
        <v>73</v>
      </c>
      <c r="E31" s="19"/>
      <c r="F31" s="19">
        <f>WAGas_09!F32</f>
        <v>6068</v>
      </c>
      <c r="G31" s="19">
        <f>H31-F31</f>
        <v>-6068</v>
      </c>
      <c r="H31" s="679">
        <f>WAGas_09!AD32</f>
        <v>0</v>
      </c>
      <c r="I31" s="19"/>
      <c r="J31" s="19">
        <f>H31+I31</f>
        <v>0</v>
      </c>
    </row>
    <row r="32" spans="1:10">
      <c r="A32" s="17">
        <v>16</v>
      </c>
      <c r="B32" s="2"/>
      <c r="C32" s="19"/>
      <c r="D32" s="19" t="s">
        <v>34</v>
      </c>
      <c r="E32" s="19"/>
      <c r="F32" s="606">
        <f>WAGas_09!F33</f>
        <v>16788</v>
      </c>
      <c r="G32" s="606">
        <f>H32-F32</f>
        <v>-16788</v>
      </c>
      <c r="H32" s="680">
        <f>WAGas_09!AD33</f>
        <v>0</v>
      </c>
      <c r="I32" s="606">
        <f>'ConverFac_Exh-WA'!J19</f>
        <v>0</v>
      </c>
      <c r="J32" s="606">
        <f>H32+I32</f>
        <v>0</v>
      </c>
    </row>
    <row r="33" spans="1:10">
      <c r="A33" s="17">
        <v>17</v>
      </c>
      <c r="B33" s="2"/>
      <c r="C33" s="19"/>
      <c r="D33" s="19"/>
      <c r="E33" s="19" t="s">
        <v>76</v>
      </c>
      <c r="F33" s="19">
        <f>WAGas_09!F34</f>
        <v>30556</v>
      </c>
      <c r="G33" s="19">
        <f>H33-F33</f>
        <v>-30556</v>
      </c>
      <c r="H33" s="679">
        <f>WAGas_09!AD34</f>
        <v>0</v>
      </c>
      <c r="I33" s="19">
        <f>SUM(I30:I32)</f>
        <v>0</v>
      </c>
      <c r="J33" s="19">
        <f>H33+I33</f>
        <v>0</v>
      </c>
    </row>
    <row r="34" spans="1:10">
      <c r="A34" s="17"/>
      <c r="B34" s="2"/>
      <c r="C34" s="19"/>
      <c r="D34" s="19"/>
      <c r="E34" s="19"/>
      <c r="F34" s="19"/>
      <c r="G34" s="19"/>
      <c r="H34" s="19"/>
      <c r="I34" s="19"/>
      <c r="J34" s="19"/>
    </row>
    <row r="35" spans="1:10">
      <c r="A35" s="17">
        <v>18</v>
      </c>
      <c r="B35" s="2" t="s">
        <v>77</v>
      </c>
      <c r="C35" s="19"/>
      <c r="D35" s="19"/>
      <c r="E35" s="19"/>
      <c r="F35" s="19">
        <f>WAGas_09!F36</f>
        <v>6023</v>
      </c>
      <c r="G35" s="19">
        <f>H35-F35</f>
        <v>-6023</v>
      </c>
      <c r="H35" s="679">
        <f>WAGas_09!AD36</f>
        <v>0</v>
      </c>
      <c r="I35" s="19">
        <f>'ConverFac_Exh-WA'!J15</f>
        <v>0</v>
      </c>
      <c r="J35" s="19">
        <f>H35+I35</f>
        <v>0</v>
      </c>
    </row>
    <row r="36" spans="1:10">
      <c r="A36" s="17">
        <v>19</v>
      </c>
      <c r="B36" s="2" t="s">
        <v>78</v>
      </c>
      <c r="C36" s="19"/>
      <c r="D36" s="19"/>
      <c r="E36" s="19"/>
      <c r="F36" s="19">
        <f>WAGas_09!F37</f>
        <v>7611</v>
      </c>
      <c r="G36" s="19">
        <f>H36-F36</f>
        <v>-7611</v>
      </c>
      <c r="H36" s="679">
        <f>WAGas_09!AD37</f>
        <v>0</v>
      </c>
      <c r="I36" s="19"/>
      <c r="J36" s="19">
        <f>H36+I36</f>
        <v>0</v>
      </c>
    </row>
    <row r="37" spans="1:10">
      <c r="A37" s="17">
        <v>20</v>
      </c>
      <c r="B37" s="2" t="s">
        <v>79</v>
      </c>
      <c r="C37" s="19"/>
      <c r="D37" s="19"/>
      <c r="E37" s="19"/>
      <c r="F37" s="19">
        <f>WAGas_09!F38</f>
        <v>507</v>
      </c>
      <c r="G37" s="19">
        <f>H37-F37</f>
        <v>-507</v>
      </c>
      <c r="H37" s="676">
        <f>WAGas_09!AD38</f>
        <v>0</v>
      </c>
      <c r="I37" s="19"/>
      <c r="J37" s="19">
        <f>H37+I37</f>
        <v>0</v>
      </c>
    </row>
    <row r="38" spans="1:10">
      <c r="A38" s="17"/>
      <c r="B38" s="2" t="s">
        <v>80</v>
      </c>
      <c r="C38" s="19"/>
      <c r="D38" s="19"/>
      <c r="E38" s="19"/>
      <c r="F38" s="19"/>
      <c r="G38" s="19"/>
      <c r="H38" s="19"/>
      <c r="I38" s="19"/>
      <c r="J38" s="19"/>
    </row>
    <row r="39" spans="1:10">
      <c r="A39" s="17">
        <v>21</v>
      </c>
      <c r="B39" s="2"/>
      <c r="C39" s="19" t="s">
        <v>72</v>
      </c>
      <c r="D39" s="19"/>
      <c r="E39" s="19"/>
      <c r="F39" s="19">
        <f>WAGas_09!F40</f>
        <v>10155</v>
      </c>
      <c r="G39" s="19">
        <f>H39-F39</f>
        <v>-10155</v>
      </c>
      <c r="H39" s="679">
        <f>WAGas_09!AD40</f>
        <v>0</v>
      </c>
      <c r="I39" s="19">
        <f>'ConverFac_Exh-WA'!J17+'ConverFac_Exh-WA'!J21</f>
        <v>0</v>
      </c>
      <c r="J39" s="19">
        <f>H39+I39</f>
        <v>0</v>
      </c>
    </row>
    <row r="40" spans="1:10">
      <c r="A40" s="17">
        <v>22</v>
      </c>
      <c r="B40" s="2"/>
      <c r="C40" s="19" t="s">
        <v>73</v>
      </c>
      <c r="D40" s="19"/>
      <c r="E40" s="19"/>
      <c r="F40" s="19">
        <f>WAGas_09!F41</f>
        <v>2439</v>
      </c>
      <c r="G40" s="19">
        <f>H40-F40</f>
        <v>-2439</v>
      </c>
      <c r="H40" s="679">
        <f>WAGas_09!AD41</f>
        <v>0</v>
      </c>
      <c r="I40" s="19"/>
      <c r="J40" s="19">
        <f>H40+I40</f>
        <v>0</v>
      </c>
    </row>
    <row r="41" spans="1:10">
      <c r="A41" s="17">
        <v>23</v>
      </c>
      <c r="B41" s="2"/>
      <c r="C41" s="19" t="s">
        <v>34</v>
      </c>
      <c r="D41" s="19"/>
      <c r="E41" s="19"/>
      <c r="F41" s="606">
        <f>WAGas_09!F42</f>
        <v>20</v>
      </c>
      <c r="G41" s="606">
        <f>H41-F41</f>
        <v>-20</v>
      </c>
      <c r="H41" s="680">
        <f>WAGas_09!AD42</f>
        <v>0</v>
      </c>
      <c r="I41" s="606"/>
      <c r="J41" s="606">
        <f>H41+I41</f>
        <v>0</v>
      </c>
    </row>
    <row r="42" spans="1:10">
      <c r="A42" s="17">
        <v>24</v>
      </c>
      <c r="B42" s="2"/>
      <c r="C42" s="19"/>
      <c r="D42" s="19"/>
      <c r="E42" s="19" t="s">
        <v>81</v>
      </c>
      <c r="F42" s="677">
        <f>WAGas_09!F43</f>
        <v>12614</v>
      </c>
      <c r="G42" s="606">
        <f>H42-F42</f>
        <v>-12614</v>
      </c>
      <c r="H42" s="681">
        <f>WAGas_09!AD43</f>
        <v>0</v>
      </c>
      <c r="I42" s="606">
        <f>SUM(I39:I41)</f>
        <v>0</v>
      </c>
      <c r="J42" s="606">
        <f>H42+I42</f>
        <v>0</v>
      </c>
    </row>
    <row r="43" spans="1:10">
      <c r="A43" s="17">
        <v>25</v>
      </c>
      <c r="B43" s="2" t="s">
        <v>82</v>
      </c>
      <c r="C43" s="19"/>
      <c r="D43" s="19"/>
      <c r="E43" s="19"/>
      <c r="F43" s="606">
        <f>WAGas_09!F44</f>
        <v>271717</v>
      </c>
      <c r="G43" s="606">
        <f>H43-F43</f>
        <v>-271717</v>
      </c>
      <c r="H43" s="681">
        <f>WAGas_09!AD44</f>
        <v>0</v>
      </c>
      <c r="I43" s="606">
        <f>I23+I28+I33+I35+I36+I37+I42</f>
        <v>0</v>
      </c>
      <c r="J43" s="606">
        <f>H43+I43</f>
        <v>0</v>
      </c>
    </row>
    <row r="44" spans="1:10">
      <c r="A44" s="17"/>
      <c r="B44" s="2"/>
      <c r="C44" s="19"/>
      <c r="D44" s="19"/>
      <c r="E44" s="19"/>
      <c r="F44" s="19"/>
      <c r="G44" s="19"/>
      <c r="H44" s="19"/>
      <c r="I44" s="19"/>
      <c r="J44" s="19"/>
    </row>
    <row r="45" spans="1:10">
      <c r="A45" s="17">
        <v>26</v>
      </c>
      <c r="B45" s="2" t="s">
        <v>83</v>
      </c>
      <c r="C45" s="19"/>
      <c r="D45" s="19"/>
      <c r="E45" s="19"/>
      <c r="F45" s="19">
        <f>WAGas_09!F46</f>
        <v>15896</v>
      </c>
      <c r="G45" s="19">
        <f>H45-F45</f>
        <v>-15896</v>
      </c>
      <c r="H45" s="679">
        <f>WAGas_09!AD46</f>
        <v>0</v>
      </c>
      <c r="I45" s="19">
        <f>I15-I43</f>
        <v>-1</v>
      </c>
      <c r="J45" s="19">
        <f>H45+I45</f>
        <v>-1</v>
      </c>
    </row>
    <row r="46" spans="1:10">
      <c r="A46" s="17"/>
      <c r="B46" s="2"/>
      <c r="C46" s="19"/>
      <c r="D46" s="19"/>
      <c r="E46" s="19"/>
      <c r="F46" s="19"/>
      <c r="G46" s="19"/>
      <c r="H46" s="19"/>
      <c r="I46" s="19"/>
      <c r="J46" s="19"/>
    </row>
    <row r="47" spans="1:10">
      <c r="A47" s="17"/>
      <c r="B47" s="2" t="s">
        <v>84</v>
      </c>
      <c r="C47" s="19"/>
      <c r="D47" s="19"/>
      <c r="E47" s="19"/>
      <c r="F47" s="19"/>
      <c r="G47" s="19"/>
      <c r="H47" s="19"/>
      <c r="I47" s="19"/>
      <c r="J47" s="19"/>
    </row>
    <row r="48" spans="1:10">
      <c r="A48" s="17">
        <v>27</v>
      </c>
      <c r="B48" s="2"/>
      <c r="C48" s="19" t="s">
        <v>85</v>
      </c>
      <c r="D48" s="19"/>
      <c r="E48" s="19"/>
      <c r="F48" s="19">
        <f>WAGas_09!F48</f>
        <v>2525</v>
      </c>
      <c r="G48" s="19">
        <f>H48-F48</f>
        <v>-2525</v>
      </c>
      <c r="H48" s="679">
        <f>WAGas_09!AD48</f>
        <v>0</v>
      </c>
      <c r="I48" s="19">
        <f>'ConverFac_Exh-WA'!J27</f>
        <v>0</v>
      </c>
      <c r="J48" s="19">
        <f>H48+I48</f>
        <v>0</v>
      </c>
    </row>
    <row r="49" spans="1:10">
      <c r="A49" s="17">
        <v>28</v>
      </c>
      <c r="B49" s="2"/>
      <c r="C49" s="19" t="s">
        <v>86</v>
      </c>
      <c r="D49" s="19"/>
      <c r="E49" s="19"/>
      <c r="F49" s="19">
        <f>WAGas_09!F49</f>
        <v>1253</v>
      </c>
      <c r="G49" s="19">
        <f>H49-F49</f>
        <v>-1253</v>
      </c>
      <c r="H49" s="679">
        <f>WAGas_09!AD49</f>
        <v>0</v>
      </c>
      <c r="I49" s="19"/>
      <c r="J49" s="19">
        <f>H49+I49</f>
        <v>0</v>
      </c>
    </row>
    <row r="50" spans="1:10">
      <c r="A50" s="17">
        <v>29</v>
      </c>
      <c r="B50" s="2"/>
      <c r="C50" s="19" t="s">
        <v>87</v>
      </c>
      <c r="D50" s="19"/>
      <c r="E50" s="19"/>
      <c r="F50" s="606">
        <f>WAGas_09!F50</f>
        <v>-30</v>
      </c>
      <c r="G50" s="606">
        <f>H50-F50</f>
        <v>30</v>
      </c>
      <c r="H50" s="680">
        <f>WAGas_09!AD50</f>
        <v>0</v>
      </c>
      <c r="I50" s="606"/>
      <c r="J50" s="606">
        <f>H50+I50</f>
        <v>0</v>
      </c>
    </row>
    <row r="51" spans="1:10">
      <c r="A51" s="17"/>
      <c r="B51" s="2"/>
      <c r="C51" s="2"/>
      <c r="D51" s="2"/>
      <c r="E51" s="2"/>
      <c r="F51" s="601"/>
      <c r="G51" s="601"/>
      <c r="H51" s="601"/>
      <c r="J51" s="601">
        <f>H51+I51</f>
        <v>0</v>
      </c>
    </row>
    <row r="52" spans="1:10" ht="13.5" thickBot="1">
      <c r="A52" s="17">
        <v>30</v>
      </c>
      <c r="B52" s="18" t="s">
        <v>88</v>
      </c>
      <c r="C52" s="18"/>
      <c r="D52" s="18"/>
      <c r="E52" s="18"/>
      <c r="F52" s="678">
        <f>WAGas_09!F52</f>
        <v>12148</v>
      </c>
      <c r="G52" s="607">
        <f>H52-F52</f>
        <v>-12148</v>
      </c>
      <c r="H52" s="682">
        <f>WAGas_09!AD52</f>
        <v>0</v>
      </c>
      <c r="I52" s="607">
        <f>I45-SUM(I47:I49)</f>
        <v>-1</v>
      </c>
      <c r="J52" s="607">
        <f>H52+I52</f>
        <v>-1</v>
      </c>
    </row>
    <row r="53" spans="1:10" ht="13.5" thickTop="1">
      <c r="A53" s="17"/>
      <c r="B53" s="2"/>
      <c r="C53" s="2"/>
      <c r="D53" s="2"/>
      <c r="E53" s="2"/>
      <c r="F53" s="601"/>
      <c r="G53" s="601"/>
      <c r="H53" s="601"/>
      <c r="I53" s="601"/>
      <c r="J53" s="601"/>
    </row>
    <row r="54" spans="1:10">
      <c r="A54" s="17"/>
      <c r="B54" s="2"/>
      <c r="C54" s="2"/>
      <c r="D54" s="2"/>
      <c r="E54" s="2"/>
      <c r="F54" s="601"/>
      <c r="G54" s="601"/>
      <c r="H54" s="601"/>
      <c r="I54" s="601"/>
      <c r="J54" s="601"/>
    </row>
    <row r="55" spans="1:10">
      <c r="A55" s="17"/>
      <c r="B55" s="2" t="s">
        <v>89</v>
      </c>
      <c r="C55" s="2"/>
      <c r="D55" s="2"/>
      <c r="E55" s="2"/>
      <c r="F55" s="601"/>
      <c r="G55" s="601"/>
      <c r="H55" s="601"/>
      <c r="I55" s="601"/>
      <c r="J55" s="601"/>
    </row>
    <row r="56" spans="1:10">
      <c r="A56" s="17">
        <v>31</v>
      </c>
      <c r="B56" s="19"/>
      <c r="C56" s="19" t="s">
        <v>71</v>
      </c>
      <c r="D56" s="19"/>
      <c r="E56" s="19"/>
      <c r="F56" s="19">
        <f>WAGas_09!F56</f>
        <v>21798</v>
      </c>
      <c r="G56" s="19">
        <f>H56-F56</f>
        <v>-21798</v>
      </c>
      <c r="H56" s="679">
        <f>WAGas_09!AD56</f>
        <v>0</v>
      </c>
      <c r="I56" s="19"/>
      <c r="J56" s="19">
        <f>H56+I56</f>
        <v>0</v>
      </c>
    </row>
    <row r="57" spans="1:10">
      <c r="A57" s="17">
        <v>32</v>
      </c>
      <c r="B57" s="19"/>
      <c r="C57" s="19" t="s">
        <v>90</v>
      </c>
      <c r="D57" s="19"/>
      <c r="E57" s="19"/>
      <c r="F57" s="19">
        <f>WAGas_09!F57</f>
        <v>255976</v>
      </c>
      <c r="G57" s="19">
        <f>H57-F57</f>
        <v>-255976</v>
      </c>
      <c r="H57" s="679">
        <f>WAGas_09!AD57</f>
        <v>0</v>
      </c>
      <c r="I57" s="19"/>
      <c r="J57" s="19">
        <f>H57+I57</f>
        <v>0</v>
      </c>
    </row>
    <row r="58" spans="1:10">
      <c r="A58" s="17">
        <v>33</v>
      </c>
      <c r="B58" s="19"/>
      <c r="C58" s="19" t="s">
        <v>91</v>
      </c>
      <c r="D58" s="19"/>
      <c r="E58" s="19"/>
      <c r="F58" s="606">
        <f>WAGas_09!F58</f>
        <v>27747</v>
      </c>
      <c r="G58" s="606">
        <f>H58-F58</f>
        <v>-27747</v>
      </c>
      <c r="H58" s="680">
        <f>WAGas_09!AD58</f>
        <v>0</v>
      </c>
      <c r="I58" s="606"/>
      <c r="J58" s="606">
        <f>H58+I58</f>
        <v>0</v>
      </c>
    </row>
    <row r="59" spans="1:10">
      <c r="A59" s="17">
        <v>34</v>
      </c>
      <c r="B59" s="19"/>
      <c r="C59" s="19"/>
      <c r="D59" s="19"/>
      <c r="E59" s="19" t="s">
        <v>92</v>
      </c>
      <c r="F59" s="21">
        <f>WAGas_09!F59</f>
        <v>305521</v>
      </c>
      <c r="G59" s="19">
        <f>H59-F59</f>
        <v>-305521</v>
      </c>
      <c r="H59" s="679">
        <f>WAGas_09!AD59</f>
        <v>0</v>
      </c>
      <c r="I59" s="19">
        <v>0</v>
      </c>
      <c r="J59" s="19">
        <f>H59+I59</f>
        <v>0</v>
      </c>
    </row>
    <row r="60" spans="1:10">
      <c r="A60" s="17"/>
      <c r="B60" s="19" t="s">
        <v>93</v>
      </c>
      <c r="C60" s="19"/>
      <c r="D60" s="19"/>
      <c r="E60" s="19"/>
      <c r="F60" s="19"/>
      <c r="G60" s="19"/>
      <c r="H60" s="19"/>
      <c r="I60" s="19"/>
      <c r="J60" s="19"/>
    </row>
    <row r="61" spans="1:10">
      <c r="A61" s="17">
        <v>35</v>
      </c>
      <c r="B61" s="19"/>
      <c r="C61" s="19" t="s">
        <v>71</v>
      </c>
      <c r="D61" s="19"/>
      <c r="E61" s="19"/>
      <c r="F61" s="19">
        <f>WAGas_09!F61</f>
        <v>7807</v>
      </c>
      <c r="G61" s="19">
        <f t="shared" ref="G61:G68" si="0">H61-F61</f>
        <v>-7807</v>
      </c>
      <c r="H61" s="679">
        <f>WAGas_09!AD61</f>
        <v>0</v>
      </c>
      <c r="I61" s="19"/>
      <c r="J61" s="19">
        <f t="shared" ref="J61:J68" si="1">H61+I61</f>
        <v>0</v>
      </c>
    </row>
    <row r="62" spans="1:10">
      <c r="A62" s="17">
        <v>36</v>
      </c>
      <c r="B62" s="19"/>
      <c r="C62" s="19" t="s">
        <v>90</v>
      </c>
      <c r="D62" s="19"/>
      <c r="E62" s="19"/>
      <c r="F62" s="19">
        <f>WAGas_09!F62</f>
        <v>84021</v>
      </c>
      <c r="G62" s="19">
        <f t="shared" si="0"/>
        <v>-84021</v>
      </c>
      <c r="H62" s="679">
        <f>WAGas_09!AD62</f>
        <v>0</v>
      </c>
      <c r="I62" s="19"/>
      <c r="J62" s="19">
        <f t="shared" si="1"/>
        <v>0</v>
      </c>
    </row>
    <row r="63" spans="1:10">
      <c r="A63" s="17">
        <v>37</v>
      </c>
      <c r="B63" s="19"/>
      <c r="C63" s="19" t="s">
        <v>91</v>
      </c>
      <c r="D63" s="19"/>
      <c r="E63" s="19"/>
      <c r="F63" s="606">
        <f>WAGas_09!F63</f>
        <v>8882</v>
      </c>
      <c r="G63" s="19">
        <f t="shared" si="0"/>
        <v>-8882</v>
      </c>
      <c r="H63" s="680">
        <f>WAGas_09!AD63</f>
        <v>0</v>
      </c>
      <c r="I63" s="19"/>
      <c r="J63" s="19">
        <f t="shared" si="1"/>
        <v>0</v>
      </c>
    </row>
    <row r="64" spans="1:10">
      <c r="A64" s="17">
        <v>38</v>
      </c>
      <c r="B64" s="19"/>
      <c r="C64" s="19"/>
      <c r="D64" s="19"/>
      <c r="E64" s="19" t="s">
        <v>94</v>
      </c>
      <c r="F64" s="21">
        <f>WAGas_09!F64</f>
        <v>100710</v>
      </c>
      <c r="G64" s="608">
        <f t="shared" si="0"/>
        <v>-100710</v>
      </c>
      <c r="H64" s="679">
        <f>WAGas_09!AD64</f>
        <v>0</v>
      </c>
      <c r="I64" s="608">
        <v>0</v>
      </c>
      <c r="J64" s="608">
        <f t="shared" si="1"/>
        <v>0</v>
      </c>
    </row>
    <row r="65" spans="1:10">
      <c r="A65" s="20">
        <v>39</v>
      </c>
      <c r="B65" s="21" t="s">
        <v>95</v>
      </c>
      <c r="C65" s="21"/>
      <c r="D65" s="21"/>
      <c r="E65" s="21"/>
      <c r="F65" s="19">
        <f>WAGas_09!F65</f>
        <v>0</v>
      </c>
      <c r="G65" s="21">
        <f t="shared" si="0"/>
        <v>0</v>
      </c>
      <c r="H65" s="679">
        <f>WAGas_09!AD65</f>
        <v>0</v>
      </c>
      <c r="I65" s="21"/>
      <c r="J65" s="21">
        <f t="shared" si="1"/>
        <v>0</v>
      </c>
    </row>
    <row r="66" spans="1:10">
      <c r="A66" s="17">
        <v>40</v>
      </c>
      <c r="B66" s="19" t="s">
        <v>96</v>
      </c>
      <c r="C66" s="19"/>
      <c r="D66" s="19"/>
      <c r="E66" s="19"/>
      <c r="F66" s="19">
        <f>WAGas_09!F66</f>
        <v>0</v>
      </c>
      <c r="G66" s="19">
        <f t="shared" si="0"/>
        <v>0</v>
      </c>
      <c r="H66" s="679">
        <f>WAGas_09!AD66</f>
        <v>0</v>
      </c>
      <c r="I66" s="19"/>
      <c r="J66" s="19">
        <f t="shared" si="1"/>
        <v>0</v>
      </c>
    </row>
    <row r="67" spans="1:10">
      <c r="A67" s="850">
        <v>41</v>
      </c>
      <c r="B67" s="19" t="s">
        <v>302</v>
      </c>
      <c r="C67" s="19"/>
      <c r="D67" s="19"/>
      <c r="E67" s="19"/>
      <c r="F67" s="19">
        <f>WAGas_09!F67</f>
        <v>0</v>
      </c>
      <c r="G67" s="19">
        <f t="shared" ref="G67" si="2">H67-F67</f>
        <v>0</v>
      </c>
      <c r="H67" s="679">
        <f>WAGas_09!AD67</f>
        <v>0</v>
      </c>
      <c r="I67" s="19"/>
      <c r="J67" s="19">
        <f t="shared" ref="J67" si="3">H67+I67</f>
        <v>0</v>
      </c>
    </row>
    <row r="68" spans="1:10">
      <c r="A68" s="17">
        <v>42</v>
      </c>
      <c r="B68" s="19" t="s">
        <v>97</v>
      </c>
      <c r="C68" s="19"/>
      <c r="D68" s="19"/>
      <c r="E68" s="19"/>
      <c r="F68" s="606">
        <f>WAGas_09!F68</f>
        <v>0</v>
      </c>
      <c r="G68" s="606">
        <f t="shared" si="0"/>
        <v>0</v>
      </c>
      <c r="H68" s="680">
        <f>WAGas_09!AD68</f>
        <v>0</v>
      </c>
      <c r="I68" s="606"/>
      <c r="J68" s="606">
        <f t="shared" si="1"/>
        <v>0</v>
      </c>
    </row>
    <row r="69" spans="1:10">
      <c r="A69" s="17"/>
      <c r="B69" s="2"/>
      <c r="C69" s="2"/>
      <c r="D69" s="2"/>
      <c r="E69" s="2"/>
      <c r="F69" s="601"/>
      <c r="G69" s="601"/>
      <c r="H69" s="679"/>
      <c r="I69" s="601"/>
      <c r="J69" s="601"/>
    </row>
    <row r="70" spans="1:10" ht="13.5" thickBot="1">
      <c r="A70" s="17">
        <v>43</v>
      </c>
      <c r="B70" s="18" t="s">
        <v>98</v>
      </c>
      <c r="C70" s="18"/>
      <c r="D70" s="18"/>
      <c r="E70" s="18"/>
      <c r="F70" s="678">
        <f>WAGas_09!F70</f>
        <v>204811</v>
      </c>
      <c r="G70" s="607">
        <f>H70-F70</f>
        <v>-204811</v>
      </c>
      <c r="H70" s="682">
        <f>WAGas_09!AD70</f>
        <v>0</v>
      </c>
      <c r="I70" s="607">
        <v>0</v>
      </c>
      <c r="J70" s="607">
        <f>H70+I70</f>
        <v>0</v>
      </c>
    </row>
    <row r="71" spans="1:10" ht="13.5" thickTop="1">
      <c r="A71" s="17">
        <v>44</v>
      </c>
      <c r="B71" s="2" t="s">
        <v>99</v>
      </c>
      <c r="C71" s="2"/>
      <c r="D71" s="2"/>
      <c r="E71" s="2"/>
      <c r="F71" s="23">
        <f>ROUND(F52/F70,4)</f>
        <v>5.9299999999999999E-2</v>
      </c>
      <c r="G71" s="670"/>
      <c r="H71" s="23" t="e">
        <f>ROUND(H52/H70,4)</f>
        <v>#DIV/0!</v>
      </c>
      <c r="I71" s="23"/>
      <c r="J71" s="23" t="e">
        <f>ROUND(J52/J70,4)</f>
        <v>#DIV/0!</v>
      </c>
    </row>
    <row r="72" spans="1:10">
      <c r="A72" s="671"/>
      <c r="B72" s="672"/>
      <c r="C72" s="672"/>
      <c r="D72" s="672"/>
      <c r="E72" s="640"/>
      <c r="F72" s="640"/>
      <c r="G72" s="640"/>
      <c r="H72" s="640"/>
      <c r="I72" s="640"/>
      <c r="J72" s="640"/>
    </row>
    <row r="73" spans="1:10">
      <c r="A73" s="671"/>
      <c r="B73" s="672"/>
      <c r="C73" s="672"/>
      <c r="D73" s="672"/>
      <c r="E73" s="640"/>
      <c r="F73" s="640"/>
      <c r="G73" s="640"/>
      <c r="H73" s="640"/>
      <c r="I73" s="640"/>
      <c r="J73" s="640"/>
    </row>
  </sheetData>
  <phoneticPr fontId="0" type="noConversion"/>
  <pageMargins left="0.75" right="0.5" top="0.72" bottom="0.84" header="0.5" footer="0.5"/>
  <pageSetup scale="74" orientation="portrait" r:id="rId1"/>
  <headerFooter scaleWithDoc="0" alignWithMargins="0">
    <oddHeader>&amp;RExhibit No. ___(EMA-3)</oddHeader>
    <oddFooter>&amp;RPage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dimension ref="A1:AQ58"/>
  <sheetViews>
    <sheetView zoomScaleNormal="100" workbookViewId="0">
      <selection activeCell="F24" sqref="F24"/>
    </sheetView>
  </sheetViews>
  <sheetFormatPr defaultRowHeight="12.75"/>
  <cols>
    <col min="1" max="1" width="10.7109375" style="139" customWidth="1"/>
    <col min="2" max="3" width="9.140625" style="139"/>
    <col min="4" max="4" width="22" style="139" customWidth="1"/>
    <col min="5" max="5" width="10.7109375" style="139" customWidth="1"/>
    <col min="6" max="6" width="9.140625" style="139"/>
    <col min="7" max="7" width="6.5703125" style="139" customWidth="1"/>
    <col min="8" max="8" width="9.42578125" style="139" customWidth="1"/>
    <col min="9" max="9" width="7.85546875" style="139" customWidth="1"/>
    <col min="10" max="10" width="11.42578125" style="139" customWidth="1"/>
    <col min="11" max="11" width="14.28515625" style="139" customWidth="1"/>
    <col min="12" max="12" width="14.85546875" style="139" customWidth="1"/>
    <col min="13" max="13" width="14" style="139" customWidth="1"/>
    <col min="14" max="14" width="17.85546875" customWidth="1"/>
  </cols>
  <sheetData>
    <row r="1" spans="1:43">
      <c r="A1" s="637" t="s">
        <v>181</v>
      </c>
      <c r="B1" s="637"/>
      <c r="C1" s="637"/>
      <c r="D1" s="637"/>
      <c r="E1" s="637"/>
      <c r="F1" s="637"/>
      <c r="G1" s="788"/>
      <c r="H1" s="765" t="s">
        <v>181</v>
      </c>
      <c r="I1" s="765"/>
      <c r="J1" s="765"/>
      <c r="K1" s="765"/>
      <c r="L1" s="765"/>
      <c r="M1" s="765"/>
      <c r="N1" s="139"/>
      <c r="Q1" s="139"/>
      <c r="R1" s="139"/>
      <c r="S1" s="139"/>
      <c r="T1" s="139"/>
      <c r="U1" s="762"/>
      <c r="V1" s="139"/>
      <c r="W1" s="139"/>
    </row>
    <row r="2" spans="1:43">
      <c r="A2" s="637" t="s">
        <v>210</v>
      </c>
      <c r="B2" s="637"/>
      <c r="C2" s="637"/>
      <c r="D2" s="637"/>
      <c r="E2" s="637"/>
      <c r="F2" s="637"/>
      <c r="H2" s="914" t="s">
        <v>307</v>
      </c>
      <c r="I2" s="914"/>
      <c r="J2" s="914"/>
      <c r="K2" s="914"/>
      <c r="L2" s="914"/>
      <c r="M2" s="914"/>
      <c r="N2" s="139"/>
      <c r="Q2" s="139"/>
      <c r="R2" s="139"/>
      <c r="S2" s="139"/>
      <c r="T2" s="139"/>
      <c r="U2" s="762"/>
      <c r="V2" s="139"/>
      <c r="W2" s="139"/>
    </row>
    <row r="3" spans="1:43">
      <c r="A3" s="637" t="s">
        <v>187</v>
      </c>
      <c r="B3" s="637"/>
      <c r="C3" s="637"/>
      <c r="D3" s="637"/>
      <c r="E3" s="637"/>
      <c r="F3" s="637"/>
      <c r="G3" s="788"/>
      <c r="H3" s="765" t="s">
        <v>187</v>
      </c>
      <c r="I3" s="765"/>
      <c r="J3" s="765"/>
      <c r="K3" s="765"/>
      <c r="L3" s="765"/>
      <c r="M3" s="765"/>
      <c r="N3" s="139"/>
      <c r="Q3" s="139"/>
      <c r="R3" s="139"/>
      <c r="S3" s="139"/>
      <c r="T3" s="139"/>
      <c r="U3" s="762"/>
      <c r="V3" s="139"/>
      <c r="W3" s="139"/>
    </row>
    <row r="4" spans="1:43">
      <c r="A4" s="912" t="str">
        <f>Inputs!D2</f>
        <v>TWELVE MONTHS ENDED DECEMBER 31, 2009</v>
      </c>
      <c r="B4" s="912"/>
      <c r="C4" s="912"/>
      <c r="D4" s="912"/>
      <c r="E4" s="912"/>
      <c r="F4" s="912"/>
      <c r="G4" s="914"/>
      <c r="H4" s="914"/>
      <c r="I4" s="914"/>
      <c r="J4" s="914"/>
      <c r="K4" s="914"/>
      <c r="L4" s="914"/>
      <c r="M4" s="914"/>
    </row>
    <row r="5" spans="1:43">
      <c r="A5" s="914" t="s">
        <v>231</v>
      </c>
      <c r="B5" s="914"/>
      <c r="C5" s="914"/>
      <c r="D5" s="914"/>
      <c r="E5" s="914"/>
      <c r="F5" s="914"/>
      <c r="G5" s="788"/>
      <c r="H5" s="914"/>
      <c r="I5" s="914"/>
      <c r="J5" s="914"/>
      <c r="K5" s="914"/>
      <c r="L5" s="914"/>
      <c r="M5" s="914"/>
      <c r="AD5" s="719"/>
      <c r="AE5" s="719"/>
      <c r="AF5" s="719"/>
      <c r="AG5" s="719"/>
      <c r="AH5" s="719"/>
      <c r="AI5" s="719"/>
      <c r="AJ5" s="719"/>
      <c r="AK5" s="719"/>
      <c r="AL5" s="719"/>
      <c r="AM5" s="719"/>
      <c r="AN5" s="719"/>
      <c r="AO5" s="719"/>
      <c r="AP5" s="719"/>
      <c r="AQ5" s="719"/>
    </row>
    <row r="6" spans="1:43" ht="15.75">
      <c r="A6" s="788"/>
      <c r="B6" s="788"/>
      <c r="C6" s="788"/>
      <c r="D6" s="788"/>
      <c r="E6" s="788"/>
      <c r="F6" s="788"/>
      <c r="G6" s="766"/>
      <c r="H6" s="767"/>
      <c r="I6" s="767"/>
      <c r="J6" s="767"/>
      <c r="K6" s="767"/>
      <c r="L6" s="767"/>
      <c r="M6" s="767"/>
      <c r="P6" s="719"/>
      <c r="Y6" s="719"/>
      <c r="Z6" s="719"/>
      <c r="AD6" s="719"/>
      <c r="AE6" s="719"/>
      <c r="AF6" s="719"/>
      <c r="AG6" s="719"/>
      <c r="AH6" s="719"/>
      <c r="AI6" s="719"/>
      <c r="AJ6" s="719"/>
      <c r="AK6" s="719"/>
      <c r="AL6" s="719"/>
      <c r="AM6" s="719"/>
      <c r="AN6" s="719"/>
      <c r="AO6" s="719"/>
      <c r="AP6" s="719"/>
      <c r="AQ6" s="719"/>
    </row>
    <row r="7" spans="1:43" ht="15.75">
      <c r="G7" s="766"/>
      <c r="H7" s="767"/>
      <c r="I7" s="767"/>
      <c r="J7" s="767"/>
      <c r="K7" s="767"/>
      <c r="L7" s="767"/>
      <c r="M7" s="767"/>
    </row>
    <row r="8" spans="1:43" ht="15.75">
      <c r="A8" s="148"/>
      <c r="B8" s="148"/>
      <c r="C8" s="148"/>
      <c r="D8" s="148"/>
      <c r="E8" s="148"/>
      <c r="F8" s="152"/>
      <c r="G8" s="768"/>
      <c r="H8" s="769"/>
      <c r="I8" s="775"/>
      <c r="J8" s="786"/>
      <c r="K8" s="787"/>
      <c r="L8" s="773" t="s">
        <v>24</v>
      </c>
      <c r="M8" s="770"/>
    </row>
    <row r="9" spans="1:43" ht="15.75">
      <c r="A9" s="673" t="s">
        <v>211</v>
      </c>
      <c r="B9" s="150"/>
      <c r="C9" s="915" t="s">
        <v>103</v>
      </c>
      <c r="D9" s="916"/>
      <c r="E9" s="152"/>
      <c r="F9" s="673"/>
      <c r="G9" s="768"/>
      <c r="H9" s="771"/>
      <c r="I9" s="772"/>
      <c r="J9" s="773" t="s">
        <v>212</v>
      </c>
      <c r="K9" s="773" t="s">
        <v>24</v>
      </c>
      <c r="L9" s="773" t="s">
        <v>213</v>
      </c>
      <c r="M9" s="770"/>
    </row>
    <row r="10" spans="1:43" ht="15.75">
      <c r="A10" s="674" t="s">
        <v>25</v>
      </c>
      <c r="B10" s="150"/>
      <c r="C10" s="917"/>
      <c r="D10" s="918"/>
      <c r="E10" s="152"/>
      <c r="F10" s="674" t="s">
        <v>232</v>
      </c>
      <c r="G10" s="768"/>
      <c r="H10" s="774" t="s">
        <v>214</v>
      </c>
      <c r="I10" s="772"/>
      <c r="J10" s="774" t="s">
        <v>215</v>
      </c>
      <c r="K10" s="774" t="s">
        <v>216</v>
      </c>
      <c r="L10" s="774" t="s">
        <v>216</v>
      </c>
      <c r="M10" s="770"/>
    </row>
    <row r="11" spans="1:43" ht="15.75">
      <c r="A11" s="148"/>
      <c r="B11" s="148"/>
      <c r="C11" s="148"/>
      <c r="D11" s="148"/>
      <c r="E11" s="675"/>
      <c r="G11" s="768"/>
      <c r="H11" s="769"/>
      <c r="I11" s="775"/>
      <c r="J11" s="769"/>
      <c r="K11" s="769"/>
      <c r="L11" s="769"/>
      <c r="M11" s="770"/>
    </row>
    <row r="12" spans="1:43" ht="15.75">
      <c r="A12" s="156">
        <v>1</v>
      </c>
      <c r="B12" s="148"/>
      <c r="C12" s="148" t="s">
        <v>233</v>
      </c>
      <c r="D12" s="148"/>
      <c r="E12" s="148"/>
      <c r="F12" s="158">
        <f>WAGas_09!AD70</f>
        <v>0</v>
      </c>
      <c r="G12" s="768"/>
      <c r="M12" s="770"/>
      <c r="N12" s="719"/>
    </row>
    <row r="13" spans="1:43" ht="15.75">
      <c r="A13" s="156"/>
      <c r="B13" s="148"/>
      <c r="C13" s="148"/>
      <c r="D13" s="148"/>
      <c r="E13" s="148"/>
      <c r="F13" s="158"/>
      <c r="G13" s="768"/>
      <c r="H13" s="767" t="s">
        <v>306</v>
      </c>
      <c r="I13" s="776"/>
      <c r="J13" s="777">
        <v>0.53500000000000003</v>
      </c>
      <c r="K13" s="777">
        <v>6.5699999999999995E-2</v>
      </c>
      <c r="L13" s="777">
        <f>ROUND(J13*K13,4)</f>
        <v>3.5099999999999999E-2</v>
      </c>
      <c r="M13" s="780" t="s">
        <v>268</v>
      </c>
    </row>
    <row r="14" spans="1:43" ht="15.75">
      <c r="A14" s="156">
        <v>2</v>
      </c>
      <c r="B14" s="148"/>
      <c r="C14" s="148" t="s">
        <v>217</v>
      </c>
      <c r="D14" s="148"/>
      <c r="E14" s="148"/>
      <c r="F14" s="639">
        <f>L19</f>
        <v>8.249999999999999E-2</v>
      </c>
      <c r="G14" s="768"/>
      <c r="H14" s="767"/>
      <c r="I14" s="776"/>
      <c r="J14" s="777"/>
      <c r="K14" s="779"/>
      <c r="L14" s="777"/>
      <c r="M14" s="781">
        <f>SUM(L13)</f>
        <v>3.5099999999999999E-2</v>
      </c>
    </row>
    <row r="15" spans="1:43" ht="15.75">
      <c r="A15" s="156"/>
      <c r="B15" s="148"/>
      <c r="C15" s="148"/>
      <c r="D15" s="148"/>
      <c r="E15" s="148"/>
      <c r="F15" s="640"/>
      <c r="G15" s="768"/>
      <c r="H15" s="767"/>
      <c r="I15" s="778"/>
      <c r="J15" s="782"/>
      <c r="K15" s="782"/>
      <c r="L15" s="783"/>
      <c r="M15" s="770"/>
      <c r="N15" s="719"/>
    </row>
    <row r="16" spans="1:43" ht="15.75">
      <c r="A16" s="156">
        <v>3</v>
      </c>
      <c r="B16" s="148"/>
      <c r="C16" s="148" t="s">
        <v>218</v>
      </c>
      <c r="D16" s="148"/>
      <c r="E16" s="148"/>
      <c r="F16" s="158">
        <f>ROUND(F12*F14,0)</f>
        <v>0</v>
      </c>
      <c r="G16" s="768"/>
      <c r="H16" s="767" t="s">
        <v>284</v>
      </c>
      <c r="I16" s="776"/>
      <c r="J16" s="777">
        <v>0.46500000000000002</v>
      </c>
      <c r="K16" s="777">
        <v>0.10199999999999999</v>
      </c>
      <c r="L16" s="777">
        <f>ROUND(J16*K16,4)</f>
        <v>4.7399999999999998E-2</v>
      </c>
      <c r="M16" s="770"/>
    </row>
    <row r="17" spans="1:14" ht="15.75">
      <c r="A17" s="156"/>
      <c r="B17" s="148"/>
      <c r="C17" s="148"/>
      <c r="D17" s="148"/>
      <c r="E17" s="148"/>
      <c r="F17" s="158"/>
      <c r="G17" s="768"/>
      <c r="H17" s="767"/>
      <c r="I17" s="778"/>
      <c r="J17" s="782"/>
      <c r="K17" s="782"/>
      <c r="L17" s="783"/>
      <c r="M17" s="770"/>
    </row>
    <row r="18" spans="1:14" ht="15.75">
      <c r="A18" s="156">
        <v>4</v>
      </c>
      <c r="B18" s="148"/>
      <c r="C18" s="148" t="s">
        <v>219</v>
      </c>
      <c r="D18" s="148"/>
      <c r="E18" s="148"/>
      <c r="F18" s="641">
        <f>WAGas_09!AD52</f>
        <v>0</v>
      </c>
      <c r="G18" s="768"/>
      <c r="M18" s="770"/>
    </row>
    <row r="19" spans="1:14" ht="16.5" thickBot="1">
      <c r="A19" s="156"/>
      <c r="B19" s="148"/>
      <c r="C19" s="148"/>
      <c r="D19" s="148"/>
      <c r="E19" s="148"/>
      <c r="F19" s="148"/>
      <c r="G19" s="768"/>
      <c r="H19" s="767" t="s">
        <v>40</v>
      </c>
      <c r="I19" s="784"/>
      <c r="J19" s="785">
        <f>SUM(J13:J17)</f>
        <v>1</v>
      </c>
      <c r="K19" s="781"/>
      <c r="L19" s="785">
        <f>SUM(L13:L17)</f>
        <v>8.249999999999999E-2</v>
      </c>
      <c r="M19" s="770"/>
    </row>
    <row r="20" spans="1:14" ht="16.5" thickTop="1">
      <c r="A20" s="156">
        <v>5</v>
      </c>
      <c r="B20" s="148"/>
      <c r="C20" s="148" t="s">
        <v>220</v>
      </c>
      <c r="D20" s="148"/>
      <c r="E20" s="148"/>
      <c r="F20" s="158">
        <f>F16-F18</f>
        <v>0</v>
      </c>
      <c r="G20" s="768"/>
      <c r="H20" s="767"/>
      <c r="I20" s="767"/>
      <c r="J20" s="767"/>
      <c r="K20" s="767"/>
      <c r="L20" s="767"/>
      <c r="M20" s="770"/>
    </row>
    <row r="21" spans="1:14">
      <c r="A21" s="156"/>
      <c r="B21" s="148"/>
      <c r="C21" s="148"/>
      <c r="D21" s="148"/>
      <c r="E21" s="148"/>
      <c r="F21" s="148"/>
      <c r="G21" s="638"/>
      <c r="H21" s="730"/>
      <c r="I21" s="730"/>
      <c r="J21" s="730"/>
      <c r="K21" s="730"/>
      <c r="L21" s="730"/>
      <c r="M21" s="761"/>
    </row>
    <row r="22" spans="1:14">
      <c r="A22" s="156">
        <v>6</v>
      </c>
      <c r="B22" s="148"/>
      <c r="C22" s="148" t="s">
        <v>221</v>
      </c>
      <c r="D22" s="148"/>
      <c r="E22" s="148"/>
      <c r="F22" s="858">
        <f>'ConverFac_Exh-WA'!E29</f>
        <v>0.62129999999999996</v>
      </c>
      <c r="G22" s="638"/>
      <c r="H22" s="730"/>
      <c r="I22" s="730"/>
      <c r="J22" s="730"/>
      <c r="K22" s="730"/>
      <c r="L22" s="730"/>
      <c r="M22" s="730"/>
      <c r="N22" s="749"/>
    </row>
    <row r="23" spans="1:14" ht="13.5" thickBot="1">
      <c r="A23" s="156"/>
      <c r="B23" s="148"/>
      <c r="C23" s="148"/>
      <c r="D23" s="148"/>
      <c r="E23" s="148"/>
      <c r="F23" s="148"/>
      <c r="G23" s="638"/>
      <c r="H23" s="730"/>
      <c r="I23" s="730"/>
      <c r="J23" s="730"/>
      <c r="K23" s="730"/>
      <c r="L23" s="730"/>
      <c r="M23" s="730"/>
      <c r="N23" s="749"/>
    </row>
    <row r="24" spans="1:14" ht="13.5" thickBot="1">
      <c r="A24" s="156">
        <v>7</v>
      </c>
      <c r="B24" s="148"/>
      <c r="C24" s="148" t="s">
        <v>222</v>
      </c>
      <c r="D24" s="148"/>
      <c r="E24" s="736"/>
      <c r="F24" s="643">
        <f>ROUND(F20/F22,0)-1</f>
        <v>-1</v>
      </c>
      <c r="G24" s="638"/>
      <c r="H24" s="730"/>
      <c r="I24" s="730"/>
      <c r="J24" s="730"/>
      <c r="K24" s="730"/>
      <c r="L24" s="730"/>
      <c r="M24" s="730"/>
      <c r="N24" s="749"/>
    </row>
    <row r="25" spans="1:14">
      <c r="A25" s="148"/>
      <c r="B25" s="148"/>
      <c r="C25" s="148"/>
      <c r="D25" s="148"/>
      <c r="E25" s="736"/>
      <c r="F25" s="148"/>
      <c r="G25" s="638"/>
      <c r="N25" s="749"/>
    </row>
    <row r="26" spans="1:14">
      <c r="A26" s="156">
        <v>8</v>
      </c>
      <c r="B26" s="148"/>
      <c r="C26" s="148" t="s">
        <v>223</v>
      </c>
      <c r="D26" s="148"/>
      <c r="E26" s="148"/>
      <c r="F26" s="642">
        <f>WAGas_09!AD13+WAGas_09!AD14</f>
        <v>0</v>
      </c>
      <c r="G26" s="638"/>
      <c r="N26" s="749"/>
    </row>
    <row r="27" spans="1:14">
      <c r="A27" s="148"/>
      <c r="B27" s="148"/>
      <c r="C27" s="148"/>
      <c r="D27" s="148"/>
      <c r="E27" s="148"/>
      <c r="F27" s="148"/>
      <c r="G27" s="638"/>
      <c r="N27" s="749"/>
    </row>
    <row r="28" spans="1:14" ht="13.5" thickBot="1">
      <c r="A28" s="156">
        <v>9</v>
      </c>
      <c r="B28" s="148"/>
      <c r="C28" s="148" t="s">
        <v>224</v>
      </c>
      <c r="D28" s="148"/>
      <c r="E28" s="148"/>
      <c r="F28" s="644" t="e">
        <f>ROUND(F24/F26,4)</f>
        <v>#DIV/0!</v>
      </c>
      <c r="N28" s="749"/>
    </row>
    <row r="29" spans="1:14" ht="13.5" thickTop="1">
      <c r="B29" s="148"/>
      <c r="C29" s="638"/>
      <c r="D29" s="638"/>
      <c r="E29" s="638"/>
      <c r="F29" s="638"/>
      <c r="N29" s="749"/>
    </row>
    <row r="30" spans="1:14">
      <c r="N30" s="749"/>
    </row>
    <row r="31" spans="1:14">
      <c r="N31" s="749"/>
    </row>
    <row r="32" spans="1:14" ht="10.5" customHeight="1">
      <c r="N32" s="749"/>
    </row>
    <row r="33" spans="6:14">
      <c r="N33" s="749"/>
    </row>
    <row r="34" spans="6:14">
      <c r="N34" s="749"/>
    </row>
    <row r="35" spans="6:14">
      <c r="N35" s="749"/>
    </row>
    <row r="38" spans="6:14">
      <c r="G38"/>
      <c r="H38"/>
      <c r="I38"/>
      <c r="J38"/>
      <c r="K38"/>
      <c r="L38"/>
      <c r="M38"/>
    </row>
    <row r="39" spans="6:14">
      <c r="F39" s="730"/>
      <c r="G39"/>
      <c r="H39"/>
      <c r="I39"/>
      <c r="J39"/>
      <c r="K39"/>
      <c r="L39"/>
      <c r="M39"/>
    </row>
    <row r="40" spans="6:14">
      <c r="F40" s="730"/>
      <c r="G40"/>
      <c r="H40"/>
      <c r="I40"/>
      <c r="J40"/>
      <c r="K40"/>
      <c r="L40"/>
      <c r="M40"/>
    </row>
    <row r="41" spans="6:14">
      <c r="F41" s="730"/>
      <c r="G41"/>
      <c r="H41"/>
      <c r="I41"/>
      <c r="J41"/>
      <c r="K41"/>
      <c r="L41"/>
      <c r="M41"/>
    </row>
    <row r="42" spans="6:14">
      <c r="F42" s="730"/>
      <c r="G42"/>
      <c r="H42"/>
      <c r="I42"/>
      <c r="J42"/>
      <c r="K42"/>
      <c r="L42"/>
      <c r="M42"/>
    </row>
    <row r="43" spans="6:14">
      <c r="F43" s="730"/>
      <c r="G43"/>
      <c r="H43"/>
      <c r="I43"/>
      <c r="J43"/>
      <c r="K43"/>
      <c r="L43"/>
      <c r="M43"/>
    </row>
    <row r="44" spans="6:14">
      <c r="F44" s="730"/>
      <c r="G44"/>
      <c r="H44"/>
      <c r="I44"/>
      <c r="J44"/>
      <c r="K44"/>
      <c r="L44"/>
      <c r="M44"/>
    </row>
    <row r="45" spans="6:14">
      <c r="F45" s="730"/>
      <c r="G45"/>
      <c r="H45"/>
      <c r="I45"/>
      <c r="J45"/>
      <c r="K45"/>
      <c r="L45"/>
      <c r="M45"/>
    </row>
    <row r="46" spans="6:14">
      <c r="F46" s="730"/>
      <c r="G46"/>
      <c r="H46"/>
      <c r="I46"/>
      <c r="J46"/>
      <c r="K46"/>
      <c r="L46"/>
      <c r="M46"/>
    </row>
    <row r="47" spans="6:14">
      <c r="F47" s="730"/>
      <c r="G47"/>
      <c r="H47"/>
      <c r="I47"/>
      <c r="J47"/>
      <c r="K47"/>
      <c r="L47"/>
      <c r="M47"/>
    </row>
    <row r="48" spans="6:14">
      <c r="F48" s="730"/>
      <c r="G48"/>
      <c r="H48"/>
      <c r="I48"/>
      <c r="J48"/>
      <c r="K48"/>
      <c r="L48"/>
      <c r="M48"/>
    </row>
    <row r="49" spans="6:14">
      <c r="F49" s="730"/>
      <c r="G49"/>
      <c r="H49"/>
      <c r="I49"/>
      <c r="J49"/>
      <c r="K49"/>
      <c r="L49"/>
      <c r="M49"/>
    </row>
    <row r="50" spans="6:14">
      <c r="F50" s="730"/>
      <c r="G50"/>
      <c r="H50"/>
      <c r="I50"/>
      <c r="J50"/>
      <c r="K50"/>
      <c r="L50"/>
      <c r="M50"/>
    </row>
    <row r="51" spans="6:14">
      <c r="F51" s="730"/>
      <c r="G51"/>
      <c r="H51"/>
      <c r="I51"/>
      <c r="J51"/>
      <c r="K51"/>
      <c r="L51"/>
      <c r="M51"/>
    </row>
    <row r="52" spans="6:14">
      <c r="F52" s="730"/>
      <c r="G52"/>
      <c r="H52"/>
      <c r="I52"/>
      <c r="J52"/>
      <c r="K52"/>
      <c r="L52"/>
      <c r="M52"/>
    </row>
    <row r="53" spans="6:14">
      <c r="F53" s="730"/>
      <c r="G53"/>
      <c r="H53"/>
      <c r="I53"/>
      <c r="J53"/>
      <c r="K53"/>
      <c r="L53"/>
      <c r="M53"/>
    </row>
    <row r="54" spans="6:14">
      <c r="F54" s="730"/>
      <c r="G54"/>
      <c r="H54"/>
      <c r="I54"/>
      <c r="J54"/>
      <c r="K54"/>
      <c r="L54"/>
      <c r="M54"/>
    </row>
    <row r="55" spans="6:14">
      <c r="F55" s="730"/>
      <c r="G55" s="730"/>
      <c r="H55" s="730"/>
      <c r="I55" s="730"/>
      <c r="J55" s="730"/>
      <c r="K55" s="730"/>
      <c r="L55" s="730"/>
      <c r="M55" s="730"/>
      <c r="N55" s="719"/>
    </row>
    <row r="56" spans="6:14">
      <c r="F56" s="730"/>
      <c r="G56" s="730"/>
      <c r="H56" s="730"/>
      <c r="I56" s="730"/>
      <c r="J56" s="730"/>
      <c r="K56" s="730"/>
      <c r="L56" s="730"/>
      <c r="M56" s="730"/>
      <c r="N56" s="719"/>
    </row>
    <row r="57" spans="6:14">
      <c r="F57" s="730"/>
      <c r="G57" s="730"/>
      <c r="H57" s="730"/>
      <c r="I57" s="730"/>
      <c r="J57" s="730"/>
      <c r="K57" s="730"/>
      <c r="L57" s="730"/>
      <c r="M57" s="730"/>
      <c r="N57" s="719"/>
    </row>
    <row r="58" spans="6:14">
      <c r="F58" s="730"/>
      <c r="G58" s="730"/>
      <c r="H58" s="730"/>
      <c r="I58" s="730"/>
      <c r="J58" s="730"/>
      <c r="K58" s="730"/>
      <c r="L58" s="730"/>
      <c r="M58" s="730"/>
      <c r="N58" s="719"/>
    </row>
  </sheetData>
  <mergeCells count="6">
    <mergeCell ref="H2:M2"/>
    <mergeCell ref="A5:F5"/>
    <mergeCell ref="C9:D10"/>
    <mergeCell ref="H5:M5"/>
    <mergeCell ref="A4:F4"/>
    <mergeCell ref="G4:M4"/>
  </mergeCells>
  <phoneticPr fontId="0" type="noConversion"/>
  <pageMargins left="0.75" right="0.5" top="0.72" bottom="0.84" header="0.5" footer="0.5"/>
  <pageSetup orientation="portrait" r:id="rId1"/>
  <headerFooter scaleWithDoc="0" alignWithMargins="0">
    <oddHeader>&amp;RExhibit No. ___(EMA-3)</oddHeader>
    <oddFooter>&amp;RPage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C00000"/>
  </sheetPr>
  <dimension ref="A1:AQ57"/>
  <sheetViews>
    <sheetView zoomScaleNormal="100" workbookViewId="0">
      <selection activeCell="C6" sqref="C6"/>
    </sheetView>
  </sheetViews>
  <sheetFormatPr defaultRowHeight="12.75"/>
  <cols>
    <col min="1" max="1" width="9.140625" style="139"/>
    <col min="2" max="2" width="6.5703125" style="139" customWidth="1"/>
    <col min="3" max="3" width="42" style="139" customWidth="1"/>
    <col min="4" max="4" width="9.140625" style="139"/>
    <col min="5" max="5" width="20.140625" style="699" customWidth="1"/>
    <col min="6" max="9" width="9.140625" style="139"/>
    <col min="10" max="10" width="19.85546875" style="139" bestFit="1" customWidth="1"/>
    <col min="11" max="16384" width="9.140625" style="139"/>
  </cols>
  <sheetData>
    <row r="1" spans="1:43" s="686" customFormat="1">
      <c r="A1" s="139"/>
      <c r="B1" s="139"/>
      <c r="C1" s="683" t="s">
        <v>181</v>
      </c>
      <c r="D1" s="684"/>
      <c r="E1" s="685"/>
      <c r="J1" s="139"/>
      <c r="Q1" s="914" t="s">
        <v>181</v>
      </c>
      <c r="R1" s="914"/>
      <c r="S1" s="914"/>
      <c r="T1" s="914"/>
      <c r="U1" s="914"/>
      <c r="V1" s="914"/>
      <c r="W1" s="914"/>
    </row>
    <row r="2" spans="1:43" s="686" customFormat="1">
      <c r="B2" s="139"/>
      <c r="C2" s="859" t="s">
        <v>234</v>
      </c>
      <c r="D2" s="684"/>
      <c r="E2" s="687"/>
      <c r="J2" s="139"/>
      <c r="Q2" s="914" t="s">
        <v>282</v>
      </c>
      <c r="R2" s="914"/>
      <c r="S2" s="914"/>
      <c r="T2" s="914"/>
      <c r="U2" s="914"/>
      <c r="V2" s="914"/>
      <c r="W2" s="914"/>
    </row>
    <row r="3" spans="1:43" s="686" customFormat="1">
      <c r="B3" s="139"/>
      <c r="C3" s="683" t="s">
        <v>235</v>
      </c>
      <c r="D3" s="684"/>
      <c r="E3" s="687"/>
      <c r="J3" s="139"/>
      <c r="Q3" s="914" t="s">
        <v>283</v>
      </c>
      <c r="R3" s="914"/>
      <c r="S3" s="914"/>
      <c r="T3" s="914"/>
      <c r="U3" s="914"/>
      <c r="V3" s="914"/>
      <c r="W3" s="914"/>
    </row>
    <row r="4" spans="1:43">
      <c r="B4" s="764"/>
      <c r="C4" s="806" t="str">
        <f>Inputs!D2</f>
        <v>TWELVE MONTHS ENDED DECEMBER 31, 2009</v>
      </c>
      <c r="D4" s="764"/>
      <c r="E4" s="764"/>
      <c r="F4" s="764"/>
      <c r="G4" s="919" t="str">
        <f>C4</f>
        <v>TWELVE MONTHS ENDED DECEMBER 31, 2009</v>
      </c>
      <c r="H4" s="919"/>
      <c r="I4" s="919"/>
      <c r="J4" s="919"/>
      <c r="K4" s="919"/>
      <c r="L4" s="919"/>
      <c r="M4" s="919"/>
      <c r="N4" s="683"/>
      <c r="O4" s="683"/>
      <c r="P4" s="683"/>
    </row>
    <row r="5" spans="1:43">
      <c r="C5" s="152"/>
      <c r="D5" s="688"/>
      <c r="AD5" s="730"/>
      <c r="AE5" s="730"/>
      <c r="AF5" s="730"/>
      <c r="AG5" s="730"/>
      <c r="AH5" s="730"/>
      <c r="AI5" s="730"/>
      <c r="AJ5" s="730"/>
      <c r="AK5" s="730"/>
      <c r="AL5" s="730"/>
      <c r="AM5" s="730"/>
      <c r="AN5" s="730"/>
      <c r="AO5" s="730"/>
      <c r="AP5" s="730"/>
      <c r="AQ5" s="730"/>
    </row>
    <row r="6" spans="1:43">
      <c r="A6" s="152"/>
      <c r="C6" s="689"/>
      <c r="D6" s="688"/>
      <c r="E6" s="684"/>
      <c r="P6" s="730"/>
      <c r="Y6" s="730"/>
      <c r="Z6" s="730"/>
      <c r="AD6" s="730"/>
      <c r="AE6" s="730"/>
      <c r="AF6" s="730"/>
      <c r="AG6" s="730"/>
      <c r="AH6" s="730"/>
      <c r="AI6" s="730"/>
      <c r="AJ6" s="730"/>
      <c r="AK6" s="730"/>
      <c r="AL6" s="730"/>
      <c r="AM6" s="730"/>
      <c r="AN6" s="730"/>
      <c r="AO6" s="730"/>
      <c r="AP6" s="730"/>
      <c r="AQ6" s="730"/>
    </row>
    <row r="7" spans="1:43">
      <c r="A7" s="152"/>
      <c r="C7" s="689"/>
      <c r="D7" s="688"/>
      <c r="E7" s="684"/>
    </row>
    <row r="8" spans="1:43">
      <c r="A8" s="152"/>
      <c r="C8" s="688"/>
      <c r="D8" s="688"/>
      <c r="E8" s="856"/>
      <c r="F8" s="857"/>
      <c r="G8" s="857"/>
    </row>
    <row r="9" spans="1:43">
      <c r="A9" s="152" t="s">
        <v>211</v>
      </c>
      <c r="C9" s="152"/>
      <c r="D9" s="688"/>
      <c r="E9" s="152"/>
      <c r="J9" s="707" t="s">
        <v>269</v>
      </c>
    </row>
    <row r="10" spans="1:43">
      <c r="A10" s="154" t="s">
        <v>25</v>
      </c>
      <c r="C10" s="154" t="s">
        <v>103</v>
      </c>
      <c r="D10" s="688"/>
      <c r="E10" s="154" t="s">
        <v>236</v>
      </c>
    </row>
    <row r="11" spans="1:43">
      <c r="A11" s="152"/>
      <c r="C11" s="688"/>
      <c r="D11" s="688"/>
      <c r="E11" s="688"/>
    </row>
    <row r="12" spans="1:43">
      <c r="A12" s="140">
        <v>1</v>
      </c>
      <c r="C12" s="690" t="s">
        <v>237</v>
      </c>
      <c r="D12" s="688"/>
      <c r="E12" s="688">
        <v>1</v>
      </c>
      <c r="J12" s="691">
        <f>'RevReqEx-WA'!F24</f>
        <v>-1</v>
      </c>
    </row>
    <row r="13" spans="1:43">
      <c r="A13" s="140"/>
      <c r="C13" s="690"/>
      <c r="D13" s="688"/>
      <c r="E13" s="688"/>
    </row>
    <row r="14" spans="1:43">
      <c r="A14" s="140"/>
      <c r="C14" s="690" t="s">
        <v>238</v>
      </c>
      <c r="D14" s="688"/>
      <c r="E14" s="688"/>
    </row>
    <row r="15" spans="1:43">
      <c r="A15" s="140">
        <v>2</v>
      </c>
      <c r="B15" s="150"/>
      <c r="C15" s="688" t="s">
        <v>239</v>
      </c>
      <c r="D15" s="688"/>
      <c r="E15" s="706">
        <v>3.7829999999999999E-3</v>
      </c>
      <c r="J15" s="692">
        <f>ROUND($J$12*E15,0)</f>
        <v>0</v>
      </c>
    </row>
    <row r="16" spans="1:43">
      <c r="A16" s="140"/>
      <c r="C16" s="688"/>
      <c r="D16" s="688"/>
      <c r="E16" s="706"/>
    </row>
    <row r="17" spans="1:10">
      <c r="A17" s="140">
        <v>3</v>
      </c>
      <c r="C17" s="688" t="s">
        <v>240</v>
      </c>
      <c r="D17" s="688"/>
      <c r="E17" s="706">
        <v>2E-3</v>
      </c>
      <c r="J17" s="692">
        <f>ROUND($J$12*E17,0)</f>
        <v>0</v>
      </c>
    </row>
    <row r="18" spans="1:10">
      <c r="A18" s="140"/>
      <c r="C18" s="688"/>
      <c r="D18" s="688"/>
      <c r="E18" s="706"/>
    </row>
    <row r="19" spans="1:10">
      <c r="A19" s="140">
        <v>4</v>
      </c>
      <c r="C19" s="688" t="s">
        <v>241</v>
      </c>
      <c r="D19" s="688"/>
      <c r="E19" s="706">
        <v>3.8373999999999998E-2</v>
      </c>
      <c r="J19" s="692">
        <f>ROUND($J$12*E19,0)</f>
        <v>0</v>
      </c>
    </row>
    <row r="20" spans="1:10">
      <c r="A20" s="140"/>
      <c r="C20" s="688"/>
      <c r="D20" s="688"/>
      <c r="E20" s="706"/>
    </row>
    <row r="21" spans="1:10">
      <c r="A21" s="140">
        <v>5</v>
      </c>
      <c r="C21" s="688" t="s">
        <v>242</v>
      </c>
      <c r="D21" s="688"/>
      <c r="E21" s="706">
        <v>0</v>
      </c>
      <c r="J21" s="692">
        <f>ROUND($J$12*E21,0)</f>
        <v>0</v>
      </c>
    </row>
    <row r="22" spans="1:10">
      <c r="A22" s="140"/>
      <c r="C22" s="688"/>
      <c r="D22" s="688"/>
      <c r="E22" s="706"/>
    </row>
    <row r="23" spans="1:10">
      <c r="A23" s="140">
        <v>6</v>
      </c>
      <c r="C23" s="688" t="s">
        <v>243</v>
      </c>
      <c r="D23" s="688"/>
      <c r="E23" s="708">
        <f>SUM(E15:E21)</f>
        <v>4.4157000000000002E-2</v>
      </c>
      <c r="J23" s="694">
        <f>SUM(J15:J22)</f>
        <v>0</v>
      </c>
    </row>
    <row r="24" spans="1:10">
      <c r="A24" s="140"/>
      <c r="C24" s="688"/>
      <c r="D24" s="688"/>
      <c r="E24" s="706"/>
      <c r="J24" s="695"/>
    </row>
    <row r="25" spans="1:10">
      <c r="A25" s="140">
        <v>7</v>
      </c>
      <c r="C25" s="688" t="s">
        <v>244</v>
      </c>
      <c r="D25" s="688"/>
      <c r="E25" s="706">
        <f>E12-E23</f>
        <v>0.955843</v>
      </c>
      <c r="J25" s="695">
        <f>J12-J23</f>
        <v>-1</v>
      </c>
    </row>
    <row r="26" spans="1:10">
      <c r="A26" s="140"/>
      <c r="C26" s="688"/>
      <c r="D26" s="688"/>
      <c r="E26" s="706"/>
    </row>
    <row r="27" spans="1:10">
      <c r="A27" s="140">
        <v>8</v>
      </c>
      <c r="C27" s="688" t="s">
        <v>245</v>
      </c>
      <c r="D27" s="696"/>
      <c r="E27" s="706">
        <f>E25*0.35</f>
        <v>0.33454504999999995</v>
      </c>
      <c r="J27" s="697">
        <f>ROUND(J25*0.35,0)</f>
        <v>0</v>
      </c>
    </row>
    <row r="28" spans="1:10">
      <c r="C28" s="688"/>
      <c r="D28" s="688"/>
      <c r="E28" s="706"/>
    </row>
    <row r="29" spans="1:10" ht="13.5" thickBot="1">
      <c r="A29" s="140">
        <v>9</v>
      </c>
      <c r="C29" s="688" t="s">
        <v>246</v>
      </c>
      <c r="D29" s="688"/>
      <c r="E29" s="760">
        <f>ROUND(E25-E27,5)</f>
        <v>0.62129999999999996</v>
      </c>
      <c r="J29" s="698">
        <f>J25-J27</f>
        <v>-1</v>
      </c>
    </row>
    <row r="30" spans="1:10" ht="13.5" thickTop="1">
      <c r="C30" s="688"/>
      <c r="D30" s="688"/>
    </row>
    <row r="31" spans="1:10">
      <c r="C31" s="688" t="s">
        <v>247</v>
      </c>
      <c r="D31" s="688"/>
    </row>
    <row r="32" spans="1:10">
      <c r="C32" s="688" t="s">
        <v>248</v>
      </c>
      <c r="D32" s="688"/>
    </row>
    <row r="33" spans="3:10">
      <c r="C33" s="688" t="s">
        <v>249</v>
      </c>
      <c r="D33" s="688"/>
    </row>
    <row r="34" spans="3:10">
      <c r="C34" s="688" t="s">
        <v>250</v>
      </c>
      <c r="D34" s="688"/>
    </row>
    <row r="35" spans="3:10">
      <c r="C35" s="688" t="s">
        <v>251</v>
      </c>
      <c r="D35" s="688"/>
    </row>
    <row r="36" spans="3:10">
      <c r="C36" s="688" t="s">
        <v>252</v>
      </c>
      <c r="D36" s="688"/>
      <c r="E36" s="699">
        <v>3.1686354434833129E-3</v>
      </c>
    </row>
    <row r="37" spans="3:10">
      <c r="C37" s="688" t="s">
        <v>253</v>
      </c>
      <c r="D37" s="688"/>
      <c r="J37" s="139">
        <v>190386</v>
      </c>
    </row>
    <row r="38" spans="3:10">
      <c r="C38" s="688" t="s">
        <v>254</v>
      </c>
      <c r="D38" s="688"/>
    </row>
    <row r="39" spans="3:10">
      <c r="C39" s="688"/>
      <c r="D39" s="688"/>
      <c r="J39" s="139">
        <v>60181224</v>
      </c>
    </row>
    <row r="40" spans="3:10">
      <c r="C40" s="693" t="s">
        <v>301</v>
      </c>
      <c r="D40" s="688"/>
    </row>
    <row r="41" spans="3:10">
      <c r="C41" s="688"/>
      <c r="D41" s="688"/>
    </row>
    <row r="42" spans="3:10">
      <c r="C42" s="688" t="s">
        <v>255</v>
      </c>
      <c r="D42" s="688"/>
    </row>
    <row r="43" spans="3:10">
      <c r="C43" s="688" t="s">
        <v>256</v>
      </c>
      <c r="D43" s="688"/>
    </row>
    <row r="44" spans="3:10">
      <c r="C44" s="688" t="s">
        <v>257</v>
      </c>
      <c r="D44" s="688"/>
    </row>
    <row r="45" spans="3:10">
      <c r="C45" s="688" t="s">
        <v>258</v>
      </c>
      <c r="D45" s="688"/>
    </row>
    <row r="46" spans="3:10">
      <c r="C46" s="688" t="s">
        <v>259</v>
      </c>
    </row>
    <row r="47" spans="3:10">
      <c r="C47" s="688" t="s">
        <v>260</v>
      </c>
      <c r="J47" s="139">
        <v>0.142655</v>
      </c>
    </row>
    <row r="48" spans="3:10">
      <c r="C48" s="688" t="s">
        <v>261</v>
      </c>
      <c r="D48" s="688"/>
      <c r="E48" s="699">
        <v>3.8397944162717024E-2</v>
      </c>
    </row>
    <row r="49" spans="3:10">
      <c r="C49" s="688" t="s">
        <v>262</v>
      </c>
      <c r="D49" s="688"/>
      <c r="J49" s="139">
        <v>7.5999999999999998E-2</v>
      </c>
    </row>
    <row r="50" spans="3:10">
      <c r="C50" s="688"/>
      <c r="D50" s="688"/>
      <c r="J50" s="139">
        <v>1.0841780000000001E-2</v>
      </c>
    </row>
    <row r="51" spans="3:10">
      <c r="C51" s="688" t="s">
        <v>263</v>
      </c>
      <c r="D51" s="688"/>
    </row>
    <row r="52" spans="3:10">
      <c r="C52" s="688" t="s">
        <v>264</v>
      </c>
      <c r="D52" s="688"/>
      <c r="J52" s="139">
        <v>5.7405448291978911E-3</v>
      </c>
    </row>
    <row r="53" spans="3:10">
      <c r="C53" s="688" t="s">
        <v>250</v>
      </c>
      <c r="D53" s="688"/>
    </row>
    <row r="54" spans="3:10">
      <c r="C54" s="688" t="s">
        <v>251</v>
      </c>
      <c r="D54" s="688"/>
    </row>
    <row r="55" spans="3:10">
      <c r="C55" s="139" t="s">
        <v>261</v>
      </c>
      <c r="D55" s="688"/>
      <c r="E55" s="699">
        <v>0</v>
      </c>
    </row>
    <row r="56" spans="3:10">
      <c r="C56" s="688" t="s">
        <v>265</v>
      </c>
      <c r="D56" s="688"/>
    </row>
    <row r="57" spans="3:10">
      <c r="C57" s="688" t="s">
        <v>254</v>
      </c>
      <c r="D57" s="688"/>
    </row>
  </sheetData>
  <mergeCells count="4">
    <mergeCell ref="Q1:W1"/>
    <mergeCell ref="Q2:W2"/>
    <mergeCell ref="Q3:W3"/>
    <mergeCell ref="G4:M4"/>
  </mergeCells>
  <phoneticPr fontId="0" type="noConversion"/>
  <pageMargins left="0.75" right="0.5" top="0.72" bottom="0.84" header="0.5" footer="0.5"/>
  <pageSetup scale="105" orientation="portrait" r:id="rId1"/>
  <headerFooter alignWithMargins="0">
    <oddHeader>&amp;RExhibit No. ___(EMA-3)</oddHeader>
    <oddFooter>&amp;RPage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16"/>
  <sheetViews>
    <sheetView view="pageBreakPreview" zoomScale="60" zoomScaleNormal="100" workbookViewId="0">
      <selection activeCell="J73" sqref="J73"/>
    </sheetView>
  </sheetViews>
  <sheetFormatPr defaultColWidth="12.42578125" defaultRowHeight="11.1" customHeight="1"/>
  <cols>
    <col min="1" max="1" width="5.5703125" style="162" customWidth="1"/>
    <col min="2" max="2" width="26.140625" style="162" customWidth="1"/>
    <col min="3" max="3" width="12.42578125" style="162" customWidth="1"/>
    <col min="4" max="4" width="6.7109375" style="162" customWidth="1"/>
    <col min="5" max="5" width="12.42578125" style="181" customWidth="1"/>
    <col min="6" max="6" width="12.42578125" style="182" customWidth="1"/>
    <col min="7" max="7" width="12.42578125" style="181" customWidth="1"/>
    <col min="8" max="16384" width="12.42578125" style="162"/>
  </cols>
  <sheetData>
    <row r="1" spans="1:8" ht="12">
      <c r="A1" s="161" t="str">
        <f>Inputs!$D$6</f>
        <v>AVISTA UTILITIES</v>
      </c>
      <c r="B1" s="161"/>
      <c r="C1" s="161"/>
      <c r="E1" s="163"/>
      <c r="F1" s="164"/>
      <c r="G1" s="163"/>
    </row>
    <row r="2" spans="1:8" ht="12">
      <c r="A2" s="161" t="s">
        <v>110</v>
      </c>
      <c r="B2" s="161"/>
      <c r="C2" s="161"/>
      <c r="E2" s="165"/>
      <c r="F2" s="166"/>
      <c r="G2" s="165"/>
    </row>
    <row r="3" spans="1:8" ht="12">
      <c r="A3" s="161" t="str">
        <f>Inputs!$D$2</f>
        <v>TWELVE MONTHS ENDED DECEMBER 31, 2009</v>
      </c>
      <c r="B3" s="161"/>
      <c r="C3" s="161"/>
      <c r="E3" s="163"/>
      <c r="F3" s="166" t="s">
        <v>149</v>
      </c>
      <c r="G3" s="162"/>
    </row>
    <row r="4" spans="1:8" ht="12">
      <c r="A4" s="161" t="s">
        <v>113</v>
      </c>
      <c r="B4" s="161"/>
      <c r="C4" s="161"/>
      <c r="E4" s="167"/>
      <c r="F4" s="168" t="s">
        <v>114</v>
      </c>
      <c r="G4" s="167"/>
    </row>
    <row r="5" spans="1:8" ht="12">
      <c r="A5" s="169" t="s">
        <v>9</v>
      </c>
      <c r="E5" s="163"/>
      <c r="F5" s="166"/>
      <c r="G5" s="163"/>
    </row>
    <row r="6" spans="1:8" ht="12">
      <c r="A6" s="170" t="s">
        <v>25</v>
      </c>
      <c r="B6" s="171" t="s">
        <v>103</v>
      </c>
      <c r="C6" s="171"/>
      <c r="E6" s="172" t="s">
        <v>115</v>
      </c>
      <c r="F6" s="173" t="s">
        <v>116</v>
      </c>
      <c r="G6" s="172" t="s">
        <v>117</v>
      </c>
      <c r="H6" s="174" t="s">
        <v>118</v>
      </c>
    </row>
    <row r="7" spans="1:8" ht="12">
      <c r="A7" s="169"/>
      <c r="B7" s="162" t="s">
        <v>59</v>
      </c>
      <c r="E7" s="175"/>
      <c r="F7" s="166"/>
      <c r="G7" s="175"/>
    </row>
    <row r="8" spans="1:8" ht="12">
      <c r="A8" s="169">
        <v>1</v>
      </c>
      <c r="B8" s="162" t="s">
        <v>119</v>
      </c>
      <c r="E8" s="176"/>
      <c r="F8" s="176"/>
      <c r="G8" s="176"/>
      <c r="H8" s="177" t="str">
        <f>IF(E8=F8+G8," ","ERROR")</f>
        <v xml:space="preserve"> </v>
      </c>
    </row>
    <row r="9" spans="1:8" ht="12">
      <c r="A9" s="169">
        <v>2</v>
      </c>
      <c r="B9" s="162" t="s">
        <v>120</v>
      </c>
      <c r="E9" s="178"/>
      <c r="F9" s="178"/>
      <c r="G9" s="178"/>
      <c r="H9" s="177" t="str">
        <f>IF(E9=F9+G9," ","ERROR")</f>
        <v xml:space="preserve"> </v>
      </c>
    </row>
    <row r="10" spans="1:8" ht="12">
      <c r="A10" s="169">
        <v>3</v>
      </c>
      <c r="B10" s="162" t="s">
        <v>62</v>
      </c>
      <c r="E10" s="179"/>
      <c r="F10" s="179"/>
      <c r="G10" s="179"/>
      <c r="H10" s="177" t="str">
        <f>IF(E10=F10+G10," ","ERROR")</f>
        <v xml:space="preserve"> </v>
      </c>
    </row>
    <row r="11" spans="1:8" ht="12">
      <c r="A11" s="169">
        <v>4</v>
      </c>
      <c r="B11" s="162" t="s">
        <v>121</v>
      </c>
      <c r="E11" s="178">
        <f>SUM(E8:E10)</f>
        <v>0</v>
      </c>
      <c r="F11" s="178">
        <f>SUM(F8:F10)</f>
        <v>0</v>
      </c>
      <c r="G11" s="178">
        <f>SUM(G8:G10)</f>
        <v>0</v>
      </c>
      <c r="H11" s="177" t="str">
        <f>IF(E11=F11+G11," ","ERROR")</f>
        <v xml:space="preserve"> </v>
      </c>
    </row>
    <row r="12" spans="1:8" ht="12">
      <c r="A12" s="169"/>
      <c r="E12" s="178"/>
      <c r="F12" s="178"/>
      <c r="G12" s="178"/>
      <c r="H12" s="177"/>
    </row>
    <row r="13" spans="1:8" ht="12">
      <c r="A13" s="169"/>
      <c r="B13" s="162" t="s">
        <v>64</v>
      </c>
      <c r="E13" s="178"/>
      <c r="F13" s="178"/>
      <c r="G13" s="178"/>
      <c r="H13" s="177"/>
    </row>
    <row r="14" spans="1:8" ht="12">
      <c r="A14" s="169">
        <v>5</v>
      </c>
      <c r="B14" s="162" t="s">
        <v>122</v>
      </c>
      <c r="E14" s="178"/>
      <c r="F14" s="178"/>
      <c r="G14" s="178"/>
      <c r="H14" s="177" t="str">
        <f>IF(E14=F14+G14," ","ERROR")</f>
        <v xml:space="preserve"> </v>
      </c>
    </row>
    <row r="15" spans="1:8" ht="12">
      <c r="A15" s="169"/>
      <c r="B15" s="162" t="s">
        <v>66</v>
      </c>
      <c r="E15" s="178"/>
      <c r="F15" s="178"/>
      <c r="G15" s="178"/>
      <c r="H15" s="177"/>
    </row>
    <row r="16" spans="1:8" ht="12">
      <c r="A16" s="169">
        <v>6</v>
      </c>
      <c r="B16" s="162" t="s">
        <v>123</v>
      </c>
      <c r="E16" s="178"/>
      <c r="F16" s="178"/>
      <c r="G16" s="178"/>
      <c r="H16" s="177" t="str">
        <f>IF(E16=F16+G16," ","ERROR")</f>
        <v xml:space="preserve"> </v>
      </c>
    </row>
    <row r="17" spans="1:8" ht="12">
      <c r="A17" s="169">
        <v>7</v>
      </c>
      <c r="B17" s="162" t="s">
        <v>124</v>
      </c>
      <c r="E17" s="178"/>
      <c r="F17" s="178"/>
      <c r="G17" s="178"/>
      <c r="H17" s="177" t="str">
        <f>IF(E17=F17+G17," ","ERROR")</f>
        <v xml:space="preserve"> </v>
      </c>
    </row>
    <row r="18" spans="1:8" ht="12">
      <c r="A18" s="169">
        <v>8</v>
      </c>
      <c r="B18" s="162" t="s">
        <v>125</v>
      </c>
      <c r="E18" s="179"/>
      <c r="F18" s="179"/>
      <c r="G18" s="179"/>
      <c r="H18" s="177" t="str">
        <f>IF(E18=F18+G18," ","ERROR")</f>
        <v xml:space="preserve"> </v>
      </c>
    </row>
    <row r="19" spans="1:8" ht="12">
      <c r="A19" s="169">
        <v>9</v>
      </c>
      <c r="B19" s="162" t="s">
        <v>126</v>
      </c>
      <c r="E19" s="178">
        <f>SUM(E16:E18)</f>
        <v>0</v>
      </c>
      <c r="F19" s="178">
        <f>SUM(F16:F18)</f>
        <v>0</v>
      </c>
      <c r="G19" s="178">
        <f>SUM(G16:G18)</f>
        <v>0</v>
      </c>
      <c r="H19" s="177" t="str">
        <f>IF(E19=F19+G19," ","ERROR")</f>
        <v xml:space="preserve"> </v>
      </c>
    </row>
    <row r="20" spans="1:8" ht="12">
      <c r="A20" s="169"/>
      <c r="B20" s="162" t="s">
        <v>71</v>
      </c>
      <c r="E20" s="178"/>
      <c r="F20" s="178"/>
      <c r="G20" s="178"/>
      <c r="H20" s="177"/>
    </row>
    <row r="21" spans="1:8" ht="12">
      <c r="A21" s="169">
        <v>10</v>
      </c>
      <c r="B21" s="162" t="s">
        <v>127</v>
      </c>
      <c r="E21" s="178"/>
      <c r="F21" s="178"/>
      <c r="G21" s="178"/>
      <c r="H21" s="177" t="str">
        <f>IF(E21=F21+G21," ","ERROR")</f>
        <v xml:space="preserve"> </v>
      </c>
    </row>
    <row r="22" spans="1:8" ht="12">
      <c r="A22" s="169">
        <v>11</v>
      </c>
      <c r="B22" s="162" t="s">
        <v>128</v>
      </c>
      <c r="E22" s="178"/>
      <c r="F22" s="178"/>
      <c r="G22" s="178"/>
      <c r="H22" s="177" t="str">
        <f>IF(E22=F22+G22," ","ERROR")</f>
        <v xml:space="preserve"> </v>
      </c>
    </row>
    <row r="23" spans="1:8" ht="12">
      <c r="A23" s="169">
        <v>12</v>
      </c>
      <c r="B23" s="162" t="s">
        <v>129</v>
      </c>
      <c r="E23" s="179"/>
      <c r="F23" s="179"/>
      <c r="G23" s="179"/>
      <c r="H23" s="177" t="str">
        <f>IF(E23=F23+G23," ","ERROR")</f>
        <v xml:space="preserve"> </v>
      </c>
    </row>
    <row r="24" spans="1:8" ht="12">
      <c r="A24" s="169">
        <v>13</v>
      </c>
      <c r="B24" s="162" t="s">
        <v>130</v>
      </c>
      <c r="E24" s="178">
        <f>SUM(E21:E23)</f>
        <v>0</v>
      </c>
      <c r="F24" s="178">
        <f>SUM(F21:F23)</f>
        <v>0</v>
      </c>
      <c r="G24" s="178">
        <f>SUM(G21:G23)</f>
        <v>0</v>
      </c>
      <c r="H24" s="177" t="str">
        <f>IF(E24=F24+G24," ","ERROR")</f>
        <v xml:space="preserve"> </v>
      </c>
    </row>
    <row r="25" spans="1:8" ht="12">
      <c r="A25" s="169"/>
      <c r="B25" s="162" t="s">
        <v>75</v>
      </c>
      <c r="E25" s="178"/>
      <c r="F25" s="178"/>
      <c r="G25" s="178"/>
      <c r="H25" s="177"/>
    </row>
    <row r="26" spans="1:8" ht="12">
      <c r="A26" s="169">
        <v>14</v>
      </c>
      <c r="B26" s="162" t="s">
        <v>127</v>
      </c>
      <c r="E26" s="178"/>
      <c r="F26" s="178"/>
      <c r="G26" s="178"/>
      <c r="H26" s="177" t="str">
        <f>IF(E26=F26+G26," ","ERROR")</f>
        <v xml:space="preserve"> </v>
      </c>
    </row>
    <row r="27" spans="1:8" ht="12">
      <c r="A27" s="169">
        <v>15</v>
      </c>
      <c r="B27" s="162" t="s">
        <v>128</v>
      </c>
      <c r="E27" s="178"/>
      <c r="F27" s="178"/>
      <c r="G27" s="178"/>
      <c r="H27" s="177" t="str">
        <f>IF(E27=F27+G27," ","ERROR")</f>
        <v xml:space="preserve"> </v>
      </c>
    </row>
    <row r="28" spans="1:8" ht="12">
      <c r="A28" s="169">
        <v>16</v>
      </c>
      <c r="B28" s="162" t="s">
        <v>129</v>
      </c>
      <c r="E28" s="179">
        <f>F28+G28</f>
        <v>0</v>
      </c>
      <c r="F28" s="179"/>
      <c r="G28" s="179">
        <f>F112</f>
        <v>0</v>
      </c>
      <c r="H28" s="177" t="str">
        <f>IF(E28=F28+G28," ","ERROR")</f>
        <v xml:space="preserve"> </v>
      </c>
    </row>
    <row r="29" spans="1:8" ht="12">
      <c r="A29" s="169">
        <v>17</v>
      </c>
      <c r="B29" s="162" t="s">
        <v>131</v>
      </c>
      <c r="E29" s="178">
        <f>SUM(E26:E28)</f>
        <v>0</v>
      </c>
      <c r="F29" s="178">
        <f>SUM(F26:F28)</f>
        <v>0</v>
      </c>
      <c r="G29" s="178">
        <f>SUM(G26:G28)</f>
        <v>0</v>
      </c>
      <c r="H29" s="177" t="str">
        <f>IF(E29=F29+G29," ","ERROR")</f>
        <v xml:space="preserve"> </v>
      </c>
    </row>
    <row r="30" spans="1:8" ht="12">
      <c r="A30" s="169"/>
      <c r="E30" s="178"/>
      <c r="F30" s="178"/>
      <c r="G30" s="178"/>
      <c r="H30" s="177"/>
    </row>
    <row r="31" spans="1:8" ht="12">
      <c r="A31" s="169">
        <v>18</v>
      </c>
      <c r="B31" s="162" t="s">
        <v>77</v>
      </c>
      <c r="E31" s="178"/>
      <c r="F31" s="178"/>
      <c r="G31" s="178"/>
      <c r="H31" s="177" t="str">
        <f>IF(E31=F31+G31," ","ERROR")</f>
        <v xml:space="preserve"> </v>
      </c>
    </row>
    <row r="32" spans="1:8" ht="12">
      <c r="A32" s="169">
        <v>19</v>
      </c>
      <c r="B32" s="162" t="s">
        <v>78</v>
      </c>
      <c r="E32" s="178"/>
      <c r="F32" s="178"/>
      <c r="G32" s="178"/>
      <c r="H32" s="177" t="str">
        <f>IF(E32=F32+G32," ","ERROR")</f>
        <v xml:space="preserve"> </v>
      </c>
    </row>
    <row r="33" spans="1:8" ht="12">
      <c r="A33" s="169">
        <v>20</v>
      </c>
      <c r="B33" s="162" t="s">
        <v>132</v>
      </c>
      <c r="E33" s="178"/>
      <c r="F33" s="178"/>
      <c r="G33" s="178"/>
      <c r="H33" s="177" t="str">
        <f>IF(E33=F33+G33," ","ERROR")</f>
        <v xml:space="preserve"> </v>
      </c>
    </row>
    <row r="34" spans="1:8" ht="12">
      <c r="A34" s="169"/>
      <c r="B34" s="162" t="s">
        <v>133</v>
      </c>
      <c r="E34" s="178"/>
      <c r="F34" s="178"/>
      <c r="G34" s="178"/>
      <c r="H34" s="177"/>
    </row>
    <row r="35" spans="1:8" ht="12">
      <c r="A35" s="169">
        <v>21</v>
      </c>
      <c r="B35" s="162" t="s">
        <v>127</v>
      </c>
      <c r="E35" s="178"/>
      <c r="F35" s="178"/>
      <c r="G35" s="178"/>
      <c r="H35" s="177" t="str">
        <f>IF(E35=F35+G35," ","ERROR")</f>
        <v xml:space="preserve"> </v>
      </c>
    </row>
    <row r="36" spans="1:8" ht="12">
      <c r="A36" s="169">
        <v>22</v>
      </c>
      <c r="B36" s="162" t="s">
        <v>128</v>
      </c>
      <c r="E36" s="178"/>
      <c r="F36" s="178"/>
      <c r="G36" s="178"/>
      <c r="H36" s="177" t="str">
        <f>IF(E36=F36+G36," ","ERROR")</f>
        <v xml:space="preserve"> </v>
      </c>
    </row>
    <row r="37" spans="1:8" ht="12">
      <c r="A37" s="169">
        <v>23</v>
      </c>
      <c r="B37" s="162" t="s">
        <v>129</v>
      </c>
      <c r="E37" s="179"/>
      <c r="F37" s="179"/>
      <c r="G37" s="179"/>
      <c r="H37" s="177" t="str">
        <f>IF(E37=F37+G37," ","ERROR")</f>
        <v xml:space="preserve"> </v>
      </c>
    </row>
    <row r="38" spans="1:8" ht="12">
      <c r="A38" s="169">
        <v>24</v>
      </c>
      <c r="B38" s="162" t="s">
        <v>134</v>
      </c>
      <c r="E38" s="179">
        <f>SUM(E35:E37)</f>
        <v>0</v>
      </c>
      <c r="F38" s="179">
        <f>SUM(F35:F37)</f>
        <v>0</v>
      </c>
      <c r="G38" s="179">
        <f>SUM(G35:G37)</f>
        <v>0</v>
      </c>
      <c r="H38" s="177" t="str">
        <f>IF(E38=F38+G38," ","ERROR")</f>
        <v xml:space="preserve"> </v>
      </c>
    </row>
    <row r="39" spans="1:8" ht="12">
      <c r="A39" s="169">
        <v>25</v>
      </c>
      <c r="B39" s="162" t="s">
        <v>82</v>
      </c>
      <c r="E39" s="179">
        <f>E19+E24+E29+E31+E32+E33+E38+E14</f>
        <v>0</v>
      </c>
      <c r="F39" s="179">
        <f>F19+F24+F29+F31+F32+F33+F38+F14</f>
        <v>0</v>
      </c>
      <c r="G39" s="179">
        <f>G19+G24+G29+G31+G32+G33+G38+G14</f>
        <v>0</v>
      </c>
      <c r="H39" s="177" t="str">
        <f>IF(E39=F39+G39," ","ERROR")</f>
        <v xml:space="preserve"> </v>
      </c>
    </row>
    <row r="40" spans="1:8" ht="12">
      <c r="A40" s="169"/>
      <c r="E40" s="178"/>
      <c r="F40" s="178"/>
      <c r="G40" s="178"/>
      <c r="H40" s="177"/>
    </row>
    <row r="41" spans="1:8" ht="12">
      <c r="A41" s="169">
        <v>26</v>
      </c>
      <c r="B41" s="162" t="s">
        <v>135</v>
      </c>
      <c r="E41" s="178">
        <f>E11-E39</f>
        <v>0</v>
      </c>
      <c r="F41" s="178">
        <f>F11-F39</f>
        <v>0</v>
      </c>
      <c r="G41" s="178">
        <f>G11-G39</f>
        <v>0</v>
      </c>
      <c r="H41" s="177" t="str">
        <f>IF(E41=F41+G41," ","ERROR")</f>
        <v xml:space="preserve"> </v>
      </c>
    </row>
    <row r="42" spans="1:8" ht="12">
      <c r="A42" s="169"/>
      <c r="E42" s="178"/>
      <c r="F42" s="178"/>
      <c r="G42" s="178"/>
      <c r="H42" s="177"/>
    </row>
    <row r="43" spans="1:8" ht="12">
      <c r="A43" s="169"/>
      <c r="B43" s="162" t="s">
        <v>136</v>
      </c>
      <c r="E43" s="178"/>
      <c r="F43" s="178"/>
      <c r="G43" s="178"/>
      <c r="H43" s="177"/>
    </row>
    <row r="44" spans="1:8" ht="12">
      <c r="A44" s="169">
        <v>27</v>
      </c>
      <c r="B44" s="180" t="s">
        <v>150</v>
      </c>
      <c r="E44" s="178">
        <f>F44+G44</f>
        <v>0</v>
      </c>
      <c r="F44" s="178">
        <f>ROUND(F41*0.34,0)</f>
        <v>0</v>
      </c>
      <c r="G44" s="178">
        <f>ROUND(G41*0.34,0)</f>
        <v>0</v>
      </c>
      <c r="H44" s="177" t="str">
        <f>IF(E44=F44+G44," ","ERROR")</f>
        <v xml:space="preserve"> </v>
      </c>
    </row>
    <row r="45" spans="1:8" ht="12">
      <c r="A45" s="169">
        <v>28</v>
      </c>
      <c r="B45" s="162" t="s">
        <v>139</v>
      </c>
      <c r="E45" s="178"/>
      <c r="F45" s="178"/>
      <c r="G45" s="178"/>
      <c r="H45" s="177" t="str">
        <f>IF(E45=F45+G45," ","ERROR")</f>
        <v xml:space="preserve"> </v>
      </c>
    </row>
    <row r="46" spans="1:8" ht="12">
      <c r="A46" s="169">
        <v>29</v>
      </c>
      <c r="B46" s="162" t="s">
        <v>138</v>
      </c>
      <c r="E46" s="179"/>
      <c r="F46" s="179"/>
      <c r="G46" s="179"/>
      <c r="H46" s="177" t="str">
        <f>IF(E46=F46+G46," ","ERROR")</f>
        <v xml:space="preserve"> </v>
      </c>
    </row>
    <row r="47" spans="1:8" ht="12">
      <c r="A47" s="169"/>
      <c r="H47" s="177"/>
    </row>
    <row r="48" spans="1:8" ht="12">
      <c r="A48" s="169">
        <v>30</v>
      </c>
      <c r="B48" s="183" t="s">
        <v>88</v>
      </c>
      <c r="E48" s="176">
        <f>E41-(+E44+E45+E46)</f>
        <v>0</v>
      </c>
      <c r="F48" s="176">
        <f>F41-F44+F45+F46</f>
        <v>0</v>
      </c>
      <c r="G48" s="176">
        <f>G41-SUM(G44:G46)</f>
        <v>0</v>
      </c>
      <c r="H48" s="177" t="str">
        <f>IF(E48=F48+G48," ","ERROR")</f>
        <v xml:space="preserve"> </v>
      </c>
    </row>
    <row r="49" spans="1:8" ht="12">
      <c r="A49" s="169"/>
      <c r="H49" s="177"/>
    </row>
    <row r="50" spans="1:8" ht="12">
      <c r="A50" s="169"/>
      <c r="B50" s="180" t="s">
        <v>140</v>
      </c>
      <c r="H50" s="177"/>
    </row>
    <row r="51" spans="1:8" ht="12">
      <c r="A51" s="169"/>
      <c r="B51" s="180" t="s">
        <v>141</v>
      </c>
      <c r="H51" s="177"/>
    </row>
    <row r="52" spans="1:8" ht="12">
      <c r="A52" s="169">
        <v>31</v>
      </c>
      <c r="B52" s="162" t="s">
        <v>142</v>
      </c>
      <c r="E52" s="176"/>
      <c r="F52" s="176"/>
      <c r="G52" s="176"/>
      <c r="H52" s="177" t="str">
        <f t="shared" ref="H52:H61" si="0">IF(E52=F52+G52," ","ERROR")</f>
        <v xml:space="preserve"> </v>
      </c>
    </row>
    <row r="53" spans="1:8" ht="12">
      <c r="A53" s="169">
        <v>32</v>
      </c>
      <c r="B53" s="162" t="s">
        <v>143</v>
      </c>
      <c r="E53" s="178"/>
      <c r="F53" s="178"/>
      <c r="G53" s="178"/>
      <c r="H53" s="177" t="str">
        <f t="shared" si="0"/>
        <v xml:space="preserve"> </v>
      </c>
    </row>
    <row r="54" spans="1:8" ht="12">
      <c r="A54" s="169">
        <v>33</v>
      </c>
      <c r="B54" s="162" t="s">
        <v>151</v>
      </c>
      <c r="E54" s="179"/>
      <c r="F54" s="179"/>
      <c r="G54" s="179"/>
      <c r="H54" s="177" t="str">
        <f t="shared" si="0"/>
        <v xml:space="preserve"> </v>
      </c>
    </row>
    <row r="55" spans="1:8" ht="12">
      <c r="A55" s="169">
        <v>34</v>
      </c>
      <c r="B55" s="162" t="s">
        <v>145</v>
      </c>
      <c r="E55" s="178">
        <f>SUM(E52:E54)</f>
        <v>0</v>
      </c>
      <c r="F55" s="178">
        <f>SUM(F52:F54)</f>
        <v>0</v>
      </c>
      <c r="G55" s="178">
        <f>SUM(G52:G54)</f>
        <v>0</v>
      </c>
      <c r="H55" s="177" t="str">
        <f t="shared" si="0"/>
        <v xml:space="preserve"> </v>
      </c>
    </row>
    <row r="56" spans="1:8" ht="12">
      <c r="A56" s="169"/>
      <c r="B56" s="162" t="s">
        <v>93</v>
      </c>
      <c r="E56" s="178"/>
      <c r="F56" s="178"/>
      <c r="G56" s="178"/>
      <c r="H56" s="177" t="str">
        <f t="shared" si="0"/>
        <v xml:space="preserve"> </v>
      </c>
    </row>
    <row r="57" spans="1:8" ht="12">
      <c r="A57" s="169">
        <v>35</v>
      </c>
      <c r="B57" s="162" t="s">
        <v>142</v>
      </c>
      <c r="E57" s="178"/>
      <c r="F57" s="178"/>
      <c r="G57" s="178"/>
      <c r="H57" s="177" t="str">
        <f t="shared" si="0"/>
        <v xml:space="preserve"> </v>
      </c>
    </row>
    <row r="58" spans="1:8" ht="12">
      <c r="A58" s="169">
        <v>36</v>
      </c>
      <c r="B58" s="162" t="s">
        <v>143</v>
      </c>
      <c r="E58" s="178"/>
      <c r="F58" s="178"/>
      <c r="G58" s="178"/>
      <c r="H58" s="177" t="str">
        <f t="shared" si="0"/>
        <v xml:space="preserve"> </v>
      </c>
    </row>
    <row r="59" spans="1:8" ht="12">
      <c r="A59" s="169">
        <v>37</v>
      </c>
      <c r="B59" s="162" t="s">
        <v>151</v>
      </c>
      <c r="E59" s="179"/>
      <c r="F59" s="179"/>
      <c r="G59" s="179"/>
      <c r="H59" s="177" t="str">
        <f t="shared" si="0"/>
        <v xml:space="preserve"> </v>
      </c>
    </row>
    <row r="60" spans="1:8" ht="12">
      <c r="A60" s="169">
        <v>38</v>
      </c>
      <c r="B60" s="162" t="s">
        <v>146</v>
      </c>
      <c r="E60" s="178">
        <f>SUM(E57:E59)</f>
        <v>0</v>
      </c>
      <c r="F60" s="178">
        <f>SUM(F57:F59)</f>
        <v>0</v>
      </c>
      <c r="G60" s="178">
        <f>SUM(G57:G59)</f>
        <v>0</v>
      </c>
      <c r="H60" s="177" t="str">
        <f t="shared" si="0"/>
        <v xml:space="preserve"> </v>
      </c>
    </row>
    <row r="61" spans="1:8" ht="12">
      <c r="A61" s="169">
        <v>39</v>
      </c>
      <c r="B61" s="180" t="s">
        <v>147</v>
      </c>
      <c r="E61" s="178">
        <f>F61+G61</f>
        <v>-48323</v>
      </c>
      <c r="F61" s="632">
        <v>-31005</v>
      </c>
      <c r="G61" s="178">
        <v>-17318</v>
      </c>
      <c r="H61" s="177" t="str">
        <f t="shared" si="0"/>
        <v xml:space="preserve"> </v>
      </c>
    </row>
    <row r="62" spans="1:8" ht="12">
      <c r="A62" s="169">
        <v>40</v>
      </c>
      <c r="B62" s="162" t="s">
        <v>96</v>
      </c>
      <c r="E62" s="178"/>
      <c r="F62" s="178"/>
      <c r="G62" s="178"/>
      <c r="H62" s="177" t="str">
        <f>IF(E62=F62+G62," ","ERROR")</f>
        <v xml:space="preserve"> </v>
      </c>
    </row>
    <row r="63" spans="1:8" ht="12">
      <c r="A63" s="169">
        <v>41</v>
      </c>
      <c r="B63" s="162" t="s">
        <v>302</v>
      </c>
      <c r="E63" s="178"/>
      <c r="F63" s="178"/>
      <c r="G63" s="178"/>
      <c r="H63" s="177"/>
    </row>
    <row r="64" spans="1:8" ht="12">
      <c r="A64" s="169">
        <v>42</v>
      </c>
      <c r="B64" s="180" t="s">
        <v>97</v>
      </c>
      <c r="E64" s="179"/>
      <c r="F64" s="179"/>
      <c r="G64" s="179"/>
      <c r="H64" s="177" t="str">
        <f>IF(E64=F64+G64," ","ERROR")</f>
        <v xml:space="preserve"> </v>
      </c>
    </row>
    <row r="65" spans="1:8" ht="12">
      <c r="A65" s="169"/>
      <c r="B65" s="162" t="s">
        <v>148</v>
      </c>
      <c r="H65" s="177"/>
    </row>
    <row r="66" spans="1:8" ht="12.75" thickBot="1">
      <c r="A66" s="169">
        <v>43</v>
      </c>
      <c r="B66" s="183" t="s">
        <v>98</v>
      </c>
      <c r="E66" s="184">
        <f>E55-E60+E61+E62+E64+E63</f>
        <v>-48323</v>
      </c>
      <c r="F66" s="184">
        <f t="shared" ref="F66:G66" si="1">F55-F60+F61+F62+F64+F63</f>
        <v>-31005</v>
      </c>
      <c r="G66" s="184">
        <f t="shared" si="1"/>
        <v>-17318</v>
      </c>
      <c r="H66" s="177" t="str">
        <f>IF(E66=F66+G66," ","ERROR")</f>
        <v xml:space="preserve"> </v>
      </c>
    </row>
    <row r="67" spans="1:8" ht="12.75" thickTop="1">
      <c r="A67" s="185"/>
      <c r="B67" s="185"/>
      <c r="C67" s="185"/>
      <c r="D67" s="186"/>
      <c r="E67" s="187"/>
      <c r="F67" s="188"/>
      <c r="G67" s="186"/>
    </row>
    <row r="68" spans="1:8" ht="12">
      <c r="A68" s="185"/>
      <c r="B68" s="185"/>
      <c r="C68" s="185"/>
      <c r="D68" s="186"/>
      <c r="E68" s="187"/>
      <c r="F68" s="629"/>
      <c r="G68" s="630"/>
    </row>
    <row r="69" spans="1:8" ht="12">
      <c r="A69" s="185"/>
      <c r="B69" s="185"/>
      <c r="C69" s="185"/>
      <c r="D69" s="186"/>
      <c r="E69" s="187"/>
      <c r="F69" s="631"/>
      <c r="G69" s="630"/>
    </row>
    <row r="70" spans="1:8" ht="12">
      <c r="A70" s="185"/>
      <c r="B70" s="185"/>
      <c r="C70" s="185"/>
      <c r="D70" s="186"/>
      <c r="E70" s="187"/>
      <c r="F70" s="189"/>
      <c r="G70" s="186"/>
    </row>
    <row r="71" spans="1:8" ht="12">
      <c r="A71" s="186"/>
      <c r="B71" s="186"/>
      <c r="C71" s="186"/>
      <c r="D71" s="186"/>
      <c r="E71" s="187"/>
      <c r="F71" s="189"/>
      <c r="G71" s="186"/>
    </row>
    <row r="72" spans="1:8" ht="12">
      <c r="A72" s="170"/>
      <c r="B72" s="186"/>
      <c r="C72" s="186"/>
      <c r="D72" s="186"/>
      <c r="E72" s="187"/>
      <c r="F72" s="189"/>
      <c r="G72" s="187"/>
    </row>
    <row r="73" spans="1:8" ht="12">
      <c r="A73" s="170"/>
      <c r="B73" s="185"/>
      <c r="C73" s="185"/>
      <c r="D73" s="186"/>
      <c r="E73" s="187"/>
      <c r="F73" s="189"/>
      <c r="G73" s="187"/>
    </row>
    <row r="74" spans="1:8" ht="12">
      <c r="A74" s="170"/>
      <c r="B74" s="186"/>
      <c r="C74" s="186"/>
      <c r="D74" s="186"/>
      <c r="E74" s="186"/>
      <c r="F74" s="188"/>
      <c r="G74" s="186"/>
    </row>
    <row r="75" spans="1:8" ht="12">
      <c r="A75" s="170"/>
      <c r="B75" s="186"/>
      <c r="C75" s="186"/>
      <c r="D75" s="186"/>
      <c r="E75" s="186"/>
      <c r="F75" s="190"/>
      <c r="G75" s="186"/>
    </row>
    <row r="76" spans="1:8" ht="12">
      <c r="A76" s="170"/>
      <c r="B76" s="186"/>
      <c r="C76" s="186"/>
      <c r="D76" s="186"/>
      <c r="E76" s="186"/>
      <c r="F76" s="191"/>
      <c r="G76" s="186"/>
    </row>
    <row r="77" spans="1:8" ht="12">
      <c r="A77" s="170"/>
      <c r="B77" s="186"/>
      <c r="C77" s="186"/>
      <c r="D77" s="186"/>
      <c r="E77" s="186"/>
      <c r="F77" s="191"/>
      <c r="G77" s="186"/>
    </row>
    <row r="78" spans="1:8" ht="12">
      <c r="A78" s="170"/>
      <c r="B78" s="186"/>
      <c r="C78" s="186"/>
      <c r="D78" s="186"/>
      <c r="E78" s="186"/>
      <c r="F78" s="191"/>
      <c r="G78" s="186"/>
    </row>
    <row r="79" spans="1:8" ht="12">
      <c r="A79" s="170"/>
      <c r="B79" s="186"/>
      <c r="C79" s="186"/>
      <c r="D79" s="186"/>
      <c r="E79" s="186"/>
      <c r="F79" s="191"/>
      <c r="G79" s="186"/>
    </row>
    <row r="80" spans="1:8" ht="12">
      <c r="A80" s="170"/>
      <c r="B80" s="186"/>
      <c r="C80" s="186"/>
      <c r="D80" s="186"/>
      <c r="E80" s="186"/>
      <c r="F80" s="191"/>
      <c r="G80" s="186"/>
    </row>
    <row r="81" spans="1:7" ht="12">
      <c r="A81" s="170"/>
      <c r="B81" s="186"/>
      <c r="C81" s="186"/>
      <c r="D81" s="186"/>
      <c r="E81" s="186"/>
      <c r="F81" s="191"/>
      <c r="G81" s="186"/>
    </row>
    <row r="82" spans="1:7" ht="12">
      <c r="A82" s="170"/>
      <c r="B82" s="186"/>
      <c r="C82" s="186"/>
      <c r="D82" s="186"/>
      <c r="E82" s="186"/>
      <c r="F82" s="191"/>
      <c r="G82" s="186"/>
    </row>
    <row r="83" spans="1:7" ht="12">
      <c r="A83" s="170"/>
      <c r="B83" s="186"/>
      <c r="C83" s="186"/>
      <c r="D83" s="186"/>
      <c r="E83" s="186"/>
      <c r="F83" s="191"/>
      <c r="G83" s="186"/>
    </row>
    <row r="84" spans="1:7" ht="12">
      <c r="A84" s="170"/>
      <c r="B84" s="186"/>
      <c r="C84" s="186"/>
      <c r="D84" s="186"/>
      <c r="E84" s="186"/>
      <c r="F84" s="191"/>
      <c r="G84" s="186"/>
    </row>
    <row r="85" spans="1:7" ht="12">
      <c r="A85" s="170"/>
      <c r="B85" s="186"/>
      <c r="C85" s="186"/>
      <c r="D85" s="186"/>
      <c r="E85" s="186"/>
      <c r="F85" s="191"/>
      <c r="G85" s="186"/>
    </row>
    <row r="86" spans="1:7" ht="12">
      <c r="A86" s="170"/>
      <c r="B86" s="186"/>
      <c r="C86" s="186"/>
      <c r="D86" s="186"/>
      <c r="E86" s="186"/>
      <c r="F86" s="191"/>
      <c r="G86" s="186"/>
    </row>
    <row r="87" spans="1:7" ht="12">
      <c r="A87" s="170"/>
      <c r="B87" s="186"/>
      <c r="C87" s="186"/>
      <c r="D87" s="186"/>
      <c r="E87" s="186"/>
      <c r="F87" s="191"/>
      <c r="G87" s="186"/>
    </row>
    <row r="88" spans="1:7" ht="12">
      <c r="A88" s="170"/>
      <c r="B88" s="186"/>
      <c r="C88" s="186"/>
      <c r="D88" s="186"/>
      <c r="E88" s="186"/>
      <c r="F88" s="191"/>
      <c r="G88" s="186"/>
    </row>
    <row r="89" spans="1:7" ht="12">
      <c r="A89" s="170"/>
      <c r="B89" s="186"/>
      <c r="C89" s="186"/>
      <c r="D89" s="186"/>
      <c r="E89" s="186"/>
      <c r="F89" s="191"/>
      <c r="G89" s="186"/>
    </row>
    <row r="90" spans="1:7" ht="12">
      <c r="A90" s="170"/>
      <c r="B90" s="186"/>
      <c r="C90" s="186"/>
      <c r="D90" s="186"/>
      <c r="E90" s="186"/>
      <c r="F90" s="191"/>
      <c r="G90" s="186"/>
    </row>
    <row r="91" spans="1:7" ht="12">
      <c r="A91" s="170"/>
      <c r="B91" s="186"/>
      <c r="C91" s="186"/>
      <c r="D91" s="186"/>
      <c r="E91" s="186"/>
      <c r="F91" s="191"/>
      <c r="G91" s="186"/>
    </row>
    <row r="92" spans="1:7" ht="12">
      <c r="A92" s="170"/>
      <c r="B92" s="186"/>
      <c r="C92" s="186"/>
      <c r="D92" s="186"/>
      <c r="E92" s="186"/>
      <c r="F92" s="191"/>
      <c r="G92" s="186"/>
    </row>
    <row r="93" spans="1:7" ht="12">
      <c r="A93" s="170"/>
      <c r="B93" s="186"/>
      <c r="C93" s="186"/>
      <c r="D93" s="186"/>
      <c r="E93" s="186"/>
      <c r="F93" s="191"/>
      <c r="G93" s="186"/>
    </row>
    <row r="94" spans="1:7" ht="12">
      <c r="A94" s="170"/>
      <c r="B94" s="186"/>
      <c r="C94" s="186"/>
      <c r="D94" s="186"/>
      <c r="E94" s="186"/>
      <c r="F94" s="191"/>
      <c r="G94" s="186"/>
    </row>
    <row r="95" spans="1:7" ht="12">
      <c r="A95" s="170"/>
      <c r="B95" s="186"/>
      <c r="C95" s="186"/>
      <c r="D95" s="186"/>
      <c r="E95" s="186"/>
      <c r="F95" s="191"/>
      <c r="G95" s="186"/>
    </row>
    <row r="96" spans="1:7" ht="12">
      <c r="A96" s="170"/>
      <c r="B96" s="186"/>
      <c r="C96" s="186"/>
      <c r="D96" s="186"/>
      <c r="E96" s="186"/>
      <c r="F96" s="191"/>
      <c r="G96" s="186"/>
    </row>
    <row r="97" spans="1:7" ht="12">
      <c r="A97" s="170"/>
      <c r="B97" s="186"/>
      <c r="C97" s="186"/>
      <c r="D97" s="186"/>
      <c r="E97" s="186"/>
      <c r="F97" s="191"/>
      <c r="G97" s="186"/>
    </row>
    <row r="98" spans="1:7" ht="12">
      <c r="A98" s="170"/>
      <c r="B98" s="186"/>
      <c r="C98" s="186"/>
      <c r="D98" s="186"/>
      <c r="E98" s="186"/>
      <c r="F98" s="191"/>
      <c r="G98" s="186"/>
    </row>
    <row r="99" spans="1:7" ht="12">
      <c r="A99" s="170"/>
      <c r="B99" s="186"/>
      <c r="C99" s="186"/>
      <c r="D99" s="186"/>
      <c r="E99" s="186"/>
      <c r="F99" s="191"/>
      <c r="G99" s="186"/>
    </row>
    <row r="100" spans="1:7" ht="12">
      <c r="A100" s="170"/>
      <c r="B100" s="186"/>
      <c r="C100" s="186"/>
      <c r="D100" s="186"/>
      <c r="E100" s="186"/>
      <c r="F100" s="191"/>
      <c r="G100" s="186"/>
    </row>
    <row r="101" spans="1:7" ht="12">
      <c r="A101" s="170"/>
      <c r="B101" s="186"/>
      <c r="C101" s="186"/>
      <c r="D101" s="186"/>
      <c r="E101" s="186"/>
      <c r="F101" s="191"/>
      <c r="G101" s="186"/>
    </row>
    <row r="102" spans="1:7" ht="12">
      <c r="A102" s="170"/>
      <c r="B102" s="186"/>
      <c r="C102" s="186"/>
      <c r="D102" s="186"/>
      <c r="E102" s="186"/>
      <c r="F102" s="191"/>
      <c r="G102" s="186"/>
    </row>
    <row r="103" spans="1:7" ht="12">
      <c r="A103" s="170"/>
      <c r="B103" s="186"/>
      <c r="C103" s="186"/>
      <c r="D103" s="186"/>
      <c r="E103" s="186"/>
      <c r="F103" s="191"/>
      <c r="G103" s="186"/>
    </row>
    <row r="104" spans="1:7" ht="12">
      <c r="A104" s="170"/>
      <c r="B104" s="186"/>
      <c r="C104" s="186"/>
      <c r="D104" s="186"/>
      <c r="E104" s="186"/>
      <c r="F104" s="191"/>
      <c r="G104" s="186"/>
    </row>
    <row r="105" spans="1:7" ht="12">
      <c r="A105" s="170"/>
      <c r="B105" s="186"/>
      <c r="C105" s="186"/>
      <c r="D105" s="186"/>
      <c r="E105" s="186"/>
      <c r="F105" s="191"/>
      <c r="G105" s="186"/>
    </row>
    <row r="106" spans="1:7" ht="12">
      <c r="A106" s="170"/>
      <c r="B106" s="186"/>
      <c r="C106" s="186"/>
      <c r="D106" s="186"/>
      <c r="E106" s="186"/>
      <c r="F106" s="191"/>
      <c r="G106" s="186"/>
    </row>
    <row r="107" spans="1:7" ht="12">
      <c r="A107" s="170"/>
      <c r="B107" s="186"/>
      <c r="C107" s="186"/>
      <c r="D107" s="186"/>
      <c r="E107" s="186"/>
      <c r="F107" s="191"/>
      <c r="G107" s="186"/>
    </row>
    <row r="108" spans="1:7" ht="12">
      <c r="A108" s="170"/>
      <c r="B108" s="186"/>
      <c r="C108" s="186"/>
      <c r="D108" s="186"/>
      <c r="E108" s="186"/>
      <c r="F108" s="191"/>
      <c r="G108" s="186"/>
    </row>
    <row r="109" spans="1:7" ht="12">
      <c r="A109" s="170"/>
      <c r="B109" s="186"/>
      <c r="C109" s="186"/>
      <c r="D109" s="186"/>
      <c r="E109" s="186"/>
      <c r="F109" s="191"/>
      <c r="G109" s="186"/>
    </row>
    <row r="110" spans="1:7" ht="12">
      <c r="A110" s="170"/>
      <c r="B110" s="186"/>
      <c r="C110" s="186"/>
      <c r="D110" s="186"/>
      <c r="E110" s="186"/>
      <c r="F110" s="188"/>
      <c r="G110" s="186"/>
    </row>
    <row r="111" spans="1:7" ht="12">
      <c r="A111" s="170"/>
      <c r="B111" s="186"/>
      <c r="C111" s="186"/>
      <c r="D111" s="186"/>
      <c r="E111" s="187"/>
      <c r="F111" s="188"/>
      <c r="G111" s="186"/>
    </row>
    <row r="112" spans="1:7" ht="12">
      <c r="A112" s="170"/>
      <c r="B112" s="192"/>
      <c r="C112" s="193"/>
      <c r="D112" s="186"/>
      <c r="E112" s="187"/>
      <c r="F112" s="190"/>
      <c r="G112" s="186"/>
    </row>
    <row r="113" spans="1:15" ht="12">
      <c r="A113" s="170"/>
      <c r="B113" s="186"/>
      <c r="C113" s="186"/>
      <c r="D113" s="186"/>
      <c r="E113" s="187"/>
      <c r="F113" s="188"/>
      <c r="G113" s="186"/>
    </row>
    <row r="114" spans="1:15" ht="11.1" customHeight="1" thickBot="1">
      <c r="N114" s="790" t="s">
        <v>285</v>
      </c>
    </row>
    <row r="115" spans="1:15" ht="11.1" customHeight="1" thickTop="1" thickBot="1">
      <c r="N115" s="791" t="s">
        <v>286</v>
      </c>
      <c r="O115" s="793"/>
    </row>
    <row r="116" spans="1:15" ht="11.1" customHeight="1" thickTop="1"/>
  </sheetData>
  <customSheetViews>
    <customSheetView guid="{5BE913A1-B14F-11D2-B0DC-0000832CDFF0}" fitToPage="1" showRuler="0" topLeftCell="A45">
      <selection activeCell="G61" sqref="G61"/>
      <pageMargins left="0.75" right="0.75" top="0.5" bottom="0.5" header="0.5" footer="0.5"/>
      <pageSetup scale="84" orientation="portrait" horizontalDpi="4294967292" verticalDpi="0" r:id="rId1"/>
      <headerFooter alignWithMargins="0"/>
    </customSheetView>
    <customSheetView guid="{A15D1964-B049-11D2-8670-0000832CEEE8}" fitToPage="1" showRuler="0" topLeftCell="A45">
      <selection activeCell="G61" sqref="G61"/>
      <pageMargins left="0.75" right="0.75" top="0.5" bottom="0.5" header="0.5" footer="0.5"/>
      <pageSetup scale="84" orientation="portrait" horizontalDpi="4294967292" verticalDpi="0" r:id="rId2"/>
      <headerFooter alignWithMargins="0"/>
    </customSheetView>
  </customSheetViews>
  <phoneticPr fontId="0" type="noConversion"/>
  <pageMargins left="1" right="0.75" top="0.5" bottom="0.5" header="0.5" footer="0.5"/>
  <pageSetup scale="90" orientation="portrait" horizontalDpi="4294967292"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13"/>
  <sheetViews>
    <sheetView view="pageBreakPreview" topLeftCell="A21" zoomScale="115" zoomScaleNormal="100" zoomScaleSheetLayoutView="115" workbookViewId="0">
      <selection activeCell="B70" sqref="B70"/>
    </sheetView>
  </sheetViews>
  <sheetFormatPr defaultColWidth="12.42578125" defaultRowHeight="11.1" customHeight="1"/>
  <cols>
    <col min="1" max="1" width="5.5703125" style="57" customWidth="1"/>
    <col min="2" max="2" width="26.140625" style="57" customWidth="1"/>
    <col min="3" max="3" width="12.42578125" style="57" customWidth="1"/>
    <col min="4" max="4" width="6.7109375" style="57" customWidth="1"/>
    <col min="5" max="5" width="12.42578125" style="74" customWidth="1"/>
    <col min="6" max="6" width="12.42578125" style="75" customWidth="1"/>
    <col min="7" max="7" width="12.42578125" style="74" customWidth="1"/>
    <col min="8" max="16384" width="12.42578125" style="57"/>
  </cols>
  <sheetData>
    <row r="1" spans="1:8" ht="12.75">
      <c r="A1" s="54" t="str">
        <f>Inputs!$D$6</f>
        <v>AVISTA UTILITIES</v>
      </c>
      <c r="B1" s="54"/>
      <c r="C1" s="54"/>
      <c r="D1" s="54"/>
      <c r="E1" s="55"/>
      <c r="F1" s="56"/>
      <c r="G1" s="55"/>
      <c r="H1" s="813" t="s">
        <v>296</v>
      </c>
    </row>
    <row r="2" spans="1:8" ht="12">
      <c r="A2" s="54" t="s">
        <v>110</v>
      </c>
      <c r="B2" s="54"/>
      <c r="C2" s="54"/>
      <c r="D2" s="54"/>
      <c r="E2" s="55"/>
      <c r="F2" s="58" t="s">
        <v>152</v>
      </c>
      <c r="G2" s="55"/>
    </row>
    <row r="3" spans="1:8" ht="12">
      <c r="A3" s="54" t="str">
        <f>Inputs!$D$2</f>
        <v>TWELVE MONTHS ENDED DECEMBER 31, 2009</v>
      </c>
      <c r="B3" s="54"/>
      <c r="C3" s="54"/>
      <c r="D3" s="54"/>
      <c r="E3" s="55"/>
      <c r="F3" s="58" t="s">
        <v>153</v>
      </c>
      <c r="G3" s="57"/>
    </row>
    <row r="4" spans="1:8" ht="12">
      <c r="A4" s="54" t="s">
        <v>113</v>
      </c>
      <c r="B4" s="54"/>
      <c r="C4" s="54"/>
      <c r="D4" s="54"/>
      <c r="E4" s="59"/>
      <c r="F4" s="60" t="s">
        <v>114</v>
      </c>
      <c r="G4" s="59"/>
    </row>
    <row r="5" spans="1:8" ht="12">
      <c r="A5" s="61" t="s">
        <v>9</v>
      </c>
      <c r="E5" s="55"/>
      <c r="F5" s="58"/>
      <c r="G5" s="55"/>
    </row>
    <row r="6" spans="1:8" ht="12">
      <c r="A6" s="62" t="s">
        <v>25</v>
      </c>
      <c r="B6" s="63" t="s">
        <v>103</v>
      </c>
      <c r="C6" s="63"/>
      <c r="E6" s="64" t="s">
        <v>115</v>
      </c>
      <c r="F6" s="65" t="s">
        <v>116</v>
      </c>
      <c r="G6" s="64" t="s">
        <v>117</v>
      </c>
      <c r="H6" s="66" t="s">
        <v>118</v>
      </c>
    </row>
    <row r="7" spans="1:8" ht="12">
      <c r="A7" s="61"/>
      <c r="B7" s="57" t="s">
        <v>59</v>
      </c>
      <c r="E7" s="67"/>
      <c r="F7" s="58"/>
      <c r="G7" s="67"/>
    </row>
    <row r="8" spans="1:8" ht="12">
      <c r="A8" s="61">
        <v>1</v>
      </c>
      <c r="B8" s="57" t="s">
        <v>119</v>
      </c>
      <c r="E8" s="68"/>
      <c r="F8" s="68"/>
      <c r="G8" s="68"/>
      <c r="H8" s="69" t="str">
        <f>IF(E8=F8+G8," ","ERROR")</f>
        <v xml:space="preserve"> </v>
      </c>
    </row>
    <row r="9" spans="1:8" ht="12">
      <c r="A9" s="61">
        <v>2</v>
      </c>
      <c r="B9" s="57" t="s">
        <v>120</v>
      </c>
      <c r="E9" s="70"/>
      <c r="F9" s="70"/>
      <c r="G9" s="70"/>
      <c r="H9" s="69" t="str">
        <f>IF(E9=F9+G9," ","ERROR")</f>
        <v xml:space="preserve"> </v>
      </c>
    </row>
    <row r="10" spans="1:8" ht="12">
      <c r="A10" s="61">
        <v>3</v>
      </c>
      <c r="B10" s="57" t="s">
        <v>62</v>
      </c>
      <c r="E10" s="71"/>
      <c r="F10" s="71"/>
      <c r="G10" s="71"/>
      <c r="H10" s="69" t="str">
        <f>IF(E10=F10+G10," ","ERROR")</f>
        <v xml:space="preserve"> </v>
      </c>
    </row>
    <row r="11" spans="1:8" ht="12">
      <c r="A11" s="61">
        <v>4</v>
      </c>
      <c r="B11" s="57" t="s">
        <v>121</v>
      </c>
      <c r="E11" s="70">
        <f>SUM(E8:E10)</f>
        <v>0</v>
      </c>
      <c r="F11" s="70">
        <f>SUM(F8:F10)</f>
        <v>0</v>
      </c>
      <c r="G11" s="70">
        <f>SUM(G8:G10)</f>
        <v>0</v>
      </c>
      <c r="H11" s="69" t="str">
        <f>IF(E11=F11+G11," ","ERROR")</f>
        <v xml:space="preserve"> </v>
      </c>
    </row>
    <row r="12" spans="1:8" ht="12">
      <c r="A12" s="61"/>
      <c r="E12" s="70"/>
      <c r="F12" s="70"/>
      <c r="G12" s="70"/>
      <c r="H12" s="69"/>
    </row>
    <row r="13" spans="1:8" ht="12">
      <c r="A13" s="61"/>
      <c r="B13" s="57" t="s">
        <v>64</v>
      </c>
      <c r="E13" s="70"/>
      <c r="F13" s="70"/>
      <c r="G13" s="70"/>
      <c r="H13" s="69"/>
    </row>
    <row r="14" spans="1:8" ht="12">
      <c r="A14" s="61">
        <v>5</v>
      </c>
      <c r="B14" s="57" t="s">
        <v>122</v>
      </c>
      <c r="E14" s="70"/>
      <c r="F14" s="70"/>
      <c r="G14" s="70"/>
      <c r="H14" s="69" t="str">
        <f>IF(E14=F14+G14," ","ERROR")</f>
        <v xml:space="preserve"> </v>
      </c>
    </row>
    <row r="15" spans="1:8" ht="12">
      <c r="A15" s="61"/>
      <c r="B15" s="57" t="s">
        <v>66</v>
      </c>
      <c r="E15" s="70"/>
      <c r="F15" s="70"/>
      <c r="G15" s="70"/>
      <c r="H15" s="69"/>
    </row>
    <row r="16" spans="1:8" ht="12">
      <c r="A16" s="61">
        <v>6</v>
      </c>
      <c r="B16" s="57" t="s">
        <v>123</v>
      </c>
      <c r="E16" s="70"/>
      <c r="F16" s="70"/>
      <c r="G16" s="70"/>
      <c r="H16" s="69" t="str">
        <f>IF(E16=F16+G16," ","ERROR")</f>
        <v xml:space="preserve"> </v>
      </c>
    </row>
    <row r="17" spans="1:8" ht="12">
      <c r="A17" s="61">
        <v>7</v>
      </c>
      <c r="B17" s="57" t="s">
        <v>124</v>
      </c>
      <c r="E17" s="70"/>
      <c r="F17" s="70"/>
      <c r="G17" s="70"/>
      <c r="H17" s="69" t="str">
        <f>IF(E17=F17+G17," ","ERROR")</f>
        <v xml:space="preserve"> </v>
      </c>
    </row>
    <row r="18" spans="1:8" ht="12">
      <c r="A18" s="61">
        <v>8</v>
      </c>
      <c r="B18" s="57" t="s">
        <v>125</v>
      </c>
      <c r="E18" s="71"/>
      <c r="F18" s="71"/>
      <c r="G18" s="71"/>
      <c r="H18" s="69" t="str">
        <f>IF(E18=F18+G18," ","ERROR")</f>
        <v xml:space="preserve"> </v>
      </c>
    </row>
    <row r="19" spans="1:8" ht="12">
      <c r="A19" s="61">
        <v>9</v>
      </c>
      <c r="B19" s="57" t="s">
        <v>126</v>
      </c>
      <c r="E19" s="70">
        <f>SUM(E16:E18)</f>
        <v>0</v>
      </c>
      <c r="F19" s="70">
        <f>SUM(F16:F18)</f>
        <v>0</v>
      </c>
      <c r="G19" s="70">
        <f>SUM(G16:G18)</f>
        <v>0</v>
      </c>
      <c r="H19" s="69" t="str">
        <f>IF(E19=F19+G19," ","ERROR")</f>
        <v xml:space="preserve"> </v>
      </c>
    </row>
    <row r="20" spans="1:8" ht="12">
      <c r="A20" s="61"/>
      <c r="B20" s="57" t="s">
        <v>71</v>
      </c>
      <c r="E20" s="70"/>
      <c r="F20" s="70"/>
      <c r="G20" s="70"/>
      <c r="H20" s="69"/>
    </row>
    <row r="21" spans="1:8" ht="12">
      <c r="A21" s="61">
        <v>10</v>
      </c>
      <c r="B21" s="57" t="s">
        <v>127</v>
      </c>
      <c r="E21" s="70"/>
      <c r="F21" s="70"/>
      <c r="G21" s="70"/>
      <c r="H21" s="69" t="str">
        <f>IF(E21=F21+G21," ","ERROR")</f>
        <v xml:space="preserve"> </v>
      </c>
    </row>
    <row r="22" spans="1:8" ht="12">
      <c r="A22" s="61">
        <v>11</v>
      </c>
      <c r="B22" s="57" t="s">
        <v>128</v>
      </c>
      <c r="E22" s="70"/>
      <c r="F22" s="70"/>
      <c r="G22" s="70"/>
      <c r="H22" s="69" t="str">
        <f>IF(E22=F22+G22," ","ERROR")</f>
        <v xml:space="preserve"> </v>
      </c>
    </row>
    <row r="23" spans="1:8" ht="12">
      <c r="A23" s="61">
        <v>12</v>
      </c>
      <c r="B23" s="57" t="s">
        <v>129</v>
      </c>
      <c r="E23" s="71"/>
      <c r="F23" s="71"/>
      <c r="G23" s="71"/>
      <c r="H23" s="69" t="str">
        <f>IF(E23=F23+G23," ","ERROR")</f>
        <v xml:space="preserve"> </v>
      </c>
    </row>
    <row r="24" spans="1:8" ht="12">
      <c r="A24" s="61">
        <v>13</v>
      </c>
      <c r="B24" s="57" t="s">
        <v>130</v>
      </c>
      <c r="E24" s="70">
        <f>SUM(E21:E23)</f>
        <v>0</v>
      </c>
      <c r="F24" s="70">
        <f>SUM(F21:F23)</f>
        <v>0</v>
      </c>
      <c r="G24" s="70">
        <f>SUM(G21:G23)</f>
        <v>0</v>
      </c>
      <c r="H24" s="69" t="str">
        <f>IF(E24=F24+G24," ","ERROR")</f>
        <v xml:space="preserve"> </v>
      </c>
    </row>
    <row r="25" spans="1:8" ht="12">
      <c r="A25" s="61"/>
      <c r="B25" s="57" t="s">
        <v>75</v>
      </c>
      <c r="E25" s="70"/>
      <c r="F25" s="70"/>
      <c r="G25" s="70"/>
      <c r="H25" s="69"/>
    </row>
    <row r="26" spans="1:8" ht="12">
      <c r="A26" s="61">
        <v>14</v>
      </c>
      <c r="B26" s="57" t="s">
        <v>127</v>
      </c>
      <c r="E26" s="70"/>
      <c r="F26" s="70"/>
      <c r="G26" s="70"/>
      <c r="H26" s="69" t="str">
        <f>IF(E26=F26+G26," ","ERROR")</f>
        <v xml:space="preserve"> </v>
      </c>
    </row>
    <row r="27" spans="1:8" ht="12">
      <c r="A27" s="61">
        <v>15</v>
      </c>
      <c r="B27" s="57" t="s">
        <v>128</v>
      </c>
      <c r="E27" s="70"/>
      <c r="F27" s="70"/>
      <c r="G27" s="70"/>
      <c r="H27" s="69" t="str">
        <f>IF(E27=F27+G27," ","ERROR")</f>
        <v xml:space="preserve"> </v>
      </c>
    </row>
    <row r="28" spans="1:8" ht="12">
      <c r="A28" s="61">
        <v>16</v>
      </c>
      <c r="B28" s="57" t="s">
        <v>129</v>
      </c>
      <c r="E28" s="71">
        <f>F28+G28</f>
        <v>0</v>
      </c>
      <c r="F28" s="71"/>
      <c r="G28" s="71"/>
      <c r="H28" s="69" t="str">
        <f>IF(E28=F28+G28," ","ERROR")</f>
        <v xml:space="preserve"> </v>
      </c>
    </row>
    <row r="29" spans="1:8" ht="12">
      <c r="A29" s="61">
        <v>17</v>
      </c>
      <c r="B29" s="57" t="s">
        <v>131</v>
      </c>
      <c r="E29" s="70">
        <f>SUM(E26:E28)</f>
        <v>0</v>
      </c>
      <c r="F29" s="70">
        <f>SUM(F26:F28)</f>
        <v>0</v>
      </c>
      <c r="G29" s="70">
        <f>SUM(G26:G28)</f>
        <v>0</v>
      </c>
      <c r="H29" s="69" t="str">
        <f>IF(E29=F29+G29," ","ERROR")</f>
        <v xml:space="preserve"> </v>
      </c>
    </row>
    <row r="30" spans="1:8" ht="12">
      <c r="A30" s="61"/>
      <c r="E30" s="70"/>
      <c r="F30" s="70"/>
      <c r="G30" s="70"/>
      <c r="H30" s="69"/>
    </row>
    <row r="31" spans="1:8" ht="12">
      <c r="A31" s="61">
        <v>18</v>
      </c>
      <c r="B31" s="57" t="s">
        <v>77</v>
      </c>
      <c r="E31" s="70"/>
      <c r="F31" s="70"/>
      <c r="G31" s="70"/>
      <c r="H31" s="69" t="str">
        <f>IF(E31=F31+G31," ","ERROR")</f>
        <v xml:space="preserve"> </v>
      </c>
    </row>
    <row r="32" spans="1:8" ht="12">
      <c r="A32" s="61">
        <v>19</v>
      </c>
      <c r="B32" s="57" t="s">
        <v>78</v>
      </c>
      <c r="E32" s="70"/>
      <c r="F32" s="70"/>
      <c r="G32" s="70"/>
      <c r="H32" s="69" t="str">
        <f>IF(E32=F32+G32," ","ERROR")</f>
        <v xml:space="preserve"> </v>
      </c>
    </row>
    <row r="33" spans="1:8" ht="12">
      <c r="A33" s="61">
        <v>20</v>
      </c>
      <c r="B33" s="57" t="s">
        <v>132</v>
      </c>
      <c r="E33" s="70"/>
      <c r="F33" s="70"/>
      <c r="G33" s="70"/>
      <c r="H33" s="69" t="str">
        <f>IF(E33=F33+G33," ","ERROR")</f>
        <v xml:space="preserve"> </v>
      </c>
    </row>
    <row r="34" spans="1:8" ht="12">
      <c r="A34" s="61"/>
      <c r="B34" s="57" t="s">
        <v>133</v>
      </c>
      <c r="E34" s="70"/>
      <c r="F34" s="70"/>
      <c r="G34" s="70"/>
      <c r="H34" s="69"/>
    </row>
    <row r="35" spans="1:8" ht="12">
      <c r="A35" s="61">
        <v>21</v>
      </c>
      <c r="B35" s="57" t="s">
        <v>127</v>
      </c>
      <c r="E35" s="70"/>
      <c r="F35" s="70"/>
      <c r="G35" s="70"/>
      <c r="H35" s="69" t="str">
        <f>IF(E35=F35+G35," ","ERROR")</f>
        <v xml:space="preserve"> </v>
      </c>
    </row>
    <row r="36" spans="1:8" ht="12">
      <c r="A36" s="61">
        <v>22</v>
      </c>
      <c r="B36" s="57" t="s">
        <v>128</v>
      </c>
      <c r="E36" s="70"/>
      <c r="F36" s="70"/>
      <c r="G36" s="70"/>
      <c r="H36" s="69" t="str">
        <f>IF(E36=F36+G36," ","ERROR")</f>
        <v xml:space="preserve"> </v>
      </c>
    </row>
    <row r="37" spans="1:8" ht="12">
      <c r="A37" s="61">
        <v>23</v>
      </c>
      <c r="B37" s="57" t="s">
        <v>129</v>
      </c>
      <c r="E37" s="71"/>
      <c r="F37" s="71"/>
      <c r="G37" s="71"/>
      <c r="H37" s="69" t="str">
        <f>IF(E37=F37+G37," ","ERROR")</f>
        <v xml:space="preserve"> </v>
      </c>
    </row>
    <row r="38" spans="1:8" ht="12">
      <c r="A38" s="61">
        <v>24</v>
      </c>
      <c r="B38" s="57" t="s">
        <v>134</v>
      </c>
      <c r="E38" s="71">
        <f>SUM(E35:E37)</f>
        <v>0</v>
      </c>
      <c r="F38" s="71">
        <f>SUM(F35:F37)</f>
        <v>0</v>
      </c>
      <c r="G38" s="71">
        <f>SUM(G35:G37)</f>
        <v>0</v>
      </c>
      <c r="H38" s="69" t="str">
        <f>IF(E38=F38+G38," ","ERROR")</f>
        <v xml:space="preserve"> </v>
      </c>
    </row>
    <row r="39" spans="1:8" ht="12">
      <c r="A39" s="61">
        <v>25</v>
      </c>
      <c r="B39" s="57" t="s">
        <v>82</v>
      </c>
      <c r="E39" s="71">
        <f>E19+E24+E29+E31+E32+E33+E38+E14</f>
        <v>0</v>
      </c>
      <c r="F39" s="71">
        <f>F19+F24+F29+F31+F32+F33+F38+F14</f>
        <v>0</v>
      </c>
      <c r="G39" s="71">
        <f>G19+G24+G29+G31+G32+G33+G38+G14</f>
        <v>0</v>
      </c>
      <c r="H39" s="69" t="str">
        <f>IF(E39=F39+G39," ","ERROR")</f>
        <v xml:space="preserve"> </v>
      </c>
    </row>
    <row r="40" spans="1:8" ht="12">
      <c r="A40" s="61"/>
      <c r="E40" s="70"/>
      <c r="F40" s="70"/>
      <c r="G40" s="70"/>
      <c r="H40" s="69"/>
    </row>
    <row r="41" spans="1:8" ht="12">
      <c r="A41" s="61">
        <v>26</v>
      </c>
      <c r="B41" s="57" t="s">
        <v>135</v>
      </c>
      <c r="E41" s="70">
        <f>E11-E39</f>
        <v>0</v>
      </c>
      <c r="F41" s="70">
        <f>F11-F39</f>
        <v>0</v>
      </c>
      <c r="G41" s="70">
        <f>G11-G39</f>
        <v>0</v>
      </c>
      <c r="H41" s="69" t="str">
        <f>IF(E41=F41+G41," ","ERROR")</f>
        <v xml:space="preserve"> </v>
      </c>
    </row>
    <row r="42" spans="1:8" ht="12">
      <c r="A42" s="61"/>
      <c r="E42" s="70"/>
      <c r="F42" s="70"/>
      <c r="G42" s="70"/>
      <c r="H42" s="69"/>
    </row>
    <row r="43" spans="1:8" ht="12">
      <c r="A43" s="61"/>
      <c r="B43" s="57" t="s">
        <v>136</v>
      </c>
      <c r="E43" s="70"/>
      <c r="F43" s="70"/>
      <c r="G43" s="70"/>
      <c r="H43" s="69"/>
    </row>
    <row r="44" spans="1:8" ht="12">
      <c r="A44" s="61">
        <v>27</v>
      </c>
      <c r="B44" s="72" t="s">
        <v>137</v>
      </c>
      <c r="D44" s="73">
        <v>0.35</v>
      </c>
      <c r="E44" s="70">
        <f>F44+G44</f>
        <v>0</v>
      </c>
      <c r="F44" s="70">
        <f>ROUND(F41*D44,0)</f>
        <v>0</v>
      </c>
      <c r="G44" s="70">
        <f>ROUND(G41*D44,0)</f>
        <v>0</v>
      </c>
      <c r="H44" s="69" t="str">
        <f>IF(E44=F44+G44," ","ERROR")</f>
        <v xml:space="preserve"> </v>
      </c>
    </row>
    <row r="45" spans="1:8" ht="12">
      <c r="A45" s="61">
        <v>28</v>
      </c>
      <c r="B45" s="57" t="s">
        <v>139</v>
      </c>
      <c r="E45" s="70"/>
      <c r="F45" s="70"/>
      <c r="G45" s="70"/>
      <c r="H45" s="69" t="str">
        <f>IF(E45=F45+G45," ","ERROR")</f>
        <v xml:space="preserve"> </v>
      </c>
    </row>
    <row r="46" spans="1:8" ht="12">
      <c r="A46" s="61">
        <v>29</v>
      </c>
      <c r="B46" s="57" t="s">
        <v>138</v>
      </c>
      <c r="E46" s="71"/>
      <c r="F46" s="71"/>
      <c r="G46" s="71"/>
      <c r="H46" s="69" t="str">
        <f>IF(E46=F46+G46," ","ERROR")</f>
        <v xml:space="preserve"> </v>
      </c>
    </row>
    <row r="47" spans="1:8" ht="12">
      <c r="A47" s="61"/>
      <c r="H47" s="69"/>
    </row>
    <row r="48" spans="1:8" ht="12.75" thickBot="1">
      <c r="A48" s="61">
        <v>30</v>
      </c>
      <c r="B48" s="76" t="s">
        <v>88</v>
      </c>
      <c r="E48" s="77">
        <f>E41-(+E44+E45+E46)</f>
        <v>0</v>
      </c>
      <c r="F48" s="77">
        <f>F41-F44+F45+F46</f>
        <v>0</v>
      </c>
      <c r="G48" s="77">
        <f>G41-SUM(G44:G46)</f>
        <v>0</v>
      </c>
      <c r="H48" s="69" t="str">
        <f>IF(E48=F48+G48," ","ERROR")</f>
        <v xml:space="preserve"> </v>
      </c>
    </row>
    <row r="49" spans="1:8" ht="12.75" thickTop="1">
      <c r="A49" s="61"/>
      <c r="H49" s="69"/>
    </row>
    <row r="50" spans="1:8" ht="12">
      <c r="A50" s="61"/>
      <c r="B50" s="72" t="s">
        <v>140</v>
      </c>
      <c r="H50" s="69"/>
    </row>
    <row r="51" spans="1:8" ht="12">
      <c r="A51" s="61"/>
      <c r="B51" s="72" t="s">
        <v>141</v>
      </c>
      <c r="H51" s="69"/>
    </row>
    <row r="52" spans="1:8" ht="12">
      <c r="A52" s="61">
        <v>31</v>
      </c>
      <c r="B52" s="57" t="s">
        <v>142</v>
      </c>
      <c r="E52" s="68"/>
      <c r="F52" s="68"/>
      <c r="G52" s="68"/>
      <c r="H52" s="69" t="str">
        <f t="shared" ref="H52:H64" si="0">IF(E52=F52+G52," ","ERROR")</f>
        <v xml:space="preserve"> </v>
      </c>
    </row>
    <row r="53" spans="1:8" ht="12">
      <c r="A53" s="61">
        <v>32</v>
      </c>
      <c r="B53" s="57" t="s">
        <v>143</v>
      </c>
      <c r="E53" s="70"/>
      <c r="F53" s="70"/>
      <c r="G53" s="70"/>
      <c r="H53" s="69" t="str">
        <f t="shared" si="0"/>
        <v xml:space="preserve"> </v>
      </c>
    </row>
    <row r="54" spans="1:8" ht="12">
      <c r="A54" s="61">
        <v>33</v>
      </c>
      <c r="B54" s="57" t="s">
        <v>151</v>
      </c>
      <c r="E54" s="71"/>
      <c r="F54" s="71"/>
      <c r="G54" s="71"/>
      <c r="H54" s="69" t="str">
        <f t="shared" si="0"/>
        <v xml:space="preserve"> </v>
      </c>
    </row>
    <row r="55" spans="1:8" ht="12">
      <c r="A55" s="61">
        <v>34</v>
      </c>
      <c r="B55" s="57" t="s">
        <v>145</v>
      </c>
      <c r="E55" s="70">
        <f>SUM(E52:E54)</f>
        <v>0</v>
      </c>
      <c r="F55" s="70">
        <f>SUM(F52:F54)</f>
        <v>0</v>
      </c>
      <c r="G55" s="70">
        <f>SUM(G52:G54)</f>
        <v>0</v>
      </c>
      <c r="H55" s="69" t="str">
        <f t="shared" si="0"/>
        <v xml:space="preserve"> </v>
      </c>
    </row>
    <row r="56" spans="1:8" ht="12">
      <c r="A56" s="61"/>
      <c r="B56" s="57" t="s">
        <v>93</v>
      </c>
      <c r="E56" s="70"/>
      <c r="F56" s="70"/>
      <c r="G56" s="70"/>
      <c r="H56" s="69" t="str">
        <f t="shared" si="0"/>
        <v xml:space="preserve"> </v>
      </c>
    </row>
    <row r="57" spans="1:8" ht="12" customHeight="1">
      <c r="A57" s="61">
        <v>35</v>
      </c>
      <c r="B57" s="57" t="s">
        <v>142</v>
      </c>
      <c r="E57" s="70"/>
      <c r="F57" s="70"/>
      <c r="G57" s="70"/>
      <c r="H57" s="69" t="str">
        <f t="shared" si="0"/>
        <v xml:space="preserve"> </v>
      </c>
    </row>
    <row r="58" spans="1:8" ht="12">
      <c r="A58" s="61">
        <v>36</v>
      </c>
      <c r="B58" s="57" t="s">
        <v>143</v>
      </c>
      <c r="E58" s="70"/>
      <c r="F58" s="70"/>
      <c r="G58" s="70"/>
      <c r="H58" s="69" t="str">
        <f t="shared" si="0"/>
        <v xml:space="preserve"> </v>
      </c>
    </row>
    <row r="59" spans="1:8" ht="12">
      <c r="A59" s="61">
        <v>37</v>
      </c>
      <c r="B59" s="57" t="s">
        <v>151</v>
      </c>
      <c r="E59" s="71"/>
      <c r="F59" s="71"/>
      <c r="G59" s="71"/>
      <c r="H59" s="69" t="str">
        <f t="shared" si="0"/>
        <v xml:space="preserve"> </v>
      </c>
    </row>
    <row r="60" spans="1:8" ht="12">
      <c r="A60" s="61">
        <v>38</v>
      </c>
      <c r="B60" s="57" t="s">
        <v>146</v>
      </c>
      <c r="E60" s="70">
        <f>SUM(E57:E59)</f>
        <v>0</v>
      </c>
      <c r="F60" s="70">
        <f>SUM(F57:F59)</f>
        <v>0</v>
      </c>
      <c r="G60" s="70">
        <f>SUM(G57:G59)</f>
        <v>0</v>
      </c>
      <c r="H60" s="69" t="str">
        <f t="shared" si="0"/>
        <v xml:space="preserve"> </v>
      </c>
    </row>
    <row r="61" spans="1:8" ht="12">
      <c r="A61" s="61">
        <v>39</v>
      </c>
      <c r="B61" s="72" t="s">
        <v>147</v>
      </c>
      <c r="E61" s="70">
        <f>SUM(F61:G61)</f>
        <v>38</v>
      </c>
      <c r="F61" s="70">
        <v>38</v>
      </c>
      <c r="G61" s="70">
        <v>0</v>
      </c>
      <c r="H61" s="69" t="str">
        <f t="shared" si="0"/>
        <v xml:space="preserve"> </v>
      </c>
    </row>
    <row r="62" spans="1:8" ht="12">
      <c r="A62" s="61">
        <v>40</v>
      </c>
      <c r="B62" s="57" t="s">
        <v>96</v>
      </c>
      <c r="E62" s="70"/>
      <c r="F62" s="70"/>
      <c r="G62" s="70"/>
      <c r="H62" s="69" t="str">
        <f t="shared" si="0"/>
        <v xml:space="preserve"> </v>
      </c>
    </row>
    <row r="63" spans="1:8" ht="12">
      <c r="A63" s="61">
        <v>41</v>
      </c>
      <c r="B63" s="57" t="s">
        <v>302</v>
      </c>
      <c r="E63" s="70"/>
      <c r="F63" s="70"/>
      <c r="G63" s="70"/>
      <c r="H63" s="69"/>
    </row>
    <row r="64" spans="1:8" ht="12">
      <c r="A64" s="61">
        <v>42</v>
      </c>
      <c r="B64" s="72" t="s">
        <v>97</v>
      </c>
      <c r="E64" s="71">
        <f>SUM(F64:G64)</f>
        <v>-109</v>
      </c>
      <c r="F64" s="71">
        <v>-109</v>
      </c>
      <c r="G64" s="71">
        <v>0</v>
      </c>
      <c r="H64" s="69" t="str">
        <f t="shared" si="0"/>
        <v xml:space="preserve"> </v>
      </c>
    </row>
    <row r="65" spans="1:8" ht="9" customHeight="1">
      <c r="A65" s="61"/>
      <c r="B65" s="57" t="s">
        <v>148</v>
      </c>
      <c r="H65" s="69"/>
    </row>
    <row r="66" spans="1:8" ht="12.75" thickBot="1">
      <c r="A66" s="61">
        <v>43</v>
      </c>
      <c r="B66" s="76" t="s">
        <v>98</v>
      </c>
      <c r="E66" s="77">
        <f>E55-E60+E61+E62+E64+E63</f>
        <v>-71</v>
      </c>
      <c r="F66" s="77">
        <f t="shared" ref="F66:G66" si="1">F55-F60+F61+F62+F64+F63</f>
        <v>-71</v>
      </c>
      <c r="G66" s="77">
        <f t="shared" si="1"/>
        <v>0</v>
      </c>
      <c r="H66" s="69" t="str">
        <f>IF(E66=F66+G66," ","ERROR")</f>
        <v xml:space="preserve"> </v>
      </c>
    </row>
    <row r="67" spans="1:8" ht="11.1" customHeight="1" thickTop="1">
      <c r="A67" s="54" t="str">
        <f>Inputs!$D$6</f>
        <v>AVISTA UTILITIES</v>
      </c>
      <c r="B67" s="54"/>
      <c r="C67" s="54"/>
    </row>
    <row r="68" spans="1:8" ht="11.1" customHeight="1">
      <c r="A68" s="54" t="s">
        <v>154</v>
      </c>
      <c r="B68" s="54"/>
      <c r="C68" s="54"/>
    </row>
    <row r="69" spans="1:8" ht="11.1" customHeight="1">
      <c r="A69" s="54" t="str">
        <f>A3</f>
        <v>TWELVE MONTHS ENDED DECEMBER 31, 2009</v>
      </c>
      <c r="B69" s="54"/>
      <c r="C69" s="54"/>
    </row>
    <row r="70" spans="1:8" ht="11.1" customHeight="1">
      <c r="A70" s="54" t="s">
        <v>155</v>
      </c>
      <c r="B70" s="54"/>
      <c r="C70" s="54"/>
    </row>
    <row r="72" spans="1:8" ht="11.1" customHeight="1">
      <c r="A72" s="61" t="s">
        <v>9</v>
      </c>
    </row>
    <row r="73" spans="1:8" ht="11.1" customHeight="1">
      <c r="A73" s="78" t="s">
        <v>25</v>
      </c>
      <c r="B73" s="63" t="s">
        <v>103</v>
      </c>
      <c r="C73" s="63"/>
    </row>
    <row r="74" spans="1:8" ht="11.1" customHeight="1">
      <c r="A74" s="61"/>
      <c r="B74" s="57" t="s">
        <v>59</v>
      </c>
    </row>
    <row r="75" spans="1:8" ht="11.1" customHeight="1">
      <c r="A75" s="61">
        <v>1</v>
      </c>
      <c r="B75" s="57" t="s">
        <v>119</v>
      </c>
    </row>
    <row r="76" spans="1:8" ht="11.1" customHeight="1">
      <c r="A76" s="61">
        <v>2</v>
      </c>
      <c r="B76" s="57" t="s">
        <v>120</v>
      </c>
    </row>
    <row r="77" spans="1:8" ht="11.1" customHeight="1">
      <c r="A77" s="61">
        <v>3</v>
      </c>
      <c r="B77" s="57" t="s">
        <v>62</v>
      </c>
    </row>
    <row r="78" spans="1:8" ht="11.1" customHeight="1">
      <c r="A78" s="61"/>
    </row>
    <row r="79" spans="1:8" ht="11.1" customHeight="1">
      <c r="A79" s="61">
        <v>4</v>
      </c>
      <c r="B79" s="57" t="s">
        <v>121</v>
      </c>
    </row>
    <row r="80" spans="1:8" ht="11.1" customHeight="1">
      <c r="A80" s="61"/>
    </row>
    <row r="81" spans="1:2" ht="11.1" customHeight="1">
      <c r="A81" s="61"/>
      <c r="B81" s="57" t="s">
        <v>64</v>
      </c>
    </row>
    <row r="82" spans="1:2" ht="11.1" customHeight="1">
      <c r="A82" s="61">
        <v>5</v>
      </c>
      <c r="B82" s="57" t="s">
        <v>122</v>
      </c>
    </row>
    <row r="83" spans="1:2" ht="11.1" customHeight="1">
      <c r="A83" s="61"/>
      <c r="B83" s="57" t="s">
        <v>66</v>
      </c>
    </row>
    <row r="84" spans="1:2" ht="11.1" customHeight="1">
      <c r="A84" s="61">
        <v>6</v>
      </c>
      <c r="B84" s="57" t="s">
        <v>123</v>
      </c>
    </row>
    <row r="85" spans="1:2" ht="11.1" customHeight="1">
      <c r="A85" s="61">
        <v>7</v>
      </c>
      <c r="B85" s="57" t="s">
        <v>124</v>
      </c>
    </row>
    <row r="86" spans="1:2" ht="11.1" customHeight="1">
      <c r="A86" s="61">
        <v>8</v>
      </c>
      <c r="B86" s="57" t="s">
        <v>125</v>
      </c>
    </row>
    <row r="87" spans="1:2" ht="11.1" customHeight="1">
      <c r="A87" s="61">
        <v>9</v>
      </c>
      <c r="B87" s="57" t="s">
        <v>126</v>
      </c>
    </row>
    <row r="88" spans="1:2" ht="11.1" customHeight="1">
      <c r="A88" s="61"/>
      <c r="B88" s="57" t="s">
        <v>71</v>
      </c>
    </row>
    <row r="89" spans="1:2" ht="11.1" customHeight="1">
      <c r="A89" s="61">
        <v>10</v>
      </c>
      <c r="B89" s="57" t="s">
        <v>127</v>
      </c>
    </row>
    <row r="90" spans="1:2" ht="11.1" customHeight="1">
      <c r="A90" s="61">
        <v>11</v>
      </c>
      <c r="B90" s="57" t="s">
        <v>128</v>
      </c>
    </row>
    <row r="91" spans="1:2" ht="11.1" customHeight="1">
      <c r="A91" s="61">
        <v>12</v>
      </c>
      <c r="B91" s="57" t="s">
        <v>129</v>
      </c>
    </row>
    <row r="92" spans="1:2" ht="11.1" customHeight="1">
      <c r="A92" s="61">
        <v>13</v>
      </c>
      <c r="B92" s="57" t="s">
        <v>130</v>
      </c>
    </row>
    <row r="93" spans="1:2" ht="11.1" customHeight="1">
      <c r="A93" s="61"/>
      <c r="B93" s="57" t="s">
        <v>75</v>
      </c>
    </row>
    <row r="94" spans="1:2" ht="11.1" customHeight="1">
      <c r="A94" s="61">
        <v>14</v>
      </c>
      <c r="B94" s="57" t="s">
        <v>127</v>
      </c>
    </row>
    <row r="95" spans="1:2" ht="11.1" customHeight="1">
      <c r="A95" s="61">
        <v>15</v>
      </c>
      <c r="B95" s="57" t="s">
        <v>128</v>
      </c>
    </row>
    <row r="96" spans="1:2" ht="11.1" customHeight="1">
      <c r="A96" s="61">
        <v>16</v>
      </c>
      <c r="B96" s="57" t="s">
        <v>129</v>
      </c>
    </row>
    <row r="97" spans="1:3" ht="11.1" customHeight="1">
      <c r="A97" s="61">
        <v>17</v>
      </c>
      <c r="B97" s="57" t="s">
        <v>131</v>
      </c>
    </row>
    <row r="98" spans="1:3" ht="11.1" customHeight="1">
      <c r="A98" s="61">
        <v>18</v>
      </c>
      <c r="B98" s="57" t="s">
        <v>77</v>
      </c>
    </row>
    <row r="99" spans="1:3" ht="11.1" customHeight="1">
      <c r="A99" s="61">
        <v>19</v>
      </c>
      <c r="B99" s="57" t="s">
        <v>78</v>
      </c>
    </row>
    <row r="100" spans="1:3" ht="11.1" customHeight="1">
      <c r="A100" s="61">
        <v>20</v>
      </c>
      <c r="B100" s="57" t="s">
        <v>132</v>
      </c>
    </row>
    <row r="101" spans="1:3" ht="11.1" customHeight="1">
      <c r="A101" s="61"/>
      <c r="B101" s="57" t="s">
        <v>133</v>
      </c>
    </row>
    <row r="102" spans="1:3" ht="11.1" customHeight="1">
      <c r="A102" s="61">
        <v>21</v>
      </c>
      <c r="B102" s="57" t="s">
        <v>127</v>
      </c>
    </row>
    <row r="103" spans="1:3" ht="11.1" customHeight="1">
      <c r="A103" s="61">
        <v>22</v>
      </c>
      <c r="B103" s="57" t="s">
        <v>128</v>
      </c>
    </row>
    <row r="104" spans="1:3" ht="11.1" customHeight="1">
      <c r="A104" s="61">
        <v>23</v>
      </c>
      <c r="B104" s="57" t="s">
        <v>129</v>
      </c>
    </row>
    <row r="105" spans="1:3" ht="11.1" customHeight="1">
      <c r="A105" s="61">
        <v>24</v>
      </c>
      <c r="B105" s="57" t="s">
        <v>134</v>
      </c>
    </row>
    <row r="106" spans="1:3" ht="11.1" customHeight="1">
      <c r="A106" s="61"/>
    </row>
    <row r="107" spans="1:3" ht="11.1" customHeight="1">
      <c r="A107" s="61">
        <v>25</v>
      </c>
      <c r="B107" s="57" t="s">
        <v>82</v>
      </c>
    </row>
    <row r="108" spans="1:3" ht="11.1" customHeight="1">
      <c r="A108" s="61"/>
    </row>
    <row r="109" spans="1:3" ht="11.1" customHeight="1">
      <c r="A109" s="61">
        <v>26</v>
      </c>
      <c r="B109" s="57" t="s">
        <v>156</v>
      </c>
    </row>
    <row r="110" spans="1:3" ht="11.1" customHeight="1">
      <c r="A110" s="61"/>
    </row>
    <row r="111" spans="1:3" ht="11.1" customHeight="1">
      <c r="A111" s="61">
        <v>27</v>
      </c>
      <c r="B111" s="57" t="s">
        <v>157</v>
      </c>
    </row>
    <row r="112" spans="1:3" ht="11.1" customHeight="1">
      <c r="A112" s="61"/>
      <c r="B112" s="79" t="s">
        <v>158</v>
      </c>
      <c r="C112" s="80">
        <f>Inputs!$D$4</f>
        <v>1.4203E-2</v>
      </c>
    </row>
    <row r="113" spans="1:1" ht="11.1" customHeight="1">
      <c r="A113" s="61"/>
    </row>
  </sheetData>
  <customSheetViews>
    <customSheetView guid="{5BE913A1-B14F-11D2-B0DC-0000832CDFF0}" showPageBreaks="1" printArea="1" showRuler="0" topLeftCell="A49">
      <selection activeCell="A66" sqref="A66:C66"/>
      <pageMargins left="1" right="0.5" top="0.5" bottom="0.5" header="0.5" footer="0.5"/>
      <pageSetup scale="83" orientation="portrait" horizontalDpi="300" verticalDpi="300" r:id="rId1"/>
      <headerFooter alignWithMargins="0"/>
    </customSheetView>
    <customSheetView guid="{A15D1964-B049-11D2-8670-0000832CEEE8}" showPageBreaks="1" printArea="1" showRuler="0" topLeftCell="A49">
      <selection activeCell="A66" sqref="A66:C66"/>
      <pageMargins left="1" right="0.5" top="0.5" bottom="0.5" header="0.5" footer="0.5"/>
      <pageSetup scale="83" orientation="portrait" horizontalDpi="300" verticalDpi="300" r:id="rId2"/>
      <headerFooter alignWithMargins="0"/>
    </customSheetView>
  </customSheetViews>
  <phoneticPr fontId="0" type="noConversion"/>
  <hyperlinks>
    <hyperlink ref="H1" location="WAGas_09!H10" display="Results Summary"/>
  </hyperlinks>
  <pageMargins left="1" right="0.5" top="0.5" bottom="0.5" header="0.5" footer="0.5"/>
  <pageSetup scale="90" orientation="portrait" horizontalDpi="300" verticalDpi="300"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13"/>
  <sheetViews>
    <sheetView view="pageBreakPreview" zoomScale="60" zoomScaleNormal="100" workbookViewId="0">
      <selection activeCell="F68" sqref="F68"/>
    </sheetView>
  </sheetViews>
  <sheetFormatPr defaultColWidth="12.42578125" defaultRowHeight="11.1" customHeight="1"/>
  <cols>
    <col min="1" max="1" width="5.5703125" style="195" customWidth="1"/>
    <col min="2" max="2" width="26.140625" style="195" customWidth="1"/>
    <col min="3" max="3" width="12.42578125" style="195" customWidth="1"/>
    <col min="4" max="4" width="6.7109375" style="195" customWidth="1"/>
    <col min="5" max="5" width="12.42578125" style="214" customWidth="1"/>
    <col min="6" max="6" width="12.42578125" style="215" customWidth="1"/>
    <col min="7" max="7" width="12.42578125" style="214" customWidth="1"/>
    <col min="8" max="16384" width="12.42578125" style="195"/>
  </cols>
  <sheetData>
    <row r="1" spans="1:8" ht="12.75">
      <c r="A1" s="194" t="str">
        <f>Inputs!$D$6</f>
        <v>AVISTA UTILITIES</v>
      </c>
      <c r="B1" s="194"/>
      <c r="C1" s="194"/>
      <c r="E1" s="196"/>
      <c r="F1" s="197"/>
      <c r="G1" s="196"/>
      <c r="H1" s="814" t="s">
        <v>296</v>
      </c>
    </row>
    <row r="2" spans="1:8" ht="12">
      <c r="A2" s="194" t="s">
        <v>110</v>
      </c>
      <c r="B2" s="194"/>
      <c r="C2" s="194"/>
      <c r="E2" s="196"/>
      <c r="F2" s="198" t="s">
        <v>96</v>
      </c>
      <c r="G2" s="196"/>
    </row>
    <row r="3" spans="1:8" ht="12">
      <c r="A3" s="194" t="str">
        <f>Inputs!$D$2</f>
        <v>TWELVE MONTHS ENDED DECEMBER 31, 2009</v>
      </c>
      <c r="B3" s="194"/>
      <c r="C3" s="194"/>
      <c r="E3" s="196"/>
      <c r="F3" s="198" t="s">
        <v>159</v>
      </c>
      <c r="G3" s="195"/>
    </row>
    <row r="4" spans="1:8" ht="12">
      <c r="A4" s="194" t="s">
        <v>113</v>
      </c>
      <c r="B4" s="194"/>
      <c r="C4" s="194"/>
      <c r="E4" s="199"/>
      <c r="F4" s="200" t="s">
        <v>114</v>
      </c>
      <c r="G4" s="199"/>
    </row>
    <row r="5" spans="1:8" ht="12">
      <c r="A5" s="201" t="s">
        <v>9</v>
      </c>
      <c r="E5" s="196"/>
      <c r="F5" s="198"/>
      <c r="G5" s="196"/>
    </row>
    <row r="6" spans="1:8" ht="12">
      <c r="A6" s="202" t="s">
        <v>25</v>
      </c>
      <c r="B6" s="203" t="s">
        <v>103</v>
      </c>
      <c r="C6" s="203"/>
      <c r="E6" s="204" t="s">
        <v>115</v>
      </c>
      <c r="F6" s="205" t="s">
        <v>116</v>
      </c>
      <c r="G6" s="204" t="s">
        <v>117</v>
      </c>
      <c r="H6" s="206" t="s">
        <v>118</v>
      </c>
    </row>
    <row r="7" spans="1:8" ht="12">
      <c r="A7" s="201"/>
      <c r="B7" s="195" t="s">
        <v>59</v>
      </c>
      <c r="E7" s="207"/>
      <c r="F7" s="198"/>
      <c r="G7" s="207"/>
    </row>
    <row r="8" spans="1:8" ht="12">
      <c r="A8" s="201">
        <v>1</v>
      </c>
      <c r="B8" s="195" t="s">
        <v>119</v>
      </c>
      <c r="E8" s="208"/>
      <c r="F8" s="208"/>
      <c r="G8" s="208"/>
      <c r="H8" s="209" t="str">
        <f>IF(E8=F8+G8," ","ERROR")</f>
        <v xml:space="preserve"> </v>
      </c>
    </row>
    <row r="9" spans="1:8" ht="12">
      <c r="A9" s="201">
        <v>2</v>
      </c>
      <c r="B9" s="195" t="s">
        <v>120</v>
      </c>
      <c r="E9" s="210"/>
      <c r="F9" s="210"/>
      <c r="G9" s="210"/>
      <c r="H9" s="209" t="str">
        <f>IF(E9=F9+G9," ","ERROR")</f>
        <v xml:space="preserve"> </v>
      </c>
    </row>
    <row r="10" spans="1:8" ht="12">
      <c r="A10" s="201">
        <v>3</v>
      </c>
      <c r="B10" s="195" t="s">
        <v>62</v>
      </c>
      <c r="E10" s="211"/>
      <c r="F10" s="211"/>
      <c r="G10" s="211"/>
      <c r="H10" s="209" t="str">
        <f>IF(E10=F10+G10," ","ERROR")</f>
        <v xml:space="preserve"> </v>
      </c>
    </row>
    <row r="11" spans="1:8" ht="12">
      <c r="A11" s="201">
        <v>4</v>
      </c>
      <c r="B11" s="195" t="s">
        <v>121</v>
      </c>
      <c r="E11" s="210">
        <f>SUM(E8:E10)</f>
        <v>0</v>
      </c>
      <c r="F11" s="210">
        <f>SUM(F8:F10)</f>
        <v>0</v>
      </c>
      <c r="G11" s="210">
        <f>SUM(G8:G10)</f>
        <v>0</v>
      </c>
      <c r="H11" s="209" t="str">
        <f>IF(E11=F11+G11," ","ERROR")</f>
        <v xml:space="preserve"> </v>
      </c>
    </row>
    <row r="12" spans="1:8" ht="12">
      <c r="A12" s="201"/>
      <c r="E12" s="210"/>
      <c r="F12" s="210"/>
      <c r="G12" s="210"/>
      <c r="H12" s="209"/>
    </row>
    <row r="13" spans="1:8" ht="12">
      <c r="A13" s="201"/>
      <c r="B13" s="195" t="s">
        <v>64</v>
      </c>
      <c r="E13" s="210"/>
      <c r="F13" s="210"/>
      <c r="G13" s="210"/>
      <c r="H13" s="209"/>
    </row>
    <row r="14" spans="1:8" ht="12">
      <c r="A14" s="201">
        <v>5</v>
      </c>
      <c r="B14" s="195" t="s">
        <v>122</v>
      </c>
      <c r="E14" s="210"/>
      <c r="F14" s="210"/>
      <c r="G14" s="210"/>
      <c r="H14" s="209" t="str">
        <f>IF(E14=F14+G14," ","ERROR")</f>
        <v xml:space="preserve"> </v>
      </c>
    </row>
    <row r="15" spans="1:8" ht="12">
      <c r="A15" s="201"/>
      <c r="B15" s="195" t="s">
        <v>66</v>
      </c>
      <c r="E15" s="210"/>
      <c r="F15" s="210"/>
      <c r="G15" s="210"/>
      <c r="H15" s="209"/>
    </row>
    <row r="16" spans="1:8" ht="12">
      <c r="A16" s="201">
        <v>6</v>
      </c>
      <c r="B16" s="195" t="s">
        <v>123</v>
      </c>
      <c r="E16" s="210"/>
      <c r="F16" s="210"/>
      <c r="G16" s="210"/>
      <c r="H16" s="209" t="str">
        <f>IF(E16=F16+G16," ","ERROR")</f>
        <v xml:space="preserve"> </v>
      </c>
    </row>
    <row r="17" spans="1:8" ht="12">
      <c r="A17" s="201">
        <v>7</v>
      </c>
      <c r="B17" s="195" t="s">
        <v>124</v>
      </c>
      <c r="E17" s="210"/>
      <c r="F17" s="210"/>
      <c r="G17" s="210"/>
      <c r="H17" s="209" t="str">
        <f>IF(E17=F17+G17," ","ERROR")</f>
        <v xml:space="preserve"> </v>
      </c>
    </row>
    <row r="18" spans="1:8" ht="12">
      <c r="A18" s="201">
        <v>8</v>
      </c>
      <c r="B18" s="195" t="s">
        <v>125</v>
      </c>
      <c r="E18" s="211"/>
      <c r="F18" s="211"/>
      <c r="G18" s="211"/>
      <c r="H18" s="209" t="str">
        <f>IF(E18=F18+G18," ","ERROR")</f>
        <v xml:space="preserve"> </v>
      </c>
    </row>
    <row r="19" spans="1:8" ht="12">
      <c r="A19" s="201">
        <v>9</v>
      </c>
      <c r="B19" s="195" t="s">
        <v>126</v>
      </c>
      <c r="E19" s="210">
        <f>SUM(E16:E18)</f>
        <v>0</v>
      </c>
      <c r="F19" s="210">
        <f>SUM(F16:F18)</f>
        <v>0</v>
      </c>
      <c r="G19" s="210">
        <f>SUM(G16:G18)</f>
        <v>0</v>
      </c>
      <c r="H19" s="209" t="str">
        <f>IF(E19=F19+G19," ","ERROR")</f>
        <v xml:space="preserve"> </v>
      </c>
    </row>
    <row r="20" spans="1:8" ht="12">
      <c r="A20" s="201"/>
      <c r="B20" s="195" t="s">
        <v>71</v>
      </c>
      <c r="E20" s="210"/>
      <c r="F20" s="210"/>
      <c r="G20" s="210"/>
      <c r="H20" s="209"/>
    </row>
    <row r="21" spans="1:8" ht="12">
      <c r="A21" s="201">
        <v>10</v>
      </c>
      <c r="B21" s="195" t="s">
        <v>127</v>
      </c>
      <c r="E21" s="210"/>
      <c r="F21" s="210"/>
      <c r="G21" s="210"/>
      <c r="H21" s="209" t="str">
        <f>IF(E21=F21+G21," ","ERROR")</f>
        <v xml:space="preserve"> </v>
      </c>
    </row>
    <row r="22" spans="1:8" ht="12">
      <c r="A22" s="201">
        <v>11</v>
      </c>
      <c r="B22" s="195" t="s">
        <v>128</v>
      </c>
      <c r="E22" s="210"/>
      <c r="F22" s="210"/>
      <c r="G22" s="210"/>
      <c r="H22" s="209" t="str">
        <f>IF(E22=F22+G22," ","ERROR")</f>
        <v xml:space="preserve"> </v>
      </c>
    </row>
    <row r="23" spans="1:8" ht="12">
      <c r="A23" s="201">
        <v>12</v>
      </c>
      <c r="B23" s="195" t="s">
        <v>129</v>
      </c>
      <c r="E23" s="211"/>
      <c r="F23" s="211"/>
      <c r="G23" s="211"/>
      <c r="H23" s="209" t="str">
        <f>IF(E23=F23+G23," ","ERROR")</f>
        <v xml:space="preserve"> </v>
      </c>
    </row>
    <row r="24" spans="1:8" ht="12">
      <c r="A24" s="201">
        <v>13</v>
      </c>
      <c r="B24" s="195" t="s">
        <v>130</v>
      </c>
      <c r="E24" s="210">
        <f>SUM(E21:E23)</f>
        <v>0</v>
      </c>
      <c r="F24" s="210">
        <f>SUM(F21:F23)</f>
        <v>0</v>
      </c>
      <c r="G24" s="210">
        <f>SUM(G21:G23)</f>
        <v>0</v>
      </c>
      <c r="H24" s="209" t="str">
        <f>IF(E24=F24+G24," ","ERROR")</f>
        <v xml:space="preserve"> </v>
      </c>
    </row>
    <row r="25" spans="1:8" ht="12">
      <c r="A25" s="201"/>
      <c r="B25" s="195" t="s">
        <v>75</v>
      </c>
      <c r="E25" s="210"/>
      <c r="F25" s="210"/>
      <c r="G25" s="210"/>
      <c r="H25" s="209"/>
    </row>
    <row r="26" spans="1:8" ht="12">
      <c r="A26" s="201">
        <v>14</v>
      </c>
      <c r="B26" s="195" t="s">
        <v>127</v>
      </c>
      <c r="E26" s="210"/>
      <c r="F26" s="210"/>
      <c r="G26" s="210"/>
      <c r="H26" s="209" t="str">
        <f>IF(E26=F26+G26," ","ERROR")</f>
        <v xml:space="preserve"> </v>
      </c>
    </row>
    <row r="27" spans="1:8" ht="12">
      <c r="A27" s="201">
        <v>15</v>
      </c>
      <c r="B27" s="195" t="s">
        <v>128</v>
      </c>
      <c r="E27" s="210"/>
      <c r="F27" s="210"/>
      <c r="G27" s="210"/>
      <c r="H27" s="209" t="str">
        <f>IF(E27=F27+G27," ","ERROR")</f>
        <v xml:space="preserve"> </v>
      </c>
    </row>
    <row r="28" spans="1:8" ht="12">
      <c r="A28" s="201">
        <v>16</v>
      </c>
      <c r="B28" s="195" t="s">
        <v>129</v>
      </c>
      <c r="E28" s="211">
        <f>F28+G28</f>
        <v>0</v>
      </c>
      <c r="F28" s="211"/>
      <c r="G28" s="211"/>
      <c r="H28" s="209" t="str">
        <f>IF(E28=F28+G28," ","ERROR")</f>
        <v xml:space="preserve"> </v>
      </c>
    </row>
    <row r="29" spans="1:8" ht="12">
      <c r="A29" s="201">
        <v>17</v>
      </c>
      <c r="B29" s="195" t="s">
        <v>131</v>
      </c>
      <c r="E29" s="210">
        <f>SUM(E26:E28)</f>
        <v>0</v>
      </c>
      <c r="F29" s="210">
        <f>SUM(F26:F28)</f>
        <v>0</v>
      </c>
      <c r="G29" s="210">
        <f>SUM(G26:G28)</f>
        <v>0</v>
      </c>
      <c r="H29" s="209" t="str">
        <f>IF(E29=F29+G29," ","ERROR")</f>
        <v xml:space="preserve"> </v>
      </c>
    </row>
    <row r="30" spans="1:8" ht="12">
      <c r="A30" s="201"/>
      <c r="E30" s="210"/>
      <c r="F30" s="210"/>
      <c r="G30" s="210"/>
      <c r="H30" s="209"/>
    </row>
    <row r="31" spans="1:8" ht="12">
      <c r="A31" s="201">
        <v>18</v>
      </c>
      <c r="B31" s="195" t="s">
        <v>77</v>
      </c>
      <c r="E31" s="210"/>
      <c r="F31" s="210"/>
      <c r="G31" s="210"/>
      <c r="H31" s="209" t="str">
        <f>IF(E31=F31+G31," ","ERROR")</f>
        <v xml:space="preserve"> </v>
      </c>
    </row>
    <row r="32" spans="1:8" ht="12">
      <c r="A32" s="201">
        <v>19</v>
      </c>
      <c r="B32" s="195" t="s">
        <v>78</v>
      </c>
      <c r="E32" s="210"/>
      <c r="F32" s="210"/>
      <c r="G32" s="210"/>
      <c r="H32" s="209" t="str">
        <f>IF(E32=F32+G32," ","ERROR")</f>
        <v xml:space="preserve"> </v>
      </c>
    </row>
    <row r="33" spans="1:8" ht="12">
      <c r="A33" s="201">
        <v>20</v>
      </c>
      <c r="B33" s="195" t="s">
        <v>132</v>
      </c>
      <c r="E33" s="210"/>
      <c r="F33" s="210"/>
      <c r="G33" s="210"/>
      <c r="H33" s="209" t="str">
        <f>IF(E33=F33+G33," ","ERROR")</f>
        <v xml:space="preserve"> </v>
      </c>
    </row>
    <row r="34" spans="1:8" ht="12">
      <c r="A34" s="201"/>
      <c r="B34" s="195" t="s">
        <v>133</v>
      </c>
      <c r="E34" s="210"/>
      <c r="F34" s="210"/>
      <c r="G34" s="210"/>
      <c r="H34" s="209"/>
    </row>
    <row r="35" spans="1:8" ht="12">
      <c r="A35" s="201">
        <v>21</v>
      </c>
      <c r="B35" s="195" t="s">
        <v>127</v>
      </c>
      <c r="E35" s="210"/>
      <c r="F35" s="210"/>
      <c r="G35" s="210"/>
      <c r="H35" s="209" t="str">
        <f>IF(E35=F35+G35," ","ERROR")</f>
        <v xml:space="preserve"> </v>
      </c>
    </row>
    <row r="36" spans="1:8" ht="12">
      <c r="A36" s="201">
        <v>22</v>
      </c>
      <c r="B36" s="195" t="s">
        <v>128</v>
      </c>
      <c r="E36" s="210"/>
      <c r="F36" s="210"/>
      <c r="G36" s="210"/>
      <c r="H36" s="209" t="str">
        <f>IF(E36=F36+G36," ","ERROR")</f>
        <v xml:space="preserve"> </v>
      </c>
    </row>
    <row r="37" spans="1:8" ht="12">
      <c r="A37" s="201">
        <v>23</v>
      </c>
      <c r="B37" s="195" t="s">
        <v>129</v>
      </c>
      <c r="E37" s="211"/>
      <c r="F37" s="211"/>
      <c r="G37" s="211"/>
      <c r="H37" s="209" t="str">
        <f>IF(E37=F37+G37," ","ERROR")</f>
        <v xml:space="preserve"> </v>
      </c>
    </row>
    <row r="38" spans="1:8" ht="12">
      <c r="A38" s="201">
        <v>24</v>
      </c>
      <c r="B38" s="195" t="s">
        <v>134</v>
      </c>
      <c r="E38" s="211">
        <f>SUM(E35:E37)</f>
        <v>0</v>
      </c>
      <c r="F38" s="211">
        <f>SUM(F35:F37)</f>
        <v>0</v>
      </c>
      <c r="G38" s="211">
        <f>SUM(G35:G37)</f>
        <v>0</v>
      </c>
      <c r="H38" s="209" t="str">
        <f>IF(E38=F38+G38," ","ERROR")</f>
        <v xml:space="preserve"> </v>
      </c>
    </row>
    <row r="39" spans="1:8" ht="12">
      <c r="A39" s="201">
        <v>25</v>
      </c>
      <c r="B39" s="195" t="s">
        <v>82</v>
      </c>
      <c r="E39" s="211">
        <f>E19+E24+E29+E31+E32+E33+E38+E14</f>
        <v>0</v>
      </c>
      <c r="F39" s="211">
        <f>F19+F24+F29+F31+F32+F33+F38+F14</f>
        <v>0</v>
      </c>
      <c r="G39" s="211">
        <f>G19+G24+G29+G31+G32+G33+G38+G14</f>
        <v>0</v>
      </c>
      <c r="H39" s="209" t="str">
        <f>IF(E39=F39+G39," ","ERROR")</f>
        <v xml:space="preserve"> </v>
      </c>
    </row>
    <row r="40" spans="1:8" ht="12">
      <c r="A40" s="201"/>
      <c r="E40" s="210"/>
      <c r="F40" s="210"/>
      <c r="G40" s="210"/>
      <c r="H40" s="209"/>
    </row>
    <row r="41" spans="1:8" ht="12">
      <c r="A41" s="201">
        <v>26</v>
      </c>
      <c r="B41" s="195" t="s">
        <v>135</v>
      </c>
      <c r="E41" s="210">
        <f>E11-E39</f>
        <v>0</v>
      </c>
      <c r="F41" s="210">
        <f>F11-F39</f>
        <v>0</v>
      </c>
      <c r="G41" s="210">
        <f>G11-G39</f>
        <v>0</v>
      </c>
      <c r="H41" s="209" t="str">
        <f>IF(E41=F41+G41," ","ERROR")</f>
        <v xml:space="preserve"> </v>
      </c>
    </row>
    <row r="42" spans="1:8" ht="12">
      <c r="A42" s="201"/>
      <c r="E42" s="210"/>
      <c r="F42" s="210"/>
      <c r="G42" s="210"/>
      <c r="H42" s="209"/>
    </row>
    <row r="43" spans="1:8" ht="12">
      <c r="A43" s="201"/>
      <c r="B43" s="195" t="s">
        <v>136</v>
      </c>
      <c r="E43" s="210"/>
      <c r="F43" s="210"/>
      <c r="G43" s="210"/>
      <c r="H43" s="209"/>
    </row>
    <row r="44" spans="1:8" ht="12">
      <c r="A44" s="201">
        <v>27</v>
      </c>
      <c r="B44" s="212" t="s">
        <v>137</v>
      </c>
      <c r="D44" s="213">
        <v>0.35</v>
      </c>
      <c r="E44" s="210">
        <f>F44+G44</f>
        <v>0</v>
      </c>
      <c r="F44" s="210">
        <f>ROUND(F41*D44,0)</f>
        <v>0</v>
      </c>
      <c r="G44" s="210">
        <f>ROUND(G41*D44,0)</f>
        <v>0</v>
      </c>
      <c r="H44" s="209" t="str">
        <f>IF(E44=F44+G44," ","ERROR")</f>
        <v xml:space="preserve"> </v>
      </c>
    </row>
    <row r="45" spans="1:8" ht="12">
      <c r="A45" s="201">
        <v>28</v>
      </c>
      <c r="B45" s="195" t="s">
        <v>138</v>
      </c>
      <c r="E45" s="210"/>
      <c r="F45" s="210"/>
      <c r="G45" s="210"/>
      <c r="H45" s="209" t="str">
        <f>IF(E45=F45+G45," ","ERROR")</f>
        <v xml:space="preserve"> </v>
      </c>
    </row>
    <row r="46" spans="1:8" ht="12">
      <c r="A46" s="201">
        <v>29</v>
      </c>
      <c r="B46" s="195" t="s">
        <v>139</v>
      </c>
      <c r="E46" s="211"/>
      <c r="F46" s="211"/>
      <c r="G46" s="211"/>
      <c r="H46" s="209" t="str">
        <f>IF(E46=F46+G46," ","ERROR")</f>
        <v xml:space="preserve"> </v>
      </c>
    </row>
    <row r="47" spans="1:8" ht="12">
      <c r="A47" s="201"/>
      <c r="H47" s="209"/>
    </row>
    <row r="48" spans="1:8" ht="12.75" thickBot="1">
      <c r="A48" s="201">
        <v>30</v>
      </c>
      <c r="B48" s="216" t="s">
        <v>88</v>
      </c>
      <c r="E48" s="217">
        <f>E41-(+E44+E45+E46)</f>
        <v>0</v>
      </c>
      <c r="F48" s="217">
        <f>F41-F44+F45+F46</f>
        <v>0</v>
      </c>
      <c r="G48" s="217">
        <f>G41-SUM(G44:G46)</f>
        <v>0</v>
      </c>
      <c r="H48" s="209" t="str">
        <f>IF(E48=F48+G48," ","ERROR")</f>
        <v xml:space="preserve"> </v>
      </c>
    </row>
    <row r="49" spans="1:8" ht="12.75" thickTop="1">
      <c r="A49" s="201"/>
      <c r="H49" s="209"/>
    </row>
    <row r="50" spans="1:8" ht="12">
      <c r="A50" s="201"/>
      <c r="B50" s="212" t="s">
        <v>140</v>
      </c>
      <c r="H50" s="209"/>
    </row>
    <row r="51" spans="1:8" ht="12">
      <c r="A51" s="201"/>
      <c r="B51" s="212" t="s">
        <v>141</v>
      </c>
      <c r="H51" s="209"/>
    </row>
    <row r="52" spans="1:8" ht="12">
      <c r="A52" s="201">
        <v>31</v>
      </c>
      <c r="B52" s="195" t="s">
        <v>142</v>
      </c>
      <c r="E52" s="208"/>
      <c r="F52" s="208"/>
      <c r="G52" s="208"/>
      <c r="H52" s="209" t="str">
        <f t="shared" ref="H52:H64" si="0">IF(E52=F52+G52," ","ERROR")</f>
        <v xml:space="preserve"> </v>
      </c>
    </row>
    <row r="53" spans="1:8" ht="12">
      <c r="A53" s="201">
        <v>32</v>
      </c>
      <c r="B53" s="195" t="s">
        <v>143</v>
      </c>
      <c r="E53" s="210"/>
      <c r="F53" s="210"/>
      <c r="G53" s="210"/>
      <c r="H53" s="209" t="str">
        <f t="shared" si="0"/>
        <v xml:space="preserve"> </v>
      </c>
    </row>
    <row r="54" spans="1:8" ht="12">
      <c r="A54" s="201">
        <v>33</v>
      </c>
      <c r="B54" s="195" t="s">
        <v>151</v>
      </c>
      <c r="E54" s="211"/>
      <c r="F54" s="211"/>
      <c r="G54" s="211"/>
      <c r="H54" s="209" t="str">
        <f t="shared" si="0"/>
        <v xml:space="preserve"> </v>
      </c>
    </row>
    <row r="55" spans="1:8" ht="12">
      <c r="A55" s="201">
        <v>34</v>
      </c>
      <c r="B55" s="195" t="s">
        <v>145</v>
      </c>
      <c r="E55" s="210">
        <f>SUM(E52:E54)</f>
        <v>0</v>
      </c>
      <c r="F55" s="210">
        <f>SUM(F52:F54)</f>
        <v>0</v>
      </c>
      <c r="G55" s="210">
        <f>SUM(G52:G54)</f>
        <v>0</v>
      </c>
      <c r="H55" s="209" t="str">
        <f t="shared" si="0"/>
        <v xml:space="preserve"> </v>
      </c>
    </row>
    <row r="56" spans="1:8" ht="12">
      <c r="A56" s="201"/>
      <c r="B56" s="195" t="s">
        <v>93</v>
      </c>
      <c r="E56" s="210"/>
      <c r="F56" s="210"/>
      <c r="G56" s="210"/>
      <c r="H56" s="209" t="str">
        <f t="shared" si="0"/>
        <v xml:space="preserve"> </v>
      </c>
    </row>
    <row r="57" spans="1:8" ht="12">
      <c r="A57" s="201">
        <v>35</v>
      </c>
      <c r="B57" s="195" t="s">
        <v>142</v>
      </c>
      <c r="E57" s="210"/>
      <c r="F57" s="210"/>
      <c r="G57" s="210"/>
      <c r="H57" s="209" t="str">
        <f t="shared" si="0"/>
        <v xml:space="preserve"> </v>
      </c>
    </row>
    <row r="58" spans="1:8" ht="12">
      <c r="A58" s="201">
        <v>36</v>
      </c>
      <c r="B58" s="195" t="s">
        <v>143</v>
      </c>
      <c r="E58" s="210"/>
      <c r="F58" s="210"/>
      <c r="G58" s="210"/>
      <c r="H58" s="209" t="str">
        <f t="shared" si="0"/>
        <v xml:space="preserve"> </v>
      </c>
    </row>
    <row r="59" spans="1:8" ht="12">
      <c r="A59" s="201">
        <v>37</v>
      </c>
      <c r="B59" s="195" t="s">
        <v>151</v>
      </c>
      <c r="E59" s="211"/>
      <c r="F59" s="211"/>
      <c r="G59" s="211"/>
      <c r="H59" s="209" t="str">
        <f t="shared" si="0"/>
        <v xml:space="preserve"> </v>
      </c>
    </row>
    <row r="60" spans="1:8" ht="12">
      <c r="A60" s="201">
        <v>38</v>
      </c>
      <c r="B60" s="195" t="s">
        <v>146</v>
      </c>
      <c r="E60" s="210">
        <f>SUM(E57:E59)</f>
        <v>0</v>
      </c>
      <c r="F60" s="210">
        <f>SUM(F57:F59)</f>
        <v>0</v>
      </c>
      <c r="G60" s="210">
        <f>SUM(G57:G59)</f>
        <v>0</v>
      </c>
      <c r="H60" s="209" t="str">
        <f t="shared" si="0"/>
        <v xml:space="preserve"> </v>
      </c>
    </row>
    <row r="61" spans="1:8" ht="12">
      <c r="A61" s="201">
        <v>39</v>
      </c>
      <c r="B61" s="212" t="s">
        <v>147</v>
      </c>
      <c r="E61" s="210"/>
      <c r="F61" s="210"/>
      <c r="G61" s="210"/>
      <c r="H61" s="209" t="str">
        <f t="shared" si="0"/>
        <v xml:space="preserve"> </v>
      </c>
    </row>
    <row r="62" spans="1:8" ht="12">
      <c r="A62" s="201">
        <v>40</v>
      </c>
      <c r="B62" s="195" t="s">
        <v>96</v>
      </c>
      <c r="E62" s="210">
        <f>SUM(F62:G62)</f>
        <v>8440</v>
      </c>
      <c r="F62" s="815">
        <v>8440</v>
      </c>
      <c r="G62" s="815">
        <v>0</v>
      </c>
      <c r="H62" s="209" t="str">
        <f t="shared" si="0"/>
        <v xml:space="preserve"> </v>
      </c>
    </row>
    <row r="63" spans="1:8" ht="12">
      <c r="A63" s="201">
        <v>41</v>
      </c>
      <c r="B63" s="195" t="s">
        <v>302</v>
      </c>
      <c r="E63" s="210"/>
      <c r="F63" s="815"/>
      <c r="G63" s="815"/>
      <c r="H63" s="209"/>
    </row>
    <row r="64" spans="1:8" ht="12">
      <c r="A64" s="201">
        <v>42</v>
      </c>
      <c r="B64" s="212" t="s">
        <v>97</v>
      </c>
      <c r="E64" s="211"/>
      <c r="F64" s="211"/>
      <c r="G64" s="211"/>
      <c r="H64" s="209" t="str">
        <f t="shared" si="0"/>
        <v xml:space="preserve"> </v>
      </c>
    </row>
    <row r="65" spans="1:8" ht="9" customHeight="1">
      <c r="A65" s="201"/>
      <c r="B65" s="195" t="s">
        <v>148</v>
      </c>
      <c r="H65" s="209"/>
    </row>
    <row r="66" spans="1:8" ht="12.75" thickBot="1">
      <c r="A66" s="201">
        <v>43</v>
      </c>
      <c r="B66" s="216" t="s">
        <v>98</v>
      </c>
      <c r="E66" s="217">
        <f>E55-E60+E61+E62+E64+E63</f>
        <v>8440</v>
      </c>
      <c r="F66" s="217">
        <f t="shared" ref="F66:G66" si="1">F55-F60+F61+F62+F64+F63</f>
        <v>8440</v>
      </c>
      <c r="G66" s="217">
        <f t="shared" si="1"/>
        <v>0</v>
      </c>
      <c r="H66" s="209" t="str">
        <f>IF(E66=F66+G66," ","ERROR")</f>
        <v xml:space="preserve"> </v>
      </c>
    </row>
    <row r="67" spans="1:8" ht="11.1" customHeight="1" thickTop="1">
      <c r="A67" s="194" t="str">
        <f>Inputs!$D$6</f>
        <v>AVISTA UTILITIES</v>
      </c>
      <c r="B67" s="194"/>
      <c r="C67" s="194"/>
    </row>
    <row r="68" spans="1:8" ht="11.1" customHeight="1">
      <c r="A68" s="194" t="s">
        <v>154</v>
      </c>
      <c r="B68" s="194"/>
      <c r="C68" s="194"/>
    </row>
    <row r="69" spans="1:8" ht="11.1" customHeight="1">
      <c r="A69" s="194" t="str">
        <f>A3</f>
        <v>TWELVE MONTHS ENDED DECEMBER 31, 2009</v>
      </c>
      <c r="B69" s="194"/>
      <c r="C69" s="194"/>
    </row>
    <row r="70" spans="1:8" ht="11.1" customHeight="1">
      <c r="A70" s="194" t="s">
        <v>155</v>
      </c>
      <c r="B70" s="194"/>
      <c r="C70" s="194"/>
    </row>
    <row r="72" spans="1:8" ht="11.1" customHeight="1">
      <c r="A72" s="201" t="s">
        <v>9</v>
      </c>
    </row>
    <row r="73" spans="1:8" ht="11.1" customHeight="1">
      <c r="A73" s="218" t="s">
        <v>25</v>
      </c>
      <c r="B73" s="203" t="s">
        <v>103</v>
      </c>
      <c r="C73" s="203"/>
    </row>
    <row r="74" spans="1:8" ht="11.1" customHeight="1">
      <c r="A74" s="201"/>
      <c r="B74" s="195" t="s">
        <v>59</v>
      </c>
    </row>
    <row r="75" spans="1:8" ht="11.1" customHeight="1">
      <c r="A75" s="201">
        <v>1</v>
      </c>
      <c r="B75" s="195" t="s">
        <v>119</v>
      </c>
    </row>
    <row r="76" spans="1:8" ht="11.1" customHeight="1">
      <c r="A76" s="201">
        <v>2</v>
      </c>
      <c r="B76" s="195" t="s">
        <v>120</v>
      </c>
    </row>
    <row r="77" spans="1:8" ht="11.1" customHeight="1">
      <c r="A77" s="201">
        <v>3</v>
      </c>
      <c r="B77" s="195" t="s">
        <v>62</v>
      </c>
    </row>
    <row r="78" spans="1:8" ht="11.1" customHeight="1">
      <c r="A78" s="201"/>
    </row>
    <row r="79" spans="1:8" ht="11.1" customHeight="1">
      <c r="A79" s="201">
        <v>4</v>
      </c>
      <c r="B79" s="195" t="s">
        <v>121</v>
      </c>
    </row>
    <row r="80" spans="1:8" ht="11.1" customHeight="1">
      <c r="A80" s="201"/>
    </row>
    <row r="81" spans="1:2" ht="11.1" customHeight="1">
      <c r="A81" s="201"/>
      <c r="B81" s="195" t="s">
        <v>64</v>
      </c>
    </row>
    <row r="82" spans="1:2" ht="11.1" customHeight="1">
      <c r="A82" s="201">
        <v>5</v>
      </c>
      <c r="B82" s="195" t="s">
        <v>122</v>
      </c>
    </row>
    <row r="83" spans="1:2" ht="11.1" customHeight="1">
      <c r="A83" s="201"/>
      <c r="B83" s="195" t="s">
        <v>66</v>
      </c>
    </row>
    <row r="84" spans="1:2" ht="11.1" customHeight="1">
      <c r="A84" s="201">
        <v>6</v>
      </c>
      <c r="B84" s="195" t="s">
        <v>123</v>
      </c>
    </row>
    <row r="85" spans="1:2" ht="11.1" customHeight="1">
      <c r="A85" s="201">
        <v>7</v>
      </c>
      <c r="B85" s="195" t="s">
        <v>124</v>
      </c>
    </row>
    <row r="86" spans="1:2" ht="11.1" customHeight="1">
      <c r="A86" s="201">
        <v>8</v>
      </c>
      <c r="B86" s="195" t="s">
        <v>125</v>
      </c>
    </row>
    <row r="87" spans="1:2" ht="11.1" customHeight="1">
      <c r="A87" s="201">
        <v>9</v>
      </c>
      <c r="B87" s="195" t="s">
        <v>126</v>
      </c>
    </row>
    <row r="88" spans="1:2" ht="11.1" customHeight="1">
      <c r="A88" s="201"/>
      <c r="B88" s="195" t="s">
        <v>71</v>
      </c>
    </row>
    <row r="89" spans="1:2" ht="11.1" customHeight="1">
      <c r="A89" s="201">
        <v>10</v>
      </c>
      <c r="B89" s="195" t="s">
        <v>127</v>
      </c>
    </row>
    <row r="90" spans="1:2" ht="11.1" customHeight="1">
      <c r="A90" s="201">
        <v>11</v>
      </c>
      <c r="B90" s="195" t="s">
        <v>128</v>
      </c>
    </row>
    <row r="91" spans="1:2" ht="11.1" customHeight="1">
      <c r="A91" s="201">
        <v>12</v>
      </c>
      <c r="B91" s="195" t="s">
        <v>129</v>
      </c>
    </row>
    <row r="92" spans="1:2" ht="11.1" customHeight="1">
      <c r="A92" s="201">
        <v>13</v>
      </c>
      <c r="B92" s="195" t="s">
        <v>130</v>
      </c>
    </row>
    <row r="93" spans="1:2" ht="11.1" customHeight="1">
      <c r="A93" s="201"/>
      <c r="B93" s="195" t="s">
        <v>75</v>
      </c>
    </row>
    <row r="94" spans="1:2" ht="11.1" customHeight="1">
      <c r="A94" s="201">
        <v>14</v>
      </c>
      <c r="B94" s="195" t="s">
        <v>127</v>
      </c>
    </row>
    <row r="95" spans="1:2" ht="11.1" customHeight="1">
      <c r="A95" s="201">
        <v>15</v>
      </c>
      <c r="B95" s="195" t="s">
        <v>128</v>
      </c>
    </row>
    <row r="96" spans="1:2" ht="11.1" customHeight="1">
      <c r="A96" s="201">
        <v>16</v>
      </c>
      <c r="B96" s="195" t="s">
        <v>129</v>
      </c>
    </row>
    <row r="97" spans="1:3" ht="11.1" customHeight="1">
      <c r="A97" s="201">
        <v>17</v>
      </c>
      <c r="B97" s="195" t="s">
        <v>131</v>
      </c>
    </row>
    <row r="98" spans="1:3" ht="11.1" customHeight="1">
      <c r="A98" s="201">
        <v>18</v>
      </c>
      <c r="B98" s="195" t="s">
        <v>77</v>
      </c>
    </row>
    <row r="99" spans="1:3" ht="11.1" customHeight="1">
      <c r="A99" s="201">
        <v>19</v>
      </c>
      <c r="B99" s="195" t="s">
        <v>78</v>
      </c>
    </row>
    <row r="100" spans="1:3" ht="11.1" customHeight="1">
      <c r="A100" s="201">
        <v>20</v>
      </c>
      <c r="B100" s="195" t="s">
        <v>132</v>
      </c>
    </row>
    <row r="101" spans="1:3" ht="11.1" customHeight="1">
      <c r="A101" s="201"/>
      <c r="B101" s="195" t="s">
        <v>133</v>
      </c>
    </row>
    <row r="102" spans="1:3" ht="11.1" customHeight="1">
      <c r="A102" s="201">
        <v>21</v>
      </c>
      <c r="B102" s="195" t="s">
        <v>127</v>
      </c>
    </row>
    <row r="103" spans="1:3" ht="11.1" customHeight="1">
      <c r="A103" s="201">
        <v>22</v>
      </c>
      <c r="B103" s="195" t="s">
        <v>128</v>
      </c>
    </row>
    <row r="104" spans="1:3" ht="11.1" customHeight="1">
      <c r="A104" s="201">
        <v>23</v>
      </c>
      <c r="B104" s="195" t="s">
        <v>129</v>
      </c>
    </row>
    <row r="105" spans="1:3" ht="11.1" customHeight="1">
      <c r="A105" s="201">
        <v>24</v>
      </c>
      <c r="B105" s="195" t="s">
        <v>134</v>
      </c>
    </row>
    <row r="106" spans="1:3" ht="11.1" customHeight="1">
      <c r="A106" s="201"/>
    </row>
    <row r="107" spans="1:3" ht="11.1" customHeight="1">
      <c r="A107" s="201">
        <v>25</v>
      </c>
      <c r="B107" s="195" t="s">
        <v>82</v>
      </c>
    </row>
    <row r="108" spans="1:3" ht="11.1" customHeight="1">
      <c r="A108" s="201"/>
    </row>
    <row r="109" spans="1:3" ht="11.1" customHeight="1">
      <c r="A109" s="201">
        <v>26</v>
      </c>
      <c r="B109" s="195" t="s">
        <v>156</v>
      </c>
    </row>
    <row r="110" spans="1:3" ht="11.1" customHeight="1">
      <c r="A110" s="201"/>
    </row>
    <row r="111" spans="1:3" ht="11.1" customHeight="1">
      <c r="A111" s="201">
        <v>27</v>
      </c>
      <c r="B111" s="195" t="s">
        <v>157</v>
      </c>
    </row>
    <row r="112" spans="1:3" ht="11.1" customHeight="1">
      <c r="A112" s="201"/>
      <c r="B112" s="219" t="s">
        <v>158</v>
      </c>
      <c r="C112" s="220">
        <f>Inputs!$D$4</f>
        <v>1.4203E-2</v>
      </c>
    </row>
    <row r="113" spans="1:1" ht="11.1" customHeight="1">
      <c r="A113" s="201"/>
    </row>
  </sheetData>
  <customSheetViews>
    <customSheetView guid="{5BE913A1-B14F-11D2-B0DC-0000832CDFF0}" showPageBreaks="1" fitToPage="1" printArea="1" showRuler="0" topLeftCell="A52">
      <selection activeCell="A66" sqref="A66:C66"/>
      <pageMargins left="1" right="1" top="0.5" bottom="0.5" header="0.5" footer="0.5"/>
      <printOptions horizontalCentered="1"/>
      <pageSetup scale="84" orientation="portrait" horizontalDpi="300" verticalDpi="300" r:id="rId1"/>
      <headerFooter alignWithMargins="0"/>
    </customSheetView>
    <customSheetView guid="{A15D1964-B049-11D2-8670-0000832CEEE8}" showPageBreaks="1" fitToPage="1" printArea="1" showRuler="0" topLeftCell="A52">
      <selection activeCell="A66" sqref="A66:C66"/>
      <pageMargins left="1" right="1" top="0.5" bottom="0.5" header="0.5" footer="0.5"/>
      <printOptions horizontalCentered="1"/>
      <pageSetup scale="84" orientation="portrait" horizontalDpi="300" verticalDpi="300" r:id="rId2"/>
      <headerFooter alignWithMargins="0"/>
    </customSheetView>
  </customSheetViews>
  <phoneticPr fontId="0" type="noConversion"/>
  <hyperlinks>
    <hyperlink ref="H1" location="WAGas_09!I10" display="Results Summary"/>
  </hyperlinks>
  <printOptions horizontalCentered="1"/>
  <pageMargins left="1" right="1" top="0.5" bottom="0.5" header="0.5" footer="0.5"/>
  <pageSetup scale="90" orientation="portrait" horizontalDpi="300" verticalDpi="300"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13"/>
  <sheetViews>
    <sheetView view="pageBreakPreview" topLeftCell="A19" zoomScale="60" zoomScaleNormal="100" workbookViewId="0">
      <selection activeCell="E99" sqref="E99"/>
    </sheetView>
  </sheetViews>
  <sheetFormatPr defaultColWidth="12.42578125" defaultRowHeight="11.1" customHeight="1"/>
  <cols>
    <col min="1" max="1" width="5.5703125" style="222" customWidth="1"/>
    <col min="2" max="2" width="26.140625" style="222" customWidth="1"/>
    <col min="3" max="3" width="12.42578125" style="222" customWidth="1"/>
    <col min="4" max="4" width="6.7109375" style="222" customWidth="1"/>
    <col min="5" max="5" width="12.42578125" style="240" customWidth="1"/>
    <col min="6" max="6" width="12.42578125" style="241" customWidth="1"/>
    <col min="7" max="7" width="12.42578125" style="240" customWidth="1"/>
    <col min="8" max="16384" width="12.42578125" style="222"/>
  </cols>
  <sheetData>
    <row r="1" spans="1:8" ht="12">
      <c r="A1" s="221" t="str">
        <f>Inputs!$D$6</f>
        <v>AVISTA UTILITIES</v>
      </c>
      <c r="B1" s="221"/>
      <c r="C1" s="221"/>
      <c r="E1" s="223"/>
      <c r="F1" s="224"/>
      <c r="G1" s="223"/>
    </row>
    <row r="2" spans="1:8" ht="12">
      <c r="A2" s="221" t="s">
        <v>110</v>
      </c>
      <c r="B2" s="221"/>
      <c r="C2" s="221"/>
      <c r="E2" s="223"/>
      <c r="F2" s="225" t="s">
        <v>160</v>
      </c>
      <c r="G2" s="223"/>
    </row>
    <row r="3" spans="1:8" ht="12">
      <c r="A3" s="221" t="str">
        <f>Inputs!$D$2</f>
        <v>TWELVE MONTHS ENDED DECEMBER 31, 2009</v>
      </c>
      <c r="B3" s="221"/>
      <c r="C3" s="221"/>
      <c r="E3" s="223"/>
      <c r="F3" s="225" t="s">
        <v>161</v>
      </c>
      <c r="G3" s="222"/>
    </row>
    <row r="4" spans="1:8" ht="12">
      <c r="A4" s="221" t="s">
        <v>113</v>
      </c>
      <c r="B4" s="221"/>
      <c r="C4" s="221"/>
      <c r="E4" s="226"/>
      <c r="F4" s="227" t="s">
        <v>114</v>
      </c>
      <c r="G4" s="226"/>
    </row>
    <row r="5" spans="1:8" ht="12">
      <c r="A5" s="228" t="s">
        <v>9</v>
      </c>
      <c r="E5" s="223"/>
      <c r="F5" s="225"/>
      <c r="G5" s="223"/>
    </row>
    <row r="6" spans="1:8" ht="12">
      <c r="A6" s="229" t="s">
        <v>25</v>
      </c>
      <c r="B6" s="230" t="s">
        <v>103</v>
      </c>
      <c r="C6" s="230"/>
      <c r="E6" s="231" t="s">
        <v>115</v>
      </c>
      <c r="F6" s="232" t="s">
        <v>116</v>
      </c>
      <c r="G6" s="231" t="s">
        <v>117</v>
      </c>
      <c r="H6" s="233" t="s">
        <v>118</v>
      </c>
    </row>
    <row r="7" spans="1:8" ht="12">
      <c r="A7" s="228"/>
      <c r="B7" s="222" t="s">
        <v>59</v>
      </c>
      <c r="E7" s="234"/>
      <c r="F7" s="225"/>
      <c r="G7" s="234"/>
    </row>
    <row r="8" spans="1:8" ht="12">
      <c r="A8" s="228">
        <v>1</v>
      </c>
      <c r="B8" s="222" t="s">
        <v>119</v>
      </c>
      <c r="E8" s="235">
        <f>F8+G8</f>
        <v>0</v>
      </c>
      <c r="F8" s="235"/>
      <c r="G8" s="235"/>
      <c r="H8" s="236" t="str">
        <f>IF(E8=F8+G8," ","ERROR")</f>
        <v xml:space="preserve"> </v>
      </c>
    </row>
    <row r="9" spans="1:8" ht="12">
      <c r="A9" s="228">
        <v>2</v>
      </c>
      <c r="B9" s="222" t="s">
        <v>120</v>
      </c>
      <c r="E9" s="237"/>
      <c r="F9" s="237"/>
      <c r="G9" s="237"/>
      <c r="H9" s="236" t="str">
        <f>IF(E9=F9+G9," ","ERROR")</f>
        <v xml:space="preserve"> </v>
      </c>
    </row>
    <row r="10" spans="1:8" ht="12">
      <c r="A10" s="228">
        <v>3</v>
      </c>
      <c r="B10" s="222" t="s">
        <v>62</v>
      </c>
      <c r="E10" s="238"/>
      <c r="F10" s="238"/>
      <c r="G10" s="238"/>
      <c r="H10" s="236" t="str">
        <f>IF(E10=F10+G10," ","ERROR")</f>
        <v xml:space="preserve"> </v>
      </c>
    </row>
    <row r="11" spans="1:8" ht="12">
      <c r="A11" s="228">
        <v>4</v>
      </c>
      <c r="B11" s="222" t="s">
        <v>121</v>
      </c>
      <c r="E11" s="237">
        <f>SUM(E8:E10)</f>
        <v>0</v>
      </c>
      <c r="F11" s="237">
        <f>SUM(F8:F10)</f>
        <v>0</v>
      </c>
      <c r="G11" s="237">
        <f>SUM(G8:G10)</f>
        <v>0</v>
      </c>
      <c r="H11" s="236" t="str">
        <f>IF(E11=F11+G11," ","ERROR")</f>
        <v xml:space="preserve"> </v>
      </c>
    </row>
    <row r="12" spans="1:8" ht="12">
      <c r="A12" s="228"/>
      <c r="E12" s="237"/>
      <c r="F12" s="237"/>
      <c r="G12" s="237"/>
      <c r="H12" s="236"/>
    </row>
    <row r="13" spans="1:8" ht="12">
      <c r="A13" s="228"/>
      <c r="B13" s="222" t="s">
        <v>64</v>
      </c>
      <c r="E13" s="237"/>
      <c r="F13" s="237"/>
      <c r="G13" s="237"/>
      <c r="H13" s="236"/>
    </row>
    <row r="14" spans="1:8" ht="12">
      <c r="A14" s="228">
        <v>5</v>
      </c>
      <c r="B14" s="222" t="s">
        <v>122</v>
      </c>
      <c r="E14" s="237"/>
      <c r="F14" s="237"/>
      <c r="G14" s="237"/>
      <c r="H14" s="236" t="str">
        <f>IF(E14=F14+G14," ","ERROR")</f>
        <v xml:space="preserve"> </v>
      </c>
    </row>
    <row r="15" spans="1:8" ht="12">
      <c r="A15" s="228"/>
      <c r="B15" s="222" t="s">
        <v>66</v>
      </c>
      <c r="E15" s="237"/>
      <c r="F15" s="237"/>
      <c r="G15" s="237"/>
      <c r="H15" s="236"/>
    </row>
    <row r="16" spans="1:8" ht="12">
      <c r="A16" s="228">
        <v>6</v>
      </c>
      <c r="B16" s="222" t="s">
        <v>123</v>
      </c>
      <c r="E16" s="237"/>
      <c r="F16" s="237"/>
      <c r="G16" s="237"/>
      <c r="H16" s="236" t="str">
        <f>IF(E16=F16+G16," ","ERROR")</f>
        <v xml:space="preserve"> </v>
      </c>
    </row>
    <row r="17" spans="1:8" ht="12">
      <c r="A17" s="228">
        <v>7</v>
      </c>
      <c r="B17" s="222" t="s">
        <v>124</v>
      </c>
      <c r="E17" s="237"/>
      <c r="F17" s="237"/>
      <c r="G17" s="237"/>
      <c r="H17" s="236" t="str">
        <f>IF(E17=F17+G17," ","ERROR")</f>
        <v xml:space="preserve"> </v>
      </c>
    </row>
    <row r="18" spans="1:8" ht="12">
      <c r="A18" s="228">
        <v>8</v>
      </c>
      <c r="B18" s="222" t="s">
        <v>125</v>
      </c>
      <c r="E18" s="238"/>
      <c r="F18" s="238"/>
      <c r="G18" s="238"/>
      <c r="H18" s="236" t="str">
        <f>IF(E18=F18+G18," ","ERROR")</f>
        <v xml:space="preserve"> </v>
      </c>
    </row>
    <row r="19" spans="1:8" ht="12">
      <c r="A19" s="228">
        <v>9</v>
      </c>
      <c r="B19" s="222" t="s">
        <v>126</v>
      </c>
      <c r="E19" s="237">
        <f>SUM(E16:E18)</f>
        <v>0</v>
      </c>
      <c r="F19" s="237">
        <f>SUM(F16:F18)</f>
        <v>0</v>
      </c>
      <c r="G19" s="237">
        <f>SUM(G16:G18)</f>
        <v>0</v>
      </c>
      <c r="H19" s="236" t="str">
        <f>IF(E19=F19+G19," ","ERROR")</f>
        <v xml:space="preserve"> </v>
      </c>
    </row>
    <row r="20" spans="1:8" ht="12">
      <c r="A20" s="228"/>
      <c r="B20" s="222" t="s">
        <v>71</v>
      </c>
      <c r="E20" s="237"/>
      <c r="F20" s="237"/>
      <c r="G20" s="237"/>
      <c r="H20" s="236"/>
    </row>
    <row r="21" spans="1:8" ht="12">
      <c r="A21" s="228">
        <v>10</v>
      </c>
      <c r="B21" s="222" t="s">
        <v>127</v>
      </c>
      <c r="E21" s="237"/>
      <c r="F21" s="237"/>
      <c r="G21" s="237"/>
      <c r="H21" s="236" t="str">
        <f>IF(E21=F21+G21," ","ERROR")</f>
        <v xml:space="preserve"> </v>
      </c>
    </row>
    <row r="22" spans="1:8" ht="12">
      <c r="A22" s="228">
        <v>11</v>
      </c>
      <c r="B22" s="222" t="s">
        <v>128</v>
      </c>
      <c r="E22" s="237"/>
      <c r="F22" s="237"/>
      <c r="G22" s="237"/>
      <c r="H22" s="236" t="str">
        <f>IF(E22=F22+G22," ","ERROR")</f>
        <v xml:space="preserve"> </v>
      </c>
    </row>
    <row r="23" spans="1:8" ht="12">
      <c r="A23" s="228">
        <v>12</v>
      </c>
      <c r="B23" s="222" t="s">
        <v>129</v>
      </c>
      <c r="E23" s="238"/>
      <c r="F23" s="238"/>
      <c r="G23" s="238"/>
      <c r="H23" s="236" t="str">
        <f>IF(E23=F23+G23," ","ERROR")</f>
        <v xml:space="preserve"> </v>
      </c>
    </row>
    <row r="24" spans="1:8" ht="12">
      <c r="A24" s="228">
        <v>13</v>
      </c>
      <c r="B24" s="222" t="s">
        <v>130</v>
      </c>
      <c r="E24" s="237">
        <f>SUM(E21:E23)</f>
        <v>0</v>
      </c>
      <c r="F24" s="237">
        <f>SUM(F21:F23)</f>
        <v>0</v>
      </c>
      <c r="G24" s="237">
        <f>SUM(G21:G23)</f>
        <v>0</v>
      </c>
      <c r="H24" s="236" t="str">
        <f>IF(E24=F24+G24," ","ERROR")</f>
        <v xml:space="preserve"> </v>
      </c>
    </row>
    <row r="25" spans="1:8" ht="12">
      <c r="A25" s="228"/>
      <c r="B25" s="222" t="s">
        <v>75</v>
      </c>
      <c r="E25" s="237"/>
      <c r="F25" s="237"/>
      <c r="G25" s="237"/>
      <c r="H25" s="236"/>
    </row>
    <row r="26" spans="1:8" ht="12">
      <c r="A26" s="228">
        <v>14</v>
      </c>
      <c r="B26" s="222" t="s">
        <v>127</v>
      </c>
      <c r="E26" s="237"/>
      <c r="F26" s="237"/>
      <c r="G26" s="237"/>
      <c r="H26" s="236" t="str">
        <f>IF(E26=F26+G26," ","ERROR")</f>
        <v xml:space="preserve"> </v>
      </c>
    </row>
    <row r="27" spans="1:8" ht="12">
      <c r="A27" s="228">
        <v>15</v>
      </c>
      <c r="B27" s="222" t="s">
        <v>128</v>
      </c>
      <c r="E27" s="237"/>
      <c r="F27" s="237"/>
      <c r="G27" s="237"/>
      <c r="H27" s="236" t="str">
        <f>IF(E27=F27+G27," ","ERROR")</f>
        <v xml:space="preserve"> </v>
      </c>
    </row>
    <row r="28" spans="1:8" ht="12">
      <c r="A28" s="228">
        <v>16</v>
      </c>
      <c r="B28" s="222" t="s">
        <v>129</v>
      </c>
      <c r="E28" s="238"/>
      <c r="F28" s="238"/>
      <c r="G28" s="238"/>
      <c r="H28" s="236" t="str">
        <f>IF(E28=F28+G28," ","ERROR")</f>
        <v xml:space="preserve"> </v>
      </c>
    </row>
    <row r="29" spans="1:8" ht="12">
      <c r="A29" s="228">
        <v>17</v>
      </c>
      <c r="B29" s="222" t="s">
        <v>131</v>
      </c>
      <c r="E29" s="237">
        <f>SUM(E26:E28)</f>
        <v>0</v>
      </c>
      <c r="F29" s="237">
        <f>SUM(F26:F28)</f>
        <v>0</v>
      </c>
      <c r="G29" s="237">
        <f>SUM(G26:G28)</f>
        <v>0</v>
      </c>
      <c r="H29" s="236" t="str">
        <f>IF(E29=F29+G29," ","ERROR")</f>
        <v xml:space="preserve"> </v>
      </c>
    </row>
    <row r="30" spans="1:8" ht="12">
      <c r="A30" s="228"/>
      <c r="E30" s="237"/>
      <c r="F30" s="237"/>
      <c r="G30" s="237"/>
      <c r="H30" s="236"/>
    </row>
    <row r="31" spans="1:8" ht="12">
      <c r="A31" s="228">
        <v>18</v>
      </c>
      <c r="B31" s="222" t="s">
        <v>77</v>
      </c>
      <c r="E31" s="237"/>
      <c r="F31" s="237"/>
      <c r="G31" s="237"/>
      <c r="H31" s="236" t="str">
        <f>IF(E31=F31+G31," ","ERROR")</f>
        <v xml:space="preserve"> </v>
      </c>
    </row>
    <row r="32" spans="1:8" ht="12">
      <c r="A32" s="228">
        <v>19</v>
      </c>
      <c r="B32" s="222" t="s">
        <v>78</v>
      </c>
      <c r="E32" s="237"/>
      <c r="F32" s="237"/>
      <c r="G32" s="237"/>
      <c r="H32" s="236" t="str">
        <f>IF(E32=F32+G32," ","ERROR")</f>
        <v xml:space="preserve"> </v>
      </c>
    </row>
    <row r="33" spans="1:8" ht="12">
      <c r="A33" s="228">
        <v>20</v>
      </c>
      <c r="B33" s="222" t="s">
        <v>132</v>
      </c>
      <c r="E33" s="237"/>
      <c r="F33" s="237"/>
      <c r="G33" s="237"/>
      <c r="H33" s="236" t="str">
        <f>IF(E33=F33+G33," ","ERROR")</f>
        <v xml:space="preserve"> </v>
      </c>
    </row>
    <row r="34" spans="1:8" ht="12">
      <c r="A34" s="228"/>
      <c r="B34" s="222" t="s">
        <v>133</v>
      </c>
      <c r="E34" s="237"/>
      <c r="F34" s="237"/>
      <c r="G34" s="237"/>
      <c r="H34" s="236"/>
    </row>
    <row r="35" spans="1:8" ht="12">
      <c r="A35" s="228">
        <v>21</v>
      </c>
      <c r="B35" s="222" t="s">
        <v>127</v>
      </c>
      <c r="E35" s="237"/>
      <c r="F35" s="237"/>
      <c r="G35" s="237"/>
      <c r="H35" s="236" t="str">
        <f>IF(E35=F35+G35," ","ERROR")</f>
        <v xml:space="preserve"> </v>
      </c>
    </row>
    <row r="36" spans="1:8" ht="12">
      <c r="A36" s="228">
        <v>22</v>
      </c>
      <c r="B36" s="222" t="s">
        <v>128</v>
      </c>
      <c r="E36" s="237"/>
      <c r="F36" s="237"/>
      <c r="G36" s="237"/>
      <c r="H36" s="236" t="str">
        <f>IF(E36=F36+G36," ","ERROR")</f>
        <v xml:space="preserve"> </v>
      </c>
    </row>
    <row r="37" spans="1:8" ht="12">
      <c r="A37" s="228">
        <v>23</v>
      </c>
      <c r="B37" s="222" t="s">
        <v>129</v>
      </c>
      <c r="E37" s="238"/>
      <c r="F37" s="238"/>
      <c r="G37" s="238"/>
      <c r="H37" s="236" t="str">
        <f>IF(E37=F37+G37," ","ERROR")</f>
        <v xml:space="preserve"> </v>
      </c>
    </row>
    <row r="38" spans="1:8" ht="12">
      <c r="A38" s="228">
        <v>24</v>
      </c>
      <c r="B38" s="222" t="s">
        <v>134</v>
      </c>
      <c r="E38" s="238">
        <f>SUM(E35:E37)</f>
        <v>0</v>
      </c>
      <c r="F38" s="238">
        <f>SUM(F35:F37)</f>
        <v>0</v>
      </c>
      <c r="G38" s="238">
        <f>SUM(G35:G37)</f>
        <v>0</v>
      </c>
      <c r="H38" s="236" t="str">
        <f>IF(E38=F38+G38," ","ERROR")</f>
        <v xml:space="preserve"> </v>
      </c>
    </row>
    <row r="39" spans="1:8" ht="12">
      <c r="A39" s="228">
        <v>25</v>
      </c>
      <c r="B39" s="222" t="s">
        <v>82</v>
      </c>
      <c r="E39" s="238">
        <f>E19+E24+E29+E31+E32+E33+E38+E14</f>
        <v>0</v>
      </c>
      <c r="F39" s="238">
        <f>F19+F24+F29+F31+F32+F33+F38+F14</f>
        <v>0</v>
      </c>
      <c r="G39" s="238">
        <f>G19+G24+G29+G31+G32+G33+G38+G14</f>
        <v>0</v>
      </c>
      <c r="H39" s="236" t="str">
        <f>IF(E39=F39+G39," ","ERROR")</f>
        <v xml:space="preserve"> </v>
      </c>
    </row>
    <row r="40" spans="1:8" ht="12">
      <c r="A40" s="228"/>
      <c r="E40" s="237"/>
      <c r="F40" s="237"/>
      <c r="G40" s="237"/>
      <c r="H40" s="236"/>
    </row>
    <row r="41" spans="1:8" ht="12">
      <c r="A41" s="228">
        <v>26</v>
      </c>
      <c r="B41" s="222" t="s">
        <v>135</v>
      </c>
      <c r="E41" s="237">
        <f>E11-E39</f>
        <v>0</v>
      </c>
      <c r="F41" s="237">
        <f>F11-F39</f>
        <v>0</v>
      </c>
      <c r="G41" s="237">
        <f>G11-G39</f>
        <v>0</v>
      </c>
      <c r="H41" s="236" t="str">
        <f>IF(E41=F41+G41," ","ERROR")</f>
        <v xml:space="preserve"> </v>
      </c>
    </row>
    <row r="42" spans="1:8" ht="12">
      <c r="A42" s="228"/>
      <c r="E42" s="237"/>
      <c r="F42" s="237"/>
      <c r="G42" s="237"/>
      <c r="H42" s="236"/>
    </row>
    <row r="43" spans="1:8" ht="12">
      <c r="A43" s="228"/>
      <c r="B43" s="222" t="s">
        <v>136</v>
      </c>
      <c r="E43" s="237"/>
      <c r="F43" s="237"/>
      <c r="G43" s="237"/>
      <c r="H43" s="236"/>
    </row>
    <row r="44" spans="1:8" ht="12">
      <c r="A44" s="228">
        <v>27</v>
      </c>
      <c r="B44" s="239" t="s">
        <v>150</v>
      </c>
      <c r="E44" s="237">
        <f>F44+G44</f>
        <v>0</v>
      </c>
      <c r="F44" s="237">
        <f>ROUND(F41*0.35,0)</f>
        <v>0</v>
      </c>
      <c r="G44" s="237">
        <f>ROUND(G41*0.35,0)</f>
        <v>0</v>
      </c>
      <c r="H44" s="236" t="str">
        <f>IF(E44=F44+G44," ","ERROR")</f>
        <v xml:space="preserve"> </v>
      </c>
    </row>
    <row r="45" spans="1:8" ht="12">
      <c r="A45" s="228">
        <v>28</v>
      </c>
      <c r="B45" s="222" t="s">
        <v>139</v>
      </c>
      <c r="E45" s="237"/>
      <c r="F45" s="237"/>
      <c r="G45" s="237"/>
      <c r="H45" s="236" t="str">
        <f>IF(E45=F45+G45," ","ERROR")</f>
        <v xml:space="preserve"> </v>
      </c>
    </row>
    <row r="46" spans="1:8" ht="12">
      <c r="A46" s="228">
        <v>29</v>
      </c>
      <c r="B46" s="222" t="s">
        <v>138</v>
      </c>
      <c r="E46" s="238"/>
      <c r="F46" s="238"/>
      <c r="G46" s="238"/>
      <c r="H46" s="236" t="str">
        <f>IF(E46=F46+G46," ","ERROR")</f>
        <v xml:space="preserve"> </v>
      </c>
    </row>
    <row r="47" spans="1:8" ht="12">
      <c r="A47" s="228"/>
      <c r="H47" s="236"/>
    </row>
    <row r="48" spans="1:8" ht="12">
      <c r="A48" s="228">
        <v>30</v>
      </c>
      <c r="B48" s="242" t="s">
        <v>88</v>
      </c>
      <c r="E48" s="235">
        <f>E41-(+E44+E45+E46)</f>
        <v>0</v>
      </c>
      <c r="F48" s="235">
        <f>F41-F44+F45+F46</f>
        <v>0</v>
      </c>
      <c r="G48" s="235">
        <f>G41-SUM(G44:G46)</f>
        <v>0</v>
      </c>
      <c r="H48" s="236" t="str">
        <f>IF(E48=F48+G48," ","ERROR")</f>
        <v xml:space="preserve"> </v>
      </c>
    </row>
    <row r="49" spans="1:8" ht="12">
      <c r="A49" s="228"/>
      <c r="H49" s="236"/>
    </row>
    <row r="50" spans="1:8" ht="12">
      <c r="A50" s="228"/>
      <c r="B50" s="239" t="s">
        <v>140</v>
      </c>
      <c r="H50" s="236"/>
    </row>
    <row r="51" spans="1:8" ht="12">
      <c r="A51" s="228"/>
      <c r="B51" s="239" t="s">
        <v>141</v>
      </c>
      <c r="H51" s="236"/>
    </row>
    <row r="52" spans="1:8" ht="12">
      <c r="A52" s="228">
        <v>31</v>
      </c>
      <c r="B52" s="222" t="s">
        <v>142</v>
      </c>
      <c r="E52" s="235"/>
      <c r="F52" s="235"/>
      <c r="G52" s="235"/>
      <c r="H52" s="236" t="str">
        <f t="shared" ref="H52:H64" si="0">IF(E52=F52+G52," ","ERROR")</f>
        <v xml:space="preserve"> </v>
      </c>
    </row>
    <row r="53" spans="1:8" ht="12">
      <c r="A53" s="228">
        <v>32</v>
      </c>
      <c r="B53" s="222" t="s">
        <v>143</v>
      </c>
      <c r="E53" s="237">
        <f>F53+G53</f>
        <v>-38</v>
      </c>
      <c r="F53" s="237">
        <v>-38</v>
      </c>
      <c r="G53" s="237">
        <v>0</v>
      </c>
      <c r="H53" s="236" t="str">
        <f t="shared" si="0"/>
        <v xml:space="preserve"> </v>
      </c>
    </row>
    <row r="54" spans="1:8" ht="12">
      <c r="A54" s="228">
        <v>33</v>
      </c>
      <c r="B54" s="222" t="s">
        <v>151</v>
      </c>
      <c r="E54" s="238"/>
      <c r="F54" s="238"/>
      <c r="G54" s="238"/>
      <c r="H54" s="236" t="str">
        <f t="shared" si="0"/>
        <v xml:space="preserve"> </v>
      </c>
    </row>
    <row r="55" spans="1:8" ht="12">
      <c r="A55" s="228">
        <v>34</v>
      </c>
      <c r="B55" s="222" t="s">
        <v>145</v>
      </c>
      <c r="E55" s="237">
        <f>SUM(E52:E54)</f>
        <v>-38</v>
      </c>
      <c r="F55" s="237">
        <f>SUM(F52:F54)</f>
        <v>-38</v>
      </c>
      <c r="G55" s="237">
        <f>SUM(G52:G54)</f>
        <v>0</v>
      </c>
      <c r="H55" s="236" t="str">
        <f t="shared" si="0"/>
        <v xml:space="preserve"> </v>
      </c>
    </row>
    <row r="56" spans="1:8" ht="12">
      <c r="A56" s="228"/>
      <c r="B56" s="222" t="s">
        <v>93</v>
      </c>
      <c r="E56" s="237"/>
      <c r="F56" s="237"/>
      <c r="G56" s="237"/>
      <c r="H56" s="236" t="str">
        <f t="shared" si="0"/>
        <v xml:space="preserve"> </v>
      </c>
    </row>
    <row r="57" spans="1:8" ht="12">
      <c r="A57" s="228">
        <v>35</v>
      </c>
      <c r="B57" s="222" t="s">
        <v>142</v>
      </c>
      <c r="E57" s="237"/>
      <c r="F57" s="237"/>
      <c r="G57" s="237"/>
      <c r="H57" s="236" t="str">
        <f t="shared" si="0"/>
        <v xml:space="preserve"> </v>
      </c>
    </row>
    <row r="58" spans="1:8" ht="12">
      <c r="A58" s="228">
        <v>36</v>
      </c>
      <c r="B58" s="222" t="s">
        <v>143</v>
      </c>
      <c r="E58" s="237"/>
      <c r="F58" s="237"/>
      <c r="G58" s="237"/>
      <c r="H58" s="236" t="str">
        <f t="shared" si="0"/>
        <v xml:space="preserve"> </v>
      </c>
    </row>
    <row r="59" spans="1:8" ht="12">
      <c r="A59" s="228">
        <v>37</v>
      </c>
      <c r="B59" s="222" t="s">
        <v>151</v>
      </c>
      <c r="E59" s="238"/>
      <c r="F59" s="238"/>
      <c r="G59" s="238"/>
      <c r="H59" s="236" t="str">
        <f t="shared" si="0"/>
        <v xml:space="preserve"> </v>
      </c>
    </row>
    <row r="60" spans="1:8" ht="12">
      <c r="A60" s="228">
        <v>38</v>
      </c>
      <c r="B60" s="222" t="s">
        <v>146</v>
      </c>
      <c r="E60" s="237">
        <f>SUM(E57:E59)</f>
        <v>0</v>
      </c>
      <c r="F60" s="237">
        <f>SUM(F57:F59)</f>
        <v>0</v>
      </c>
      <c r="G60" s="237">
        <f>SUM(G57:G59)</f>
        <v>0</v>
      </c>
      <c r="H60" s="236" t="str">
        <f t="shared" si="0"/>
        <v xml:space="preserve"> </v>
      </c>
    </row>
    <row r="61" spans="1:8" ht="12">
      <c r="A61" s="228">
        <v>39</v>
      </c>
      <c r="B61" s="239" t="s">
        <v>147</v>
      </c>
      <c r="E61" s="237"/>
      <c r="F61" s="237"/>
      <c r="G61" s="237"/>
      <c r="H61" s="236" t="str">
        <f t="shared" si="0"/>
        <v xml:space="preserve"> </v>
      </c>
    </row>
    <row r="62" spans="1:8" ht="12">
      <c r="A62" s="228">
        <v>40</v>
      </c>
      <c r="B62" s="222" t="s">
        <v>96</v>
      </c>
      <c r="E62" s="237"/>
      <c r="F62" s="237"/>
      <c r="G62" s="237"/>
      <c r="H62" s="236" t="str">
        <f t="shared" si="0"/>
        <v xml:space="preserve"> </v>
      </c>
    </row>
    <row r="63" spans="1:8" ht="12">
      <c r="A63" s="228">
        <v>41</v>
      </c>
      <c r="B63" s="222" t="s">
        <v>302</v>
      </c>
      <c r="E63" s="237"/>
      <c r="F63" s="237"/>
      <c r="G63" s="237"/>
      <c r="H63" s="236"/>
    </row>
    <row r="64" spans="1:8" ht="12">
      <c r="A64" s="228">
        <v>42</v>
      </c>
      <c r="B64" s="239" t="s">
        <v>97</v>
      </c>
      <c r="E64" s="238"/>
      <c r="F64" s="238"/>
      <c r="G64" s="238"/>
      <c r="H64" s="236" t="str">
        <f t="shared" si="0"/>
        <v xml:space="preserve"> </v>
      </c>
    </row>
    <row r="65" spans="1:8" ht="12">
      <c r="A65" s="228"/>
      <c r="B65" s="222" t="s">
        <v>148</v>
      </c>
      <c r="H65" s="236"/>
    </row>
    <row r="66" spans="1:8" ht="12.75" thickBot="1">
      <c r="A66" s="228">
        <v>43</v>
      </c>
      <c r="B66" s="242" t="s">
        <v>98</v>
      </c>
      <c r="E66" s="243">
        <f>E55-E60+E61+E62+E64+E63</f>
        <v>-38</v>
      </c>
      <c r="F66" s="243">
        <f t="shared" ref="F66:G66" si="1">F55-F60+F61+F62+F64+F63</f>
        <v>-38</v>
      </c>
      <c r="G66" s="243">
        <f t="shared" si="1"/>
        <v>0</v>
      </c>
      <c r="H66" s="236" t="str">
        <f>IF(E66=F66+G66," ","ERROR")</f>
        <v xml:space="preserve"> </v>
      </c>
    </row>
    <row r="67" spans="1:8" ht="12.75" thickTop="1"/>
    <row r="68" spans="1:8" ht="12"/>
    <row r="69" spans="1:8" ht="12"/>
    <row r="70" spans="1:8" ht="12"/>
    <row r="71" spans="1:8" ht="12"/>
    <row r="72" spans="1:8" ht="12"/>
    <row r="73" spans="1:8" ht="12"/>
    <row r="74" spans="1:8" ht="12"/>
    <row r="75" spans="1:8" ht="12"/>
    <row r="76" spans="1:8" ht="12"/>
    <row r="77" spans="1:8" ht="12"/>
    <row r="78" spans="1:8" ht="12"/>
    <row r="79" spans="1:8" ht="12"/>
    <row r="80" spans="1:8" ht="12"/>
    <row r="81" ht="12"/>
    <row r="82" ht="12"/>
    <row r="83" ht="12"/>
    <row r="84" ht="12"/>
    <row r="85" ht="12"/>
    <row r="86" ht="12"/>
    <row r="87" ht="12"/>
    <row r="88" ht="12"/>
    <row r="89" ht="12"/>
    <row r="90" ht="12"/>
    <row r="91" ht="12"/>
    <row r="92" ht="12"/>
    <row r="93" ht="12"/>
    <row r="94" ht="12"/>
    <row r="95" ht="12"/>
    <row r="96" ht="12"/>
    <row r="97" ht="12"/>
    <row r="98" ht="12"/>
    <row r="99" ht="12"/>
    <row r="100" ht="12"/>
    <row r="101" ht="12"/>
    <row r="102" ht="12"/>
    <row r="103" ht="12"/>
    <row r="104" ht="12"/>
    <row r="105" ht="12"/>
    <row r="106" ht="12"/>
    <row r="107" ht="12"/>
    <row r="108" ht="12"/>
    <row r="109" ht="12"/>
    <row r="110" ht="12"/>
    <row r="111" ht="12"/>
    <row r="112" ht="12"/>
    <row r="113" ht="12"/>
  </sheetData>
  <customSheetViews>
    <customSheetView guid="{5BE913A1-B14F-11D2-B0DC-0000832CDFF0}" showPageBreaks="1" fitToPage="1" printArea="1" showRuler="0" topLeftCell="A54">
      <rowBreaks count="1" manualBreakCount="1">
        <brk id="65" max="65535" man="1"/>
      </rowBreaks>
      <pageMargins left="0.5" right="0.5" top="0.6" bottom="0.5" header="0.5" footer="0.5"/>
      <printOptions horizontalCentered="1"/>
      <pageSetup scale="83" orientation="portrait" horizontalDpi="300" verticalDpi="300" r:id="rId1"/>
      <headerFooter alignWithMargins="0"/>
    </customSheetView>
    <customSheetView guid="{A15D1964-B049-11D2-8670-0000832CEEE8}" showPageBreaks="1" fitToPage="1" printArea="1" showRuler="0" topLeftCell="A54">
      <rowBreaks count="1" manualBreakCount="1">
        <brk id="65" max="65535" man="1"/>
      </rowBreaks>
      <pageMargins left="0.5" right="0.5" top="0.6" bottom="0.5" header="0.5" footer="0.5"/>
      <printOptions horizontalCentered="1"/>
      <pageSetup scale="83" orientation="portrait" horizontalDpi="300" verticalDpi="300" r:id="rId2"/>
      <headerFooter alignWithMargins="0"/>
    </customSheetView>
  </customSheetViews>
  <phoneticPr fontId="0" type="noConversion"/>
  <printOptions horizontalCentered="1"/>
  <pageMargins left="1" right="0.5" top="0.5" bottom="0.5" header="0.5" footer="0.5"/>
  <pageSetup scale="90" orientation="portrait" horizontalDpi="300" verticalDpi="300"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2016-08-17T07:00:00+00:00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CA27E60D-AABA-45C4-8FC6-4F17F5E3BD2B}"/>
</file>

<file path=customXml/itemProps2.xml><?xml version="1.0" encoding="utf-8"?>
<ds:datastoreItem xmlns:ds="http://schemas.openxmlformats.org/officeDocument/2006/customXml" ds:itemID="{405072DD-2DF5-438C-9705-A20F6638FA9E}"/>
</file>

<file path=customXml/itemProps3.xml><?xml version="1.0" encoding="utf-8"?>
<ds:datastoreItem xmlns:ds="http://schemas.openxmlformats.org/officeDocument/2006/customXml" ds:itemID="{DE3A1192-7B24-4CE9-8554-320BFA53B715}"/>
</file>

<file path=customXml/itemProps4.xml><?xml version="1.0" encoding="utf-8"?>
<ds:datastoreItem xmlns:ds="http://schemas.openxmlformats.org/officeDocument/2006/customXml" ds:itemID="{5CAF450B-BE44-4F4E-9746-2141F0A311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37</vt:i4>
      </vt:variant>
    </vt:vector>
  </HeadingPairs>
  <TitlesOfParts>
    <vt:vector size="71" baseType="lpstr">
      <vt:lpstr>PFRstmtSheet</vt:lpstr>
      <vt:lpstr>WAGas_09</vt:lpstr>
      <vt:lpstr>ResultSumGas</vt:lpstr>
      <vt:lpstr>RevReqEx-WA</vt:lpstr>
      <vt:lpstr>ConverFac_Exh-WA</vt:lpstr>
      <vt:lpstr>DFIT</vt:lpstr>
      <vt:lpstr>BldGain</vt:lpstr>
      <vt:lpstr>GasInv</vt:lpstr>
      <vt:lpstr>CustAdv</vt:lpstr>
      <vt:lpstr>CustDep</vt:lpstr>
      <vt:lpstr>WeatherGas</vt:lpstr>
      <vt:lpstr>BandO</vt:lpstr>
      <vt:lpstr>PropTax</vt:lpstr>
      <vt:lpstr>UncollExp</vt:lpstr>
      <vt:lpstr>RegExp</vt:lpstr>
      <vt:lpstr>InjDam</vt:lpstr>
      <vt:lpstr>FIT</vt:lpstr>
      <vt:lpstr>GainsLosses</vt:lpstr>
      <vt:lpstr>ElimAR</vt:lpstr>
      <vt:lpstr>SubSpace</vt:lpstr>
      <vt:lpstr>ExciseTax</vt:lpstr>
      <vt:lpstr>WznDSM</vt:lpstr>
      <vt:lpstr>MiscReState</vt:lpstr>
      <vt:lpstr>DebtInt</vt:lpstr>
      <vt:lpstr>DebtCalc</vt:lpstr>
      <vt:lpstr>PFNon-Exec</vt:lpstr>
      <vt:lpstr>PF-Exec</vt:lpstr>
      <vt:lpstr>PFJPStorage11</vt:lpstr>
      <vt:lpstr>PFCapx2010</vt:lpstr>
      <vt:lpstr>PFInfoServ</vt:lpstr>
      <vt:lpstr>PFEmpBen</vt:lpstr>
      <vt:lpstr>PFInsur</vt:lpstr>
      <vt:lpstr>Inputs</vt:lpstr>
      <vt:lpstr>Proposed Rates-WA</vt:lpstr>
      <vt:lpstr>BandO!Print_Area</vt:lpstr>
      <vt:lpstr>BldGain!Print_Area</vt:lpstr>
      <vt:lpstr>'ConverFac_Exh-WA'!Print_Area</vt:lpstr>
      <vt:lpstr>CustAdv!Print_Area</vt:lpstr>
      <vt:lpstr>CustDep!Print_Area</vt:lpstr>
      <vt:lpstr>DebtCalc!Print_Area</vt:lpstr>
      <vt:lpstr>DebtInt!Print_Area</vt:lpstr>
      <vt:lpstr>DFIT!Print_Area</vt:lpstr>
      <vt:lpstr>ElimAR!Print_Area</vt:lpstr>
      <vt:lpstr>ExciseTax!Print_Area</vt:lpstr>
      <vt:lpstr>FIT!Print_Area</vt:lpstr>
      <vt:lpstr>GainsLosses!Print_Area</vt:lpstr>
      <vt:lpstr>GasInv!Print_Area</vt:lpstr>
      <vt:lpstr>InjDam!Print_Area</vt:lpstr>
      <vt:lpstr>MiscReState!Print_Area</vt:lpstr>
      <vt:lpstr>PFCapx2010!Print_Area</vt:lpstr>
      <vt:lpstr>PFEmpBen!Print_Area</vt:lpstr>
      <vt:lpstr>'PF-Exec'!Print_Area</vt:lpstr>
      <vt:lpstr>PFInfoServ!Print_Area</vt:lpstr>
      <vt:lpstr>PFInsur!Print_Area</vt:lpstr>
      <vt:lpstr>PFJPStorage11!Print_Area</vt:lpstr>
      <vt:lpstr>'PFNon-Exec'!Print_Area</vt:lpstr>
      <vt:lpstr>PFRstmtSheet!Print_Area</vt:lpstr>
      <vt:lpstr>'Proposed Rates-WA'!Print_Area</vt:lpstr>
      <vt:lpstr>PropTax!Print_Area</vt:lpstr>
      <vt:lpstr>RegExp!Print_Area</vt:lpstr>
      <vt:lpstr>ResultSumGas!Print_Area</vt:lpstr>
      <vt:lpstr>'RevReqEx-WA'!Print_Area</vt:lpstr>
      <vt:lpstr>SubSpace!Print_Area</vt:lpstr>
      <vt:lpstr>UncollExp!Print_Area</vt:lpstr>
      <vt:lpstr>WAGas_09!Print_Area</vt:lpstr>
      <vt:lpstr>WeatherGas!Print_Area</vt:lpstr>
      <vt:lpstr>WznDSM!Print_Area</vt:lpstr>
      <vt:lpstr>Print_for_CBReport</vt:lpstr>
      <vt:lpstr>Print_for_Checking</vt:lpstr>
      <vt:lpstr>WAGas_09!Print_Titles</vt:lpstr>
      <vt:lpstr>WA_Gas</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2012-03-30T16:53:22Z</cp:lastPrinted>
  <dcterms:created xsi:type="dcterms:W3CDTF">1997-05-15T21:41:44Z</dcterms:created>
  <dcterms:modified xsi:type="dcterms:W3CDTF">2016-06-10T00:00:52Z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