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865" windowHeight="7560"/>
  </bookViews>
  <sheets>
    <sheet name="6.3" sheetId="1" r:id="rId1"/>
    <sheet name="6.3.1" sheetId="2" r:id="rId2"/>
    <sheet name="6.3.2" sheetId="3" r:id="rId3"/>
  </sheets>
  <definedNames>
    <definedName name="_xlnm.Print_Area" localSheetId="0">'6.3'!$A$1:$J$55</definedName>
    <definedName name="_xlnm.Print_Area" localSheetId="1">'6.3.1'!$A$1:$J$50</definedName>
  </definedNames>
  <calcPr calcId="145621" calcMode="manual" iterate="1"/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46" i="1"/>
  <c r="I45" i="1"/>
  <c r="I44" i="1"/>
  <c r="D38" i="3"/>
  <c r="G37" i="3"/>
  <c r="D37" i="3"/>
  <c r="D36" i="3"/>
  <c r="G36" i="3" s="1"/>
  <c r="G35" i="3"/>
  <c r="D35" i="3"/>
  <c r="D34" i="3"/>
  <c r="G34" i="3" s="1"/>
  <c r="G33" i="3"/>
  <c r="D33" i="3"/>
  <c r="D32" i="3"/>
  <c r="G32" i="3" s="1"/>
  <c r="G31" i="3"/>
  <c r="D31" i="3"/>
  <c r="D30" i="3"/>
  <c r="G30" i="3" s="1"/>
  <c r="G29" i="3"/>
  <c r="D29" i="3"/>
  <c r="D28" i="3"/>
  <c r="G28" i="3" s="1"/>
  <c r="G27" i="3"/>
  <c r="D27" i="3"/>
  <c r="D26" i="3"/>
  <c r="G26" i="3" s="1"/>
  <c r="G25" i="3"/>
  <c r="D25" i="3"/>
  <c r="D24" i="3"/>
  <c r="G24" i="3" s="1"/>
  <c r="G23" i="3"/>
  <c r="D23" i="3"/>
  <c r="D22" i="3"/>
  <c r="G22" i="3" s="1"/>
  <c r="G21" i="3"/>
  <c r="D21" i="3"/>
  <c r="D20" i="3"/>
  <c r="G20" i="3" s="1"/>
  <c r="G19" i="3"/>
  <c r="D19" i="3"/>
  <c r="D18" i="3"/>
  <c r="G18" i="3" s="1"/>
  <c r="G17" i="3"/>
  <c r="D17" i="3"/>
  <c r="D16" i="3"/>
  <c r="G16" i="3" s="1"/>
  <c r="G15" i="3"/>
  <c r="D15" i="3"/>
  <c r="D14" i="3"/>
  <c r="G14" i="3" s="1"/>
  <c r="G13" i="3"/>
  <c r="D13" i="3"/>
  <c r="D12" i="3"/>
  <c r="G12" i="3" s="1"/>
  <c r="D11" i="3"/>
  <c r="D10" i="3"/>
  <c r="D9" i="3"/>
  <c r="D8" i="3"/>
  <c r="D7" i="3"/>
  <c r="D6" i="3"/>
  <c r="I41" i="1"/>
  <c r="F40" i="2"/>
  <c r="I39" i="1"/>
  <c r="F38" i="2"/>
  <c r="I37" i="1"/>
  <c r="F37" i="2"/>
  <c r="F36" i="2"/>
  <c r="I35" i="1"/>
  <c r="I34" i="1"/>
  <c r="F34" i="2"/>
  <c r="I33" i="1"/>
  <c r="F33" i="2"/>
  <c r="F32" i="2"/>
  <c r="F31" i="2"/>
  <c r="I30" i="1"/>
  <c r="F30" i="2"/>
  <c r="F29" i="2"/>
  <c r="F28" i="2"/>
  <c r="F27" i="2"/>
  <c r="F26" i="2"/>
  <c r="F25" i="2"/>
  <c r="F24" i="2"/>
  <c r="F23" i="2"/>
  <c r="F22" i="2"/>
  <c r="F21" i="2"/>
  <c r="I20" i="1"/>
  <c r="F20" i="2"/>
  <c r="F19" i="2"/>
  <c r="I18" i="1"/>
  <c r="F18" i="2"/>
  <c r="F17" i="2"/>
  <c r="I16" i="1"/>
  <c r="F16" i="2"/>
  <c r="F15" i="2"/>
  <c r="I14" i="1"/>
  <c r="F14" i="2"/>
  <c r="F13" i="2"/>
  <c r="I12" i="1"/>
  <c r="F12" i="2"/>
  <c r="F11" i="2"/>
  <c r="I10" i="1"/>
  <c r="I42" i="2" l="1"/>
  <c r="F10" i="2"/>
  <c r="F42" i="1"/>
  <c r="I21" i="1"/>
  <c r="I22" i="1"/>
  <c r="I23" i="1"/>
  <c r="I24" i="1"/>
  <c r="I25" i="1"/>
  <c r="I26" i="1"/>
  <c r="I27" i="1"/>
  <c r="I28" i="1"/>
  <c r="I31" i="1"/>
  <c r="I11" i="1"/>
  <c r="I13" i="1"/>
  <c r="I15" i="1"/>
  <c r="I17" i="1"/>
  <c r="I19" i="1"/>
  <c r="I29" i="1"/>
  <c r="I32" i="1"/>
  <c r="I36" i="1"/>
  <c r="F35" i="2"/>
  <c r="F39" i="2"/>
  <c r="F41" i="2"/>
  <c r="G6" i="3"/>
  <c r="G7" i="3"/>
  <c r="G8" i="3"/>
  <c r="G9" i="3"/>
  <c r="G10" i="3"/>
  <c r="G11" i="3"/>
  <c r="H13" i="3"/>
  <c r="J13" i="3" s="1"/>
  <c r="H15" i="3"/>
  <c r="J15" i="3" s="1"/>
  <c r="H17" i="3"/>
  <c r="J17" i="3" s="1"/>
  <c r="H19" i="3"/>
  <c r="J19" i="3" s="1"/>
  <c r="H21" i="3"/>
  <c r="J21" i="3" s="1"/>
  <c r="H23" i="3"/>
  <c r="J23" i="3" s="1"/>
  <c r="H25" i="3"/>
  <c r="J25" i="3" s="1"/>
  <c r="H27" i="3"/>
  <c r="J27" i="3" s="1"/>
  <c r="H29" i="3"/>
  <c r="J29" i="3" s="1"/>
  <c r="H31" i="3"/>
  <c r="J31" i="3" s="1"/>
  <c r="H33" i="3"/>
  <c r="J33" i="3" s="1"/>
  <c r="H35" i="3"/>
  <c r="J35" i="3" s="1"/>
  <c r="H37" i="3"/>
  <c r="J37" i="3" s="1"/>
  <c r="I38" i="1"/>
  <c r="I40" i="1"/>
  <c r="H12" i="3"/>
  <c r="J12" i="3" s="1"/>
  <c r="H14" i="3"/>
  <c r="J14" i="3" s="1"/>
  <c r="H16" i="3"/>
  <c r="J16" i="3" s="1"/>
  <c r="H18" i="3"/>
  <c r="J18" i="3" s="1"/>
  <c r="H20" i="3"/>
  <c r="J20" i="3" s="1"/>
  <c r="H22" i="3"/>
  <c r="J22" i="3" s="1"/>
  <c r="H24" i="3"/>
  <c r="J24" i="3" s="1"/>
  <c r="H26" i="3"/>
  <c r="J26" i="3" s="1"/>
  <c r="H28" i="3"/>
  <c r="J28" i="3" s="1"/>
  <c r="H30" i="3"/>
  <c r="J30" i="3" s="1"/>
  <c r="H32" i="3"/>
  <c r="J32" i="3" s="1"/>
  <c r="H34" i="3"/>
  <c r="J34" i="3" s="1"/>
  <c r="H36" i="3"/>
  <c r="J36" i="3" s="1"/>
  <c r="G38" i="3"/>
  <c r="H38" i="3"/>
  <c r="J38" i="3" s="1"/>
  <c r="I42" i="1" l="1"/>
  <c r="H11" i="3"/>
  <c r="J11" i="3" s="1"/>
  <c r="H9" i="3"/>
  <c r="J9" i="3" s="1"/>
  <c r="H8" i="3"/>
  <c r="J8" i="3" s="1"/>
  <c r="H7" i="3"/>
  <c r="J7" i="3" s="1"/>
  <c r="C39" i="3"/>
  <c r="H6" i="3"/>
  <c r="I6" i="3"/>
  <c r="F42" i="2"/>
  <c r="I38" i="3"/>
  <c r="H10" i="3"/>
  <c r="J10" i="3" s="1"/>
  <c r="I10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H39" i="3" l="1"/>
  <c r="C43" i="3" s="1"/>
  <c r="J6" i="3"/>
  <c r="J39" i="3" s="1"/>
  <c r="I7" i="3"/>
  <c r="I8" i="3"/>
  <c r="I9" i="3"/>
  <c r="I11" i="3"/>
  <c r="I39" i="3"/>
  <c r="C44" i="3" l="1"/>
  <c r="F44" i="1"/>
  <c r="C45" i="3" l="1"/>
  <c r="F46" i="1" s="1"/>
  <c r="F45" i="1"/>
</calcChain>
</file>

<file path=xl/sharedStrings.xml><?xml version="1.0" encoding="utf-8"?>
<sst xmlns="http://schemas.openxmlformats.org/spreadsheetml/2006/main" count="378" uniqueCount="73">
  <si>
    <t>PacifiCorp</t>
  </si>
  <si>
    <t>PAGE</t>
  </si>
  <si>
    <t>TOTAL</t>
  </si>
  <si>
    <t>WCA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</si>
  <si>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</si>
  <si>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</si>
  <si>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</si>
  <si>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</si>
  <si>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</si>
  <si>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</si>
  <si>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</si>
  <si>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</si>
  <si>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Depreciation Expense</t>
  </si>
  <si>
    <t>403SP</t>
  </si>
  <si>
    <t>CAGE</t>
  </si>
  <si>
    <t>SG</t>
  </si>
  <si>
    <t>CAGW</t>
  </si>
  <si>
    <t>JBG</t>
  </si>
  <si>
    <t>403HP</t>
  </si>
  <si>
    <t>403OP</t>
  </si>
  <si>
    <t>403TP</t>
  </si>
  <si>
    <t>CA</t>
  </si>
  <si>
    <t>ID</t>
  </si>
  <si>
    <t>OR</t>
  </si>
  <si>
    <t>UT</t>
  </si>
  <si>
    <t>WA</t>
  </si>
  <si>
    <t>WYP</t>
  </si>
  <si>
    <t>WYU</t>
  </si>
  <si>
    <t>403GP</t>
  </si>
  <si>
    <t>CAEE</t>
  </si>
  <si>
    <t>CN</t>
  </si>
  <si>
    <t>SO</t>
  </si>
  <si>
    <t>Schedule M Additions</t>
  </si>
  <si>
    <t>SCHMAT</t>
  </si>
  <si>
    <t>SCHMDEXP</t>
  </si>
  <si>
    <t>Deferred Income Tax Expense</t>
  </si>
  <si>
    <t>Deferred Income Tax Balance</t>
  </si>
  <si>
    <t>Description of Adjustment:</t>
  </si>
  <si>
    <t>Adjustment to Reserve:</t>
  </si>
  <si>
    <t>Depreciation Reserve</t>
  </si>
  <si>
    <t>108SP</t>
  </si>
  <si>
    <t>108HP</t>
  </si>
  <si>
    <t>108OP</t>
  </si>
  <si>
    <t>108TP</t>
  </si>
  <si>
    <t>108GP</t>
  </si>
  <si>
    <t>Function</t>
  </si>
  <si>
    <t>Factor</t>
  </si>
  <si>
    <t>June 2012 DEPE</t>
  </si>
  <si>
    <t>Code</t>
  </si>
  <si>
    <t>Proposed Rate</t>
  </si>
  <si>
    <t>Current Rate</t>
  </si>
  <si>
    <t>Rate % Change</t>
  </si>
  <si>
    <t>DEPE Adjustment</t>
  </si>
  <si>
    <t>Adjusted DEPE</t>
  </si>
  <si>
    <t>Accum. Depreciation</t>
  </si>
  <si>
    <t>DSTP</t>
  </si>
  <si>
    <t>GNLP</t>
  </si>
  <si>
    <t>JBE</t>
  </si>
  <si>
    <t>HYDP</t>
  </si>
  <si>
    <t>OTHP</t>
  </si>
  <si>
    <t>STMP</t>
  </si>
  <si>
    <t>TRNP</t>
  </si>
  <si>
    <t>Washington General Rate Case - June 2012</t>
  </si>
  <si>
    <t>Proposed Depreciation Rates</t>
  </si>
  <si>
    <t>Refer Page 6.3</t>
  </si>
  <si>
    <t>Refer Page 6.3.1</t>
  </si>
  <si>
    <t>This restating adjustment normalizes the depreciation expense to reflect the impact of the proposed depreciation rates which were filed in December 2012.</t>
  </si>
  <si>
    <t>This restating adjustment normalizes the depreciation reserve to reflect the impact of the proposed depreciation rates which were filed in December 2012.</t>
  </si>
  <si>
    <t>RES</t>
  </si>
  <si>
    <t>6.3.2</t>
  </si>
  <si>
    <t>Proposed Depreciation Rates - Expense</t>
  </si>
  <si>
    <t>Proposed Depreciation Rates - Reserve</t>
  </si>
  <si>
    <t>6.3.1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</si>
</sst>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  <numFmt numFmtId="167" formatCode="_(* #,##0.00_);_(* \(#,##0.00\);_(* &quot;-&quot;_);_(@_)"/>
    <numFmt numFmtId="168" formatCode="0.000%"/>
  </numFmts>
  <fonts count="7" x14ac:knownFonts="1">
    <font>
      <sz val="10"/>
      <name val="Arial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164" fontId="2" fillId="0" borderId="0" xfId="3" applyNumberFormat="1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NumberFormat="1" applyFont="1" applyAlignment="1">
      <alignment horizontal="center"/>
    </xf>
    <xf numFmtId="0" fontId="2" fillId="0" borderId="0" xfId="3" applyFont="1" applyBorder="1"/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1" fontId="2" fillId="0" borderId="0" xfId="1" applyNumberFormat="1" applyFont="1" applyBorder="1" applyAlignment="1">
      <alignment horizontal="center"/>
    </xf>
    <xf numFmtId="0" fontId="2" fillId="0" borderId="0" xfId="0" applyFont="1"/>
    <xf numFmtId="166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3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3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0" fillId="0" borderId="0" xfId="0" applyFill="1"/>
    <xf numFmtId="41" fontId="2" fillId="0" borderId="1" xfId="1" applyNumberFormat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167" fontId="2" fillId="0" borderId="0" xfId="1" applyNumberFormat="1" applyFont="1" applyBorder="1" applyAlignment="1">
      <alignment horizontal="center"/>
    </xf>
    <xf numFmtId="0" fontId="2" fillId="0" borderId="0" xfId="0" applyFont="1" applyFill="1" applyBorder="1"/>
    <xf numFmtId="0" fontId="3" fillId="0" borderId="0" xfId="3" applyFont="1" applyBorder="1"/>
    <xf numFmtId="43" fontId="2" fillId="0" borderId="0" xfId="3" applyNumberFormat="1" applyFont="1" applyBorder="1" applyAlignment="1">
      <alignment horizontal="center"/>
    </xf>
    <xf numFmtId="0" fontId="2" fillId="0" borderId="0" xfId="3" quotePrefix="1" applyFont="1" applyBorder="1" applyAlignment="1">
      <alignment horizontal="left"/>
    </xf>
    <xf numFmtId="0" fontId="2" fillId="0" borderId="0" xfId="3" applyNumberFormat="1" applyFont="1" applyBorder="1" applyAlignment="1">
      <alignment horizontal="center"/>
    </xf>
    <xf numFmtId="3" fontId="2" fillId="0" borderId="0" xfId="3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6" fillId="0" borderId="10" xfId="0" applyFont="1" applyBorder="1"/>
    <xf numFmtId="0" fontId="6" fillId="0" borderId="10" xfId="0" applyFont="1" applyBorder="1" applyAlignment="1">
      <alignment horizontal="center" wrapText="1"/>
    </xf>
    <xf numFmtId="0" fontId="6" fillId="0" borderId="10" xfId="0" applyFont="1" applyFill="1" applyBorder="1"/>
    <xf numFmtId="165" fontId="4" fillId="0" borderId="0" xfId="1" applyNumberFormat="1"/>
    <xf numFmtId="168" fontId="4" fillId="0" borderId="0" xfId="2" applyNumberFormat="1"/>
    <xf numFmtId="165" fontId="4" fillId="0" borderId="0" xfId="1" applyNumberFormat="1" applyFill="1"/>
    <xf numFmtId="37" fontId="0" fillId="0" borderId="0" xfId="0" applyNumberFormat="1"/>
    <xf numFmtId="0" fontId="0" fillId="0" borderId="0" xfId="0" applyBorder="1"/>
    <xf numFmtId="165" fontId="4" fillId="0" borderId="0" xfId="1" applyNumberFormat="1" applyBorder="1"/>
    <xf numFmtId="168" fontId="4" fillId="0" borderId="0" xfId="2" applyNumberFormat="1" applyBorder="1"/>
    <xf numFmtId="165" fontId="4" fillId="0" borderId="0" xfId="1" applyNumberFormat="1" applyFill="1" applyBorder="1"/>
    <xf numFmtId="165" fontId="0" fillId="0" borderId="0" xfId="0" applyNumberFormat="1" applyBorder="1"/>
    <xf numFmtId="37" fontId="0" fillId="0" borderId="0" xfId="0" applyNumberFormat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ill="1"/>
    <xf numFmtId="168" fontId="2" fillId="0" borderId="0" xfId="2" applyNumberFormat="1" applyFont="1" applyBorder="1" applyAlignment="1">
      <alignment horizontal="center"/>
    </xf>
    <xf numFmtId="0" fontId="2" fillId="0" borderId="2" xfId="3" applyFont="1" applyBorder="1" applyAlignment="1">
      <alignment horizontal="left" vertical="top"/>
    </xf>
    <xf numFmtId="0" fontId="2" fillId="0" borderId="3" xfId="3" applyFont="1" applyBorder="1" applyAlignment="1">
      <alignment horizontal="left" vertical="top"/>
    </xf>
    <xf numFmtId="0" fontId="2" fillId="0" borderId="4" xfId="3" applyFont="1" applyBorder="1" applyAlignment="1">
      <alignment horizontal="left" vertical="top"/>
    </xf>
    <xf numFmtId="0" fontId="2" fillId="0" borderId="5" xfId="3" applyFont="1" applyBorder="1" applyAlignment="1">
      <alignment horizontal="left" vertical="top"/>
    </xf>
    <xf numFmtId="0" fontId="2" fillId="0" borderId="0" xfId="3" applyFont="1" applyBorder="1" applyAlignment="1">
      <alignment horizontal="left" vertical="top"/>
    </xf>
    <xf numFmtId="0" fontId="2" fillId="0" borderId="6" xfId="3" applyFont="1" applyBorder="1" applyAlignment="1">
      <alignment horizontal="left" vertical="top"/>
    </xf>
    <xf numFmtId="0" fontId="2" fillId="0" borderId="7" xfId="3" applyFont="1" applyBorder="1" applyAlignment="1">
      <alignment horizontal="left" vertical="top"/>
    </xf>
    <xf numFmtId="0" fontId="2" fillId="0" borderId="8" xfId="3" applyFont="1" applyBorder="1" applyAlignment="1">
      <alignment horizontal="left" vertical="top"/>
    </xf>
    <xf numFmtId="0" fontId="2" fillId="0" borderId="9" xfId="3" applyFont="1" applyBorder="1" applyAlignment="1">
      <alignment horizontal="left" vertical="top"/>
    </xf>
    <xf numFmtId="0" fontId="2" fillId="0" borderId="2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vertical="top" wrapText="1"/>
    </xf>
    <xf numFmtId="0" fontId="2" fillId="0" borderId="4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_Copy of File50007" xfId="3"/>
    <cellStyle name="Percent" xfId="2" builtinId="5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5" workbookViewId="0">
      <selection activeCell="C40" sqref="C40"/>
    </sheetView>
  </sheetViews>
  <sheetFormatPr defaultRowHeight="12.75" x14ac:dyDescent="0.2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4.710937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</cols>
  <sheetData>
    <row r="1" spans="1:10" x14ac:dyDescent="0.2">
      <c r="A1" s="1"/>
      <c r="B1" s="2" t="s">
        <v>0</v>
      </c>
      <c r="C1" s="1"/>
      <c r="D1" s="3"/>
      <c r="E1" s="3"/>
      <c r="F1" s="3"/>
      <c r="G1" s="3"/>
      <c r="H1" s="3"/>
      <c r="I1" s="3" t="s">
        <v>1</v>
      </c>
      <c r="J1" s="4">
        <v>6.3</v>
      </c>
    </row>
    <row r="2" spans="1:10" x14ac:dyDescent="0.2">
      <c r="A2" s="1"/>
      <c r="B2" s="2" t="s">
        <v>62</v>
      </c>
      <c r="C2" s="1"/>
      <c r="D2" s="3"/>
      <c r="E2" s="3"/>
      <c r="F2" s="3"/>
      <c r="G2" s="3"/>
      <c r="H2" s="3"/>
      <c r="I2" s="3"/>
      <c r="J2" s="5"/>
    </row>
    <row r="3" spans="1:10" x14ac:dyDescent="0.2">
      <c r="A3" s="1"/>
      <c r="B3" s="2" t="s">
        <v>70</v>
      </c>
      <c r="C3" s="1"/>
      <c r="D3" s="3"/>
      <c r="E3" s="3"/>
      <c r="F3" s="3"/>
      <c r="G3" s="3"/>
      <c r="H3" s="3"/>
      <c r="I3" s="3"/>
      <c r="J3" s="5"/>
    </row>
    <row r="4" spans="1:10" x14ac:dyDescent="0.2">
      <c r="A4" s="1"/>
      <c r="B4" s="1"/>
      <c r="C4" s="1"/>
      <c r="D4" s="3"/>
      <c r="E4" s="3"/>
      <c r="F4" s="3"/>
      <c r="G4" s="3"/>
      <c r="H4" s="3"/>
      <c r="I4" s="3"/>
      <c r="J4" s="5"/>
    </row>
    <row r="5" spans="1:10" x14ac:dyDescent="0.2">
      <c r="A5" s="1"/>
      <c r="B5" s="1"/>
      <c r="C5" s="1"/>
      <c r="D5" s="3"/>
      <c r="E5" s="3"/>
      <c r="F5" s="3"/>
      <c r="G5" s="3"/>
      <c r="H5" s="3"/>
      <c r="I5" s="3"/>
      <c r="J5" s="5"/>
    </row>
    <row r="6" spans="1:10" x14ac:dyDescent="0.2">
      <c r="A6" s="1"/>
      <c r="B6" s="1"/>
      <c r="C6" s="1"/>
      <c r="D6" s="3"/>
      <c r="E6" s="3"/>
      <c r="F6" s="3" t="s">
        <v>2</v>
      </c>
      <c r="G6" s="3" t="s">
        <v>3</v>
      </c>
      <c r="H6" s="3"/>
      <c r="I6" s="3"/>
      <c r="J6" s="5"/>
    </row>
    <row r="7" spans="1:10" x14ac:dyDescent="0.2">
      <c r="A7" s="1"/>
      <c r="B7" s="1"/>
      <c r="C7" s="1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0" x14ac:dyDescent="0.2">
      <c r="A8" s="8"/>
      <c r="B8" s="9"/>
      <c r="C8" s="8"/>
      <c r="D8" s="10"/>
      <c r="E8" s="10"/>
      <c r="F8" s="10"/>
      <c r="G8" s="10"/>
      <c r="H8" s="10"/>
      <c r="I8" s="11"/>
      <c r="J8" s="5"/>
    </row>
    <row r="9" spans="1:10" x14ac:dyDescent="0.2">
      <c r="A9" s="8"/>
      <c r="B9" s="9" t="s">
        <v>11</v>
      </c>
      <c r="C9" s="8"/>
      <c r="D9" s="12"/>
      <c r="E9" s="10"/>
      <c r="F9" s="13"/>
      <c r="G9" s="14"/>
      <c r="H9" s="15"/>
      <c r="I9" s="16"/>
      <c r="J9" s="5"/>
    </row>
    <row r="10" spans="1:10" x14ac:dyDescent="0.2">
      <c r="A10" s="8"/>
      <c r="B10" s="17" t="s">
        <v>12</v>
      </c>
      <c r="C10" s="8"/>
      <c r="D10" s="18" t="s">
        <v>13</v>
      </c>
      <c r="E10" s="10" t="s">
        <v>68</v>
      </c>
      <c r="F10" s="13">
        <v>141861275.63457063</v>
      </c>
      <c r="G10" s="19" t="s">
        <v>14</v>
      </c>
      <c r="H10" s="59">
        <v>0</v>
      </c>
      <c r="I10" s="13">
        <f t="shared" ref="I10:I41" si="0">H10*F10</f>
        <v>0</v>
      </c>
      <c r="J10" s="5"/>
    </row>
    <row r="11" spans="1:10" x14ac:dyDescent="0.2">
      <c r="A11" s="8"/>
      <c r="B11" s="17" t="s">
        <v>12</v>
      </c>
      <c r="C11" s="1"/>
      <c r="D11" s="18" t="s">
        <v>13</v>
      </c>
      <c r="E11" s="10" t="s">
        <v>68</v>
      </c>
      <c r="F11" s="13">
        <v>797809.76066315838</v>
      </c>
      <c r="G11" s="19" t="s">
        <v>16</v>
      </c>
      <c r="H11" s="59">
        <v>0.2262649010137</v>
      </c>
      <c r="I11" s="13">
        <f t="shared" si="0"/>
        <v>180516.34652421321</v>
      </c>
      <c r="J11" s="1"/>
    </row>
    <row r="12" spans="1:10" x14ac:dyDescent="0.2">
      <c r="A12" s="8"/>
      <c r="B12" s="17" t="s">
        <v>12</v>
      </c>
      <c r="C12" s="1"/>
      <c r="D12" s="18" t="s">
        <v>13</v>
      </c>
      <c r="E12" s="10" t="s">
        <v>68</v>
      </c>
      <c r="F12" s="13">
        <v>9436888.3069779798</v>
      </c>
      <c r="G12" s="21" t="s">
        <v>17</v>
      </c>
      <c r="H12" s="59">
        <v>0.22498093236399827</v>
      </c>
      <c r="I12" s="13">
        <f t="shared" si="0"/>
        <v>2123119.9299188191</v>
      </c>
      <c r="J12" s="1"/>
    </row>
    <row r="13" spans="1:10" x14ac:dyDescent="0.2">
      <c r="A13" s="8"/>
      <c r="B13" s="17" t="s">
        <v>12</v>
      </c>
      <c r="C13" s="1"/>
      <c r="D13" s="18" t="s">
        <v>18</v>
      </c>
      <c r="E13" s="10" t="s">
        <v>68</v>
      </c>
      <c r="F13" s="13">
        <v>3045625.915090709</v>
      </c>
      <c r="G13" s="19" t="s">
        <v>14</v>
      </c>
      <c r="H13" s="59">
        <v>0</v>
      </c>
      <c r="I13" s="13">
        <f t="shared" si="0"/>
        <v>0</v>
      </c>
      <c r="J13" s="3"/>
    </row>
    <row r="14" spans="1:10" x14ac:dyDescent="0.2">
      <c r="A14" s="8"/>
      <c r="B14" s="17" t="s">
        <v>12</v>
      </c>
      <c r="C14" s="1"/>
      <c r="D14" s="18" t="s">
        <v>18</v>
      </c>
      <c r="E14" s="10" t="s">
        <v>68</v>
      </c>
      <c r="F14" s="13">
        <v>4051139.6837726161</v>
      </c>
      <c r="G14" s="19" t="s">
        <v>16</v>
      </c>
      <c r="H14" s="59">
        <v>0.2262649010137</v>
      </c>
      <c r="I14" s="13">
        <f t="shared" si="0"/>
        <v>916630.71954148286</v>
      </c>
      <c r="J14" s="3"/>
    </row>
    <row r="15" spans="1:10" x14ac:dyDescent="0.2">
      <c r="A15" s="8"/>
      <c r="B15" s="17" t="s">
        <v>12</v>
      </c>
      <c r="C15" s="8"/>
      <c r="D15" s="18" t="s">
        <v>19</v>
      </c>
      <c r="E15" s="10" t="s">
        <v>68</v>
      </c>
      <c r="F15" s="13">
        <v>-5237334.8918247251</v>
      </c>
      <c r="G15" s="19" t="s">
        <v>14</v>
      </c>
      <c r="H15" s="59">
        <v>0</v>
      </c>
      <c r="I15" s="13">
        <f t="shared" si="0"/>
        <v>0</v>
      </c>
      <c r="J15" s="3"/>
    </row>
    <row r="16" spans="1:10" x14ac:dyDescent="0.2">
      <c r="A16" s="8"/>
      <c r="B16" s="17" t="s">
        <v>12</v>
      </c>
      <c r="C16" s="8"/>
      <c r="D16" s="18" t="s">
        <v>19</v>
      </c>
      <c r="E16" s="10" t="s">
        <v>68</v>
      </c>
      <c r="F16" s="13">
        <v>-2200388.0115700276</v>
      </c>
      <c r="G16" s="19" t="s">
        <v>16</v>
      </c>
      <c r="H16" s="59">
        <v>0.2262649010137</v>
      </c>
      <c r="I16" s="13">
        <f t="shared" si="0"/>
        <v>-497870.57562962448</v>
      </c>
      <c r="J16" s="3"/>
    </row>
    <row r="17" spans="1:10" s="28" customFormat="1" x14ac:dyDescent="0.2">
      <c r="A17" s="22"/>
      <c r="B17" s="23" t="s">
        <v>12</v>
      </c>
      <c r="C17" s="22"/>
      <c r="D17" s="24" t="s">
        <v>20</v>
      </c>
      <c r="E17" s="25" t="s">
        <v>68</v>
      </c>
      <c r="F17" s="26">
        <v>-2744826.5118058845</v>
      </c>
      <c r="G17" s="21" t="s">
        <v>14</v>
      </c>
      <c r="H17" s="59">
        <v>0</v>
      </c>
      <c r="I17" s="13">
        <f t="shared" si="0"/>
        <v>0</v>
      </c>
      <c r="J17" s="27"/>
    </row>
    <row r="18" spans="1:10" x14ac:dyDescent="0.2">
      <c r="A18" s="8"/>
      <c r="B18" s="17" t="s">
        <v>12</v>
      </c>
      <c r="C18" s="8"/>
      <c r="D18" s="18" t="s">
        <v>20</v>
      </c>
      <c r="E18" s="10" t="s">
        <v>68</v>
      </c>
      <c r="F18" s="26">
        <v>-1430983.1455883975</v>
      </c>
      <c r="G18" s="19" t="s">
        <v>16</v>
      </c>
      <c r="H18" s="59">
        <v>0.2262649010137</v>
      </c>
      <c r="I18" s="13">
        <f t="shared" si="0"/>
        <v>-323781.25978883181</v>
      </c>
      <c r="J18" s="1"/>
    </row>
    <row r="19" spans="1:10" x14ac:dyDescent="0.2">
      <c r="A19" s="8"/>
      <c r="B19" s="17" t="s">
        <v>12</v>
      </c>
      <c r="C19" s="8"/>
      <c r="D19" s="18" t="s">
        <v>20</v>
      </c>
      <c r="E19" s="10" t="s">
        <v>68</v>
      </c>
      <c r="F19" s="26">
        <v>-4986.0931444744219</v>
      </c>
      <c r="G19" s="21" t="s">
        <v>17</v>
      </c>
      <c r="H19" s="59">
        <v>0.22498093236399827</v>
      </c>
      <c r="I19" s="13">
        <f t="shared" si="0"/>
        <v>-1121.7758844975954</v>
      </c>
      <c r="J19" s="1"/>
    </row>
    <row r="20" spans="1:10" x14ac:dyDescent="0.2">
      <c r="A20" s="8"/>
      <c r="B20" s="17" t="s">
        <v>12</v>
      </c>
      <c r="C20" s="8"/>
      <c r="D20" s="18" t="s">
        <v>20</v>
      </c>
      <c r="E20" s="10" t="s">
        <v>68</v>
      </c>
      <c r="F20" s="26">
        <v>-4308.6220791443429</v>
      </c>
      <c r="G20" s="21" t="s">
        <v>15</v>
      </c>
      <c r="H20" s="59">
        <v>8.043396137671209E-2</v>
      </c>
      <c r="I20" s="13">
        <f t="shared" si="0"/>
        <v>-346.55954190074505</v>
      </c>
      <c r="J20" s="1"/>
    </row>
    <row r="21" spans="1:10" x14ac:dyDescent="0.2">
      <c r="A21" s="8"/>
      <c r="B21" s="17" t="s">
        <v>12</v>
      </c>
      <c r="C21" s="22"/>
      <c r="D21" s="18">
        <v>403364</v>
      </c>
      <c r="E21" s="10" t="s">
        <v>68</v>
      </c>
      <c r="F21" s="13">
        <v>-538626.60882269545</v>
      </c>
      <c r="G21" s="24" t="s">
        <v>21</v>
      </c>
      <c r="H21" s="59">
        <v>0</v>
      </c>
      <c r="I21" s="13">
        <f t="shared" si="0"/>
        <v>0</v>
      </c>
      <c r="J21" s="27"/>
    </row>
    <row r="22" spans="1:10" x14ac:dyDescent="0.2">
      <c r="A22" s="8"/>
      <c r="B22" s="17" t="s">
        <v>12</v>
      </c>
      <c r="C22" s="22"/>
      <c r="D22" s="18">
        <v>403364</v>
      </c>
      <c r="E22" s="10" t="s">
        <v>68</v>
      </c>
      <c r="F22" s="13">
        <v>-880769.36026156764</v>
      </c>
      <c r="G22" s="24" t="s">
        <v>22</v>
      </c>
      <c r="H22" s="59">
        <v>0</v>
      </c>
      <c r="I22" s="13">
        <f t="shared" si="0"/>
        <v>0</v>
      </c>
      <c r="J22" s="27"/>
    </row>
    <row r="23" spans="1:10" x14ac:dyDescent="0.2">
      <c r="A23" s="8"/>
      <c r="B23" s="17" t="s">
        <v>12</v>
      </c>
      <c r="C23" s="22"/>
      <c r="D23" s="18">
        <v>403364</v>
      </c>
      <c r="E23" s="10" t="s">
        <v>68</v>
      </c>
      <c r="F23" s="13">
        <v>-5564054.3298340905</v>
      </c>
      <c r="G23" s="24" t="s">
        <v>23</v>
      </c>
      <c r="H23" s="59">
        <v>0</v>
      </c>
      <c r="I23" s="13">
        <f t="shared" si="0"/>
        <v>0</v>
      </c>
      <c r="J23" s="27"/>
    </row>
    <row r="24" spans="1:10" x14ac:dyDescent="0.2">
      <c r="A24" s="8"/>
      <c r="B24" s="17" t="s">
        <v>12</v>
      </c>
      <c r="C24" s="22"/>
      <c r="D24" s="18">
        <v>403364</v>
      </c>
      <c r="E24" s="10" t="s">
        <v>68</v>
      </c>
      <c r="F24" s="13">
        <v>-1310784.6347671307</v>
      </c>
      <c r="G24" s="24" t="s">
        <v>24</v>
      </c>
      <c r="H24" s="59">
        <v>0</v>
      </c>
      <c r="I24" s="13">
        <f t="shared" si="0"/>
        <v>0</v>
      </c>
      <c r="J24" s="27"/>
    </row>
    <row r="25" spans="1:10" x14ac:dyDescent="0.2">
      <c r="A25" s="8"/>
      <c r="B25" s="17" t="s">
        <v>12</v>
      </c>
      <c r="C25" s="22"/>
      <c r="D25" s="18">
        <v>403364</v>
      </c>
      <c r="E25" s="10" t="s">
        <v>68</v>
      </c>
      <c r="F25" s="13">
        <v>-1280167.7817891638</v>
      </c>
      <c r="G25" s="24" t="s">
        <v>25</v>
      </c>
      <c r="H25" s="59">
        <v>1</v>
      </c>
      <c r="I25" s="13">
        <f t="shared" si="0"/>
        <v>-1280167.7817891638</v>
      </c>
      <c r="J25" s="27"/>
    </row>
    <row r="26" spans="1:10" x14ac:dyDescent="0.2">
      <c r="A26" s="8"/>
      <c r="B26" s="17" t="s">
        <v>12</v>
      </c>
      <c r="C26" s="22"/>
      <c r="D26" s="18">
        <v>403364</v>
      </c>
      <c r="E26" s="10" t="s">
        <v>68</v>
      </c>
      <c r="F26" s="13">
        <v>-198338.61772775769</v>
      </c>
      <c r="G26" s="24" t="s">
        <v>26</v>
      </c>
      <c r="H26" s="59">
        <v>0</v>
      </c>
      <c r="I26" s="13">
        <f t="shared" si="0"/>
        <v>0</v>
      </c>
      <c r="J26" s="27"/>
    </row>
    <row r="27" spans="1:10" x14ac:dyDescent="0.2">
      <c r="A27" s="8"/>
      <c r="B27" s="17" t="s">
        <v>12</v>
      </c>
      <c r="C27" s="22"/>
      <c r="D27" s="18">
        <v>403364</v>
      </c>
      <c r="E27" s="10" t="s">
        <v>68</v>
      </c>
      <c r="F27" s="13">
        <v>-8885.5390622093964</v>
      </c>
      <c r="G27" s="24" t="s">
        <v>27</v>
      </c>
      <c r="H27" s="59">
        <v>0</v>
      </c>
      <c r="I27" s="13">
        <f t="shared" si="0"/>
        <v>0</v>
      </c>
      <c r="J27" s="27"/>
    </row>
    <row r="28" spans="1:10" x14ac:dyDescent="0.2">
      <c r="A28" s="8"/>
      <c r="B28" s="17" t="s">
        <v>12</v>
      </c>
      <c r="C28" s="8"/>
      <c r="D28" s="18" t="s">
        <v>28</v>
      </c>
      <c r="E28" s="10" t="s">
        <v>68</v>
      </c>
      <c r="F28" s="13">
        <v>-15600.823463166642</v>
      </c>
      <c r="G28" s="19" t="s">
        <v>21</v>
      </c>
      <c r="H28" s="59">
        <v>0</v>
      </c>
      <c r="I28" s="13">
        <f t="shared" si="0"/>
        <v>0</v>
      </c>
      <c r="J28" s="1"/>
    </row>
    <row r="29" spans="1:10" x14ac:dyDescent="0.2">
      <c r="A29" s="8"/>
      <c r="B29" s="17" t="s">
        <v>12</v>
      </c>
      <c r="C29" s="8"/>
      <c r="D29" s="18" t="s">
        <v>28</v>
      </c>
      <c r="E29" s="10" t="s">
        <v>68</v>
      </c>
      <c r="F29" s="13">
        <v>-202.53794873500215</v>
      </c>
      <c r="G29" s="19" t="s">
        <v>29</v>
      </c>
      <c r="H29" s="59">
        <v>0</v>
      </c>
      <c r="I29" s="13">
        <f t="shared" si="0"/>
        <v>0</v>
      </c>
      <c r="J29" s="5"/>
    </row>
    <row r="30" spans="1:10" x14ac:dyDescent="0.2">
      <c r="A30" s="8"/>
      <c r="B30" s="17" t="s">
        <v>12</v>
      </c>
      <c r="C30" s="8"/>
      <c r="D30" s="18" t="s">
        <v>28</v>
      </c>
      <c r="E30" s="10" t="s">
        <v>68</v>
      </c>
      <c r="F30" s="13">
        <v>-296724.6387709385</v>
      </c>
      <c r="G30" s="19" t="s">
        <v>14</v>
      </c>
      <c r="H30" s="59">
        <v>0</v>
      </c>
      <c r="I30" s="13">
        <f t="shared" si="0"/>
        <v>0</v>
      </c>
      <c r="J30" s="5"/>
    </row>
    <row r="31" spans="1:10" x14ac:dyDescent="0.2">
      <c r="A31" s="8"/>
      <c r="B31" s="17" t="s">
        <v>12</v>
      </c>
      <c r="C31" s="8"/>
      <c r="D31" s="18" t="s">
        <v>28</v>
      </c>
      <c r="E31" s="10" t="s">
        <v>68</v>
      </c>
      <c r="F31" s="13">
        <v>-90335.431432960919</v>
      </c>
      <c r="G31" s="19" t="s">
        <v>16</v>
      </c>
      <c r="H31" s="59">
        <v>0.2262649010137</v>
      </c>
      <c r="I31" s="13">
        <f t="shared" si="0"/>
        <v>-20439.737451208784</v>
      </c>
      <c r="J31" s="5"/>
    </row>
    <row r="32" spans="1:10" x14ac:dyDescent="0.2">
      <c r="A32" s="8"/>
      <c r="B32" s="17" t="s">
        <v>12</v>
      </c>
      <c r="C32" s="8"/>
      <c r="D32" s="18" t="s">
        <v>28</v>
      </c>
      <c r="E32" s="10" t="s">
        <v>68</v>
      </c>
      <c r="F32" s="13">
        <v>-11545.735418434691</v>
      </c>
      <c r="G32" s="19" t="s">
        <v>30</v>
      </c>
      <c r="H32" s="59">
        <v>6.9301032461305659E-2</v>
      </c>
      <c r="I32" s="13">
        <f t="shared" si="0"/>
        <v>-800.13138502258903</v>
      </c>
      <c r="J32" s="5"/>
    </row>
    <row r="33" spans="1:10" x14ac:dyDescent="0.2">
      <c r="A33" s="8"/>
      <c r="B33" s="17" t="s">
        <v>12</v>
      </c>
      <c r="C33" s="8"/>
      <c r="D33" s="18" t="s">
        <v>28</v>
      </c>
      <c r="E33" s="10" t="s">
        <v>68</v>
      </c>
      <c r="F33" s="13">
        <v>-12400.761181340158</v>
      </c>
      <c r="G33" s="19" t="s">
        <v>22</v>
      </c>
      <c r="H33" s="59">
        <v>0</v>
      </c>
      <c r="I33" s="13">
        <f t="shared" si="0"/>
        <v>0</v>
      </c>
      <c r="J33" s="5"/>
    </row>
    <row r="34" spans="1:10" x14ac:dyDescent="0.2">
      <c r="A34" s="8"/>
      <c r="B34" s="17" t="s">
        <v>12</v>
      </c>
      <c r="C34" s="8"/>
      <c r="D34" s="18" t="s">
        <v>28</v>
      </c>
      <c r="E34" s="10" t="s">
        <v>68</v>
      </c>
      <c r="F34" s="13">
        <v>-30997.141216004216</v>
      </c>
      <c r="G34" s="21" t="s">
        <v>17</v>
      </c>
      <c r="H34" s="59">
        <v>0.22498093236399827</v>
      </c>
      <c r="I34" s="13">
        <f t="shared" si="0"/>
        <v>-6973.7657313951477</v>
      </c>
      <c r="J34" s="5"/>
    </row>
    <row r="35" spans="1:10" x14ac:dyDescent="0.2">
      <c r="A35" s="8"/>
      <c r="B35" s="17" t="s">
        <v>12</v>
      </c>
      <c r="C35" s="8"/>
      <c r="D35" s="18" t="s">
        <v>28</v>
      </c>
      <c r="E35" s="10" t="s">
        <v>68</v>
      </c>
      <c r="F35" s="13">
        <v>-91322.757733644961</v>
      </c>
      <c r="G35" s="21" t="s">
        <v>23</v>
      </c>
      <c r="H35" s="59">
        <v>0</v>
      </c>
      <c r="I35" s="13">
        <f t="shared" si="0"/>
        <v>0</v>
      </c>
      <c r="J35" s="5"/>
    </row>
    <row r="36" spans="1:10" x14ac:dyDescent="0.2">
      <c r="A36" s="8"/>
      <c r="B36" s="17" t="s">
        <v>12</v>
      </c>
      <c r="C36" s="8"/>
      <c r="D36" s="18" t="s">
        <v>28</v>
      </c>
      <c r="E36" s="10" t="s">
        <v>68</v>
      </c>
      <c r="F36" s="13">
        <v>-19.906933333333132</v>
      </c>
      <c r="G36" s="21" t="s">
        <v>15</v>
      </c>
      <c r="H36" s="59">
        <v>8.043396137671209E-2</v>
      </c>
      <c r="I36" s="13">
        <f t="shared" si="0"/>
        <v>-1.6011935068620997</v>
      </c>
      <c r="J36" s="5"/>
    </row>
    <row r="37" spans="1:10" x14ac:dyDescent="0.2">
      <c r="A37" s="8"/>
      <c r="B37" s="17" t="s">
        <v>12</v>
      </c>
      <c r="C37" s="8"/>
      <c r="D37" s="18" t="s">
        <v>28</v>
      </c>
      <c r="E37" s="10" t="s">
        <v>68</v>
      </c>
      <c r="F37" s="13">
        <v>-221096.6711226638</v>
      </c>
      <c r="G37" s="21" t="s">
        <v>31</v>
      </c>
      <c r="H37" s="59">
        <v>6.8509279244491156E-2</v>
      </c>
      <c r="I37" s="13">
        <f t="shared" si="0"/>
        <v>-15147.173581969999</v>
      </c>
      <c r="J37" s="5"/>
    </row>
    <row r="38" spans="1:10" x14ac:dyDescent="0.2">
      <c r="A38" s="8"/>
      <c r="B38" s="17" t="s">
        <v>12</v>
      </c>
      <c r="C38" s="8"/>
      <c r="D38" s="18" t="s">
        <v>28</v>
      </c>
      <c r="E38" s="10" t="s">
        <v>68</v>
      </c>
      <c r="F38" s="13">
        <v>-79118.549763398711</v>
      </c>
      <c r="G38" s="21" t="s">
        <v>24</v>
      </c>
      <c r="H38" s="59">
        <v>0</v>
      </c>
      <c r="I38" s="13">
        <f t="shared" si="0"/>
        <v>0</v>
      </c>
      <c r="J38" s="5"/>
    </row>
    <row r="39" spans="1:10" x14ac:dyDescent="0.2">
      <c r="A39" s="8"/>
      <c r="B39" s="17" t="s">
        <v>12</v>
      </c>
      <c r="C39" s="8"/>
      <c r="D39" s="18" t="s">
        <v>28</v>
      </c>
      <c r="E39" s="10" t="s">
        <v>68</v>
      </c>
      <c r="F39" s="13">
        <v>-272540.95420757978</v>
      </c>
      <c r="G39" s="21" t="s">
        <v>25</v>
      </c>
      <c r="H39" s="59">
        <v>1</v>
      </c>
      <c r="I39" s="13">
        <f t="shared" si="0"/>
        <v>-272540.95420757978</v>
      </c>
      <c r="J39" s="5"/>
    </row>
    <row r="40" spans="1:10" x14ac:dyDescent="0.2">
      <c r="A40" s="8"/>
      <c r="B40" s="17" t="s">
        <v>12</v>
      </c>
      <c r="C40" s="8"/>
      <c r="D40" s="18" t="s">
        <v>28</v>
      </c>
      <c r="E40" s="10" t="s">
        <v>68</v>
      </c>
      <c r="F40" s="13">
        <v>-300748.06263682898</v>
      </c>
      <c r="G40" s="21" t="s">
        <v>26</v>
      </c>
      <c r="H40" s="59">
        <v>0</v>
      </c>
      <c r="I40" s="13">
        <f t="shared" si="0"/>
        <v>0</v>
      </c>
      <c r="J40" s="5"/>
    </row>
    <row r="41" spans="1:10" x14ac:dyDescent="0.2">
      <c r="A41" s="8"/>
      <c r="B41" s="17" t="s">
        <v>12</v>
      </c>
      <c r="C41" s="8"/>
      <c r="D41" s="18" t="s">
        <v>28</v>
      </c>
      <c r="E41" s="10" t="s">
        <v>68</v>
      </c>
      <c r="F41" s="13">
        <v>-63873.848931781147</v>
      </c>
      <c r="G41" s="21" t="s">
        <v>27</v>
      </c>
      <c r="H41" s="59">
        <v>0</v>
      </c>
      <c r="I41" s="13">
        <f t="shared" si="0"/>
        <v>0</v>
      </c>
      <c r="J41" s="5"/>
    </row>
    <row r="42" spans="1:10" x14ac:dyDescent="0.2">
      <c r="A42" s="8"/>
      <c r="B42" s="17"/>
      <c r="C42" s="8"/>
      <c r="D42" s="21"/>
      <c r="E42" s="10"/>
      <c r="F42" s="29">
        <f>SUM(F10:F41)</f>
        <v>136301757.33203697</v>
      </c>
      <c r="G42" s="21"/>
      <c r="H42" s="20"/>
      <c r="I42" s="29">
        <f>SUM(I10:I41)</f>
        <v>801075.67979981378</v>
      </c>
      <c r="J42" s="5" t="s">
        <v>69</v>
      </c>
    </row>
    <row r="43" spans="1:10" x14ac:dyDescent="0.2">
      <c r="A43" s="8"/>
      <c r="B43" s="30"/>
      <c r="C43" s="8"/>
      <c r="D43" s="21"/>
      <c r="E43" s="10"/>
      <c r="F43" s="13"/>
      <c r="G43" s="10"/>
      <c r="H43" s="20"/>
      <c r="I43" s="13"/>
      <c r="J43" s="3"/>
    </row>
    <row r="44" spans="1:10" x14ac:dyDescent="0.2">
      <c r="A44" s="8"/>
      <c r="B44" s="23" t="s">
        <v>32</v>
      </c>
      <c r="C44" s="22"/>
      <c r="D44" s="21" t="s">
        <v>33</v>
      </c>
      <c r="E44" s="25" t="s">
        <v>68</v>
      </c>
      <c r="F44" s="26">
        <f>'6.3.2'!C43</f>
        <v>136301757.332037</v>
      </c>
      <c r="G44" s="21" t="s">
        <v>34</v>
      </c>
      <c r="H44" s="59">
        <v>7.3512245733098489E-2</v>
      </c>
      <c r="I44" s="13">
        <f t="shared" ref="I44:I46" si="1">H44*F44</f>
        <v>10019848.278845863</v>
      </c>
      <c r="J44" s="5" t="s">
        <v>69</v>
      </c>
    </row>
    <row r="45" spans="1:10" x14ac:dyDescent="0.2">
      <c r="A45" s="8"/>
      <c r="B45" s="23" t="s">
        <v>35</v>
      </c>
      <c r="C45" s="22"/>
      <c r="D45" s="21">
        <v>41010</v>
      </c>
      <c r="E45" s="25" t="s">
        <v>68</v>
      </c>
      <c r="F45" s="26">
        <f>'6.3.2'!C44</f>
        <v>-51727879.925081365</v>
      </c>
      <c r="G45" s="21" t="s">
        <v>34</v>
      </c>
      <c r="H45" s="59">
        <v>7.3512245733098489E-2</v>
      </c>
      <c r="I45" s="13">
        <f t="shared" si="1"/>
        <v>-3802632.6203047936</v>
      </c>
      <c r="J45" s="5" t="s">
        <v>69</v>
      </c>
    </row>
    <row r="46" spans="1:10" x14ac:dyDescent="0.2">
      <c r="A46" s="8"/>
      <c r="B46" s="23" t="s">
        <v>36</v>
      </c>
      <c r="C46" s="22"/>
      <c r="D46" s="21">
        <v>282</v>
      </c>
      <c r="E46" s="25" t="s">
        <v>68</v>
      </c>
      <c r="F46" s="26">
        <f>'6.3.2'!C45</f>
        <v>25863939.962540682</v>
      </c>
      <c r="G46" s="21" t="s">
        <v>34</v>
      </c>
      <c r="H46" s="59">
        <v>7.3512245733098489E-2</v>
      </c>
      <c r="I46" s="13">
        <f t="shared" si="1"/>
        <v>1901316.3101523968</v>
      </c>
      <c r="J46" s="5" t="s">
        <v>69</v>
      </c>
    </row>
    <row r="47" spans="1:10" x14ac:dyDescent="0.2">
      <c r="A47" s="8"/>
      <c r="B47" s="17"/>
      <c r="C47" s="8"/>
      <c r="D47" s="21"/>
      <c r="E47" s="10"/>
      <c r="F47" s="31"/>
      <c r="G47" s="10"/>
      <c r="H47" s="20"/>
      <c r="I47" s="13"/>
      <c r="J47" s="5"/>
    </row>
    <row r="48" spans="1:10" x14ac:dyDescent="0.2">
      <c r="A48" s="8"/>
      <c r="B48" s="32"/>
      <c r="C48" s="8"/>
      <c r="D48" s="21"/>
      <c r="E48" s="10"/>
      <c r="F48" s="13"/>
      <c r="G48" s="21"/>
      <c r="H48" s="20"/>
      <c r="I48" s="13"/>
      <c r="J48" s="5"/>
    </row>
    <row r="49" spans="1:10" x14ac:dyDescent="0.2">
      <c r="A49" s="8"/>
      <c r="B49" s="8"/>
      <c r="C49" s="8"/>
      <c r="D49" s="10"/>
      <c r="E49" s="10"/>
      <c r="F49" s="13"/>
      <c r="G49" s="10"/>
      <c r="H49" s="15"/>
      <c r="I49" s="16"/>
      <c r="J49" s="5"/>
    </row>
    <row r="50" spans="1:10" ht="13.5" thickBot="1" x14ac:dyDescent="0.25">
      <c r="A50" s="8"/>
      <c r="B50" s="33" t="s">
        <v>37</v>
      </c>
      <c r="C50" s="8"/>
      <c r="D50" s="10"/>
      <c r="E50" s="10"/>
      <c r="F50" s="34"/>
      <c r="G50" s="10"/>
      <c r="H50" s="10"/>
      <c r="I50" s="10"/>
      <c r="J50" s="5"/>
    </row>
    <row r="51" spans="1:10" x14ac:dyDescent="0.2">
      <c r="A51" s="60" t="s">
        <v>66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x14ac:dyDescent="0.2">
      <c r="A52" s="63"/>
      <c r="B52" s="64"/>
      <c r="C52" s="64"/>
      <c r="D52" s="64"/>
      <c r="E52" s="64"/>
      <c r="F52" s="64"/>
      <c r="G52" s="64"/>
      <c r="H52" s="64"/>
      <c r="I52" s="64"/>
      <c r="J52" s="65"/>
    </row>
    <row r="53" spans="1:10" x14ac:dyDescent="0.2">
      <c r="A53" s="63"/>
      <c r="B53" s="64"/>
      <c r="C53" s="64"/>
      <c r="D53" s="64"/>
      <c r="E53" s="64"/>
      <c r="F53" s="64"/>
      <c r="G53" s="64"/>
      <c r="H53" s="64"/>
      <c r="I53" s="64"/>
      <c r="J53" s="65"/>
    </row>
    <row r="54" spans="1:10" ht="13.5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8"/>
    </row>
    <row r="55" spans="1:10" x14ac:dyDescent="0.2">
      <c r="A55" s="8"/>
      <c r="B55" s="35"/>
      <c r="C55" s="8"/>
      <c r="D55" s="10"/>
      <c r="E55" s="10"/>
      <c r="F55" s="10"/>
      <c r="G55" s="10"/>
      <c r="H55" s="10"/>
      <c r="I55" s="10"/>
      <c r="J55" s="36"/>
    </row>
    <row r="56" spans="1:10" x14ac:dyDescent="0.2">
      <c r="A56" s="8"/>
      <c r="B56" s="35"/>
      <c r="C56" s="8"/>
      <c r="D56" s="10"/>
      <c r="E56" s="10"/>
      <c r="F56" s="37"/>
      <c r="G56" s="10"/>
      <c r="H56" s="10"/>
      <c r="I56" s="10"/>
      <c r="J56" s="36"/>
    </row>
    <row r="57" spans="1:10" x14ac:dyDescent="0.2">
      <c r="A57" s="8"/>
      <c r="B57" s="35"/>
      <c r="C57" s="8"/>
      <c r="D57" s="10"/>
      <c r="E57" s="10"/>
      <c r="F57" s="10"/>
      <c r="G57" s="10"/>
      <c r="H57" s="10"/>
      <c r="I57" s="10"/>
      <c r="J57" s="36"/>
    </row>
  </sheetData>
  <mergeCells count="1">
    <mergeCell ref="A51:J54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F44" sqref="F44"/>
    </sheetView>
  </sheetViews>
  <sheetFormatPr defaultRowHeight="12.75" x14ac:dyDescent="0.2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4.710937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</cols>
  <sheetData>
    <row r="1" spans="1:10" x14ac:dyDescent="0.2">
      <c r="A1" s="1"/>
      <c r="B1" s="2" t="s">
        <v>0</v>
      </c>
      <c r="C1" s="1"/>
      <c r="D1" s="3"/>
      <c r="E1" s="3"/>
      <c r="F1" s="3"/>
      <c r="G1" s="3"/>
      <c r="H1" s="3"/>
      <c r="I1" s="3" t="s">
        <v>1</v>
      </c>
      <c r="J1" s="4" t="s">
        <v>72</v>
      </c>
    </row>
    <row r="2" spans="1:10" x14ac:dyDescent="0.2">
      <c r="A2" s="1"/>
      <c r="B2" s="2" t="s">
        <v>62</v>
      </c>
      <c r="C2" s="1"/>
      <c r="D2" s="3"/>
      <c r="E2" s="3"/>
      <c r="F2" s="3"/>
      <c r="G2" s="3"/>
      <c r="H2" s="3"/>
      <c r="I2" s="3"/>
      <c r="J2" s="5"/>
    </row>
    <row r="3" spans="1:10" x14ac:dyDescent="0.2">
      <c r="A3" s="1"/>
      <c r="B3" s="2" t="s">
        <v>71</v>
      </c>
      <c r="C3" s="1"/>
      <c r="D3" s="3"/>
      <c r="E3" s="3"/>
      <c r="F3" s="3"/>
      <c r="G3" s="3"/>
      <c r="H3" s="3"/>
      <c r="I3" s="3"/>
      <c r="J3" s="5"/>
    </row>
    <row r="4" spans="1:10" x14ac:dyDescent="0.2">
      <c r="A4" s="1"/>
      <c r="B4" s="1"/>
      <c r="C4" s="1"/>
      <c r="D4" s="3"/>
      <c r="E4" s="3"/>
      <c r="F4" s="3"/>
      <c r="G4" s="3"/>
      <c r="H4" s="3"/>
      <c r="I4" s="3"/>
      <c r="J4" s="5"/>
    </row>
    <row r="5" spans="1:10" x14ac:dyDescent="0.2">
      <c r="A5" s="1"/>
      <c r="B5" s="1"/>
      <c r="C5" s="1"/>
      <c r="D5" s="3"/>
      <c r="E5" s="3"/>
      <c r="F5" s="3"/>
      <c r="G5" s="3"/>
      <c r="H5" s="3"/>
      <c r="I5" s="3"/>
      <c r="J5" s="5"/>
    </row>
    <row r="6" spans="1:10" x14ac:dyDescent="0.2">
      <c r="A6" s="1"/>
      <c r="B6" s="1"/>
      <c r="C6" s="1"/>
      <c r="D6" s="3"/>
      <c r="E6" s="3"/>
      <c r="F6" s="3" t="s">
        <v>2</v>
      </c>
      <c r="G6" s="3" t="s">
        <v>3</v>
      </c>
      <c r="H6" s="3"/>
      <c r="I6" s="3"/>
      <c r="J6" s="5"/>
    </row>
    <row r="7" spans="1:10" x14ac:dyDescent="0.2">
      <c r="A7" s="1"/>
      <c r="B7" s="1"/>
      <c r="C7" s="1"/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0" x14ac:dyDescent="0.2">
      <c r="A8" s="8"/>
      <c r="B8" s="9"/>
      <c r="C8" s="8"/>
      <c r="D8" s="10"/>
      <c r="E8" s="10"/>
      <c r="F8" s="10"/>
      <c r="G8" s="10"/>
      <c r="H8" s="10"/>
      <c r="I8" s="11"/>
      <c r="J8" s="5"/>
    </row>
    <row r="9" spans="1:10" x14ac:dyDescent="0.2">
      <c r="A9" s="8"/>
      <c r="B9" s="9" t="s">
        <v>38</v>
      </c>
      <c r="C9" s="8"/>
      <c r="D9" s="12"/>
      <c r="E9" s="10"/>
      <c r="F9" s="13"/>
      <c r="G9" s="14"/>
      <c r="H9" s="15"/>
      <c r="I9" s="16"/>
      <c r="J9" s="5"/>
    </row>
    <row r="10" spans="1:10" x14ac:dyDescent="0.2">
      <c r="A10" s="8"/>
      <c r="B10" s="17" t="s">
        <v>39</v>
      </c>
      <c r="C10" s="8"/>
      <c r="D10" s="18" t="s">
        <v>40</v>
      </c>
      <c r="E10" s="10" t="s">
        <v>68</v>
      </c>
      <c r="F10" s="13">
        <f>-'6.3'!F10/2</f>
        <v>-70930637.817285314</v>
      </c>
      <c r="G10" s="19" t="s">
        <v>14</v>
      </c>
      <c r="H10" s="59">
        <v>0</v>
      </c>
      <c r="I10" s="13">
        <f>F10*H10</f>
        <v>0</v>
      </c>
      <c r="J10" s="5"/>
    </row>
    <row r="11" spans="1:10" x14ac:dyDescent="0.2">
      <c r="A11" s="8"/>
      <c r="B11" s="17" t="s">
        <v>39</v>
      </c>
      <c r="C11" s="1"/>
      <c r="D11" s="18" t="s">
        <v>40</v>
      </c>
      <c r="E11" s="10" t="s">
        <v>68</v>
      </c>
      <c r="F11" s="13">
        <f>-'6.3'!F11/2</f>
        <v>-398904.88033157919</v>
      </c>
      <c r="G11" s="19" t="s">
        <v>16</v>
      </c>
      <c r="H11" s="59">
        <v>0.2262649010137</v>
      </c>
      <c r="I11" s="13">
        <f t="shared" ref="I11:I41" si="0">F11*H11</f>
        <v>-90258.173262106604</v>
      </c>
      <c r="J11" s="1"/>
    </row>
    <row r="12" spans="1:10" x14ac:dyDescent="0.2">
      <c r="A12" s="8"/>
      <c r="B12" s="17" t="s">
        <v>39</v>
      </c>
      <c r="C12" s="1"/>
      <c r="D12" s="18" t="s">
        <v>40</v>
      </c>
      <c r="E12" s="10" t="s">
        <v>68</v>
      </c>
      <c r="F12" s="13">
        <f>-'6.3'!F12/2</f>
        <v>-4718444.1534889899</v>
      </c>
      <c r="G12" s="21" t="s">
        <v>17</v>
      </c>
      <c r="H12" s="59">
        <v>0.22498093236399827</v>
      </c>
      <c r="I12" s="13">
        <f t="shared" si="0"/>
        <v>-1061559.9649594096</v>
      </c>
      <c r="J12" s="1"/>
    </row>
    <row r="13" spans="1:10" x14ac:dyDescent="0.2">
      <c r="A13" s="8"/>
      <c r="B13" s="17" t="s">
        <v>39</v>
      </c>
      <c r="C13" s="1"/>
      <c r="D13" s="18" t="s">
        <v>41</v>
      </c>
      <c r="E13" s="10" t="s">
        <v>68</v>
      </c>
      <c r="F13" s="13">
        <f>-'6.3'!F13/2</f>
        <v>-1522812.9575453545</v>
      </c>
      <c r="G13" s="19" t="s">
        <v>14</v>
      </c>
      <c r="H13" s="59">
        <v>0</v>
      </c>
      <c r="I13" s="13">
        <f t="shared" si="0"/>
        <v>0</v>
      </c>
      <c r="J13" s="3"/>
    </row>
    <row r="14" spans="1:10" x14ac:dyDescent="0.2">
      <c r="A14" s="8"/>
      <c r="B14" s="17" t="s">
        <v>39</v>
      </c>
      <c r="C14" s="1"/>
      <c r="D14" s="18" t="s">
        <v>41</v>
      </c>
      <c r="E14" s="10" t="s">
        <v>68</v>
      </c>
      <c r="F14" s="13">
        <f>-'6.3'!F14/2</f>
        <v>-2025569.841886308</v>
      </c>
      <c r="G14" s="19" t="s">
        <v>16</v>
      </c>
      <c r="H14" s="59">
        <v>0.2262649010137</v>
      </c>
      <c r="I14" s="13">
        <f t="shared" si="0"/>
        <v>-458315.35977074143</v>
      </c>
      <c r="J14" s="3"/>
    </row>
    <row r="15" spans="1:10" x14ac:dyDescent="0.2">
      <c r="A15" s="8"/>
      <c r="B15" s="17" t="s">
        <v>39</v>
      </c>
      <c r="C15" s="8"/>
      <c r="D15" s="18" t="s">
        <v>42</v>
      </c>
      <c r="E15" s="10" t="s">
        <v>68</v>
      </c>
      <c r="F15" s="13">
        <f>-'6.3'!F15/2</f>
        <v>2618667.4459123625</v>
      </c>
      <c r="G15" s="19" t="s">
        <v>14</v>
      </c>
      <c r="H15" s="59">
        <v>0</v>
      </c>
      <c r="I15" s="13">
        <f t="shared" si="0"/>
        <v>0</v>
      </c>
      <c r="J15" s="3"/>
    </row>
    <row r="16" spans="1:10" x14ac:dyDescent="0.2">
      <c r="A16" s="8"/>
      <c r="B16" s="17" t="s">
        <v>39</v>
      </c>
      <c r="C16" s="8"/>
      <c r="D16" s="18" t="s">
        <v>42</v>
      </c>
      <c r="E16" s="10" t="s">
        <v>68</v>
      </c>
      <c r="F16" s="13">
        <f>-'6.3'!F16/2</f>
        <v>1100194.0057850138</v>
      </c>
      <c r="G16" s="19" t="s">
        <v>16</v>
      </c>
      <c r="H16" s="59">
        <v>0.2262649010137</v>
      </c>
      <c r="I16" s="13">
        <f t="shared" si="0"/>
        <v>248935.28781481224</v>
      </c>
      <c r="J16" s="3"/>
    </row>
    <row r="17" spans="1:10" s="28" customFormat="1" x14ac:dyDescent="0.2">
      <c r="A17" s="22"/>
      <c r="B17" s="23" t="s">
        <v>39</v>
      </c>
      <c r="C17" s="22"/>
      <c r="D17" s="24" t="s">
        <v>43</v>
      </c>
      <c r="E17" s="25" t="s">
        <v>68</v>
      </c>
      <c r="F17" s="26">
        <f>-'6.3'!F17/2</f>
        <v>1372413.2559029423</v>
      </c>
      <c r="G17" s="21" t="s">
        <v>14</v>
      </c>
      <c r="H17" s="59">
        <v>0</v>
      </c>
      <c r="I17" s="13">
        <f t="shared" si="0"/>
        <v>0</v>
      </c>
      <c r="J17" s="27"/>
    </row>
    <row r="18" spans="1:10" x14ac:dyDescent="0.2">
      <c r="A18" s="8"/>
      <c r="B18" s="17" t="s">
        <v>39</v>
      </c>
      <c r="C18" s="8"/>
      <c r="D18" s="18" t="s">
        <v>43</v>
      </c>
      <c r="E18" s="10" t="s">
        <v>68</v>
      </c>
      <c r="F18" s="26">
        <f>-'6.3'!F18/2</f>
        <v>715491.57279419876</v>
      </c>
      <c r="G18" s="19" t="s">
        <v>16</v>
      </c>
      <c r="H18" s="59">
        <v>0.2262649010137</v>
      </c>
      <c r="I18" s="13">
        <f t="shared" si="0"/>
        <v>161890.62989441591</v>
      </c>
      <c r="J18" s="1"/>
    </row>
    <row r="19" spans="1:10" x14ac:dyDescent="0.2">
      <c r="A19" s="8"/>
      <c r="B19" s="17" t="s">
        <v>39</v>
      </c>
      <c r="C19" s="8"/>
      <c r="D19" s="18" t="s">
        <v>43</v>
      </c>
      <c r="E19" s="10" t="s">
        <v>68</v>
      </c>
      <c r="F19" s="26">
        <f>-'6.3'!F19/2</f>
        <v>2493.046572237211</v>
      </c>
      <c r="G19" s="21" t="s">
        <v>17</v>
      </c>
      <c r="H19" s="59">
        <v>0.22498093236399827</v>
      </c>
      <c r="I19" s="13">
        <f t="shared" si="0"/>
        <v>560.88794224879769</v>
      </c>
      <c r="J19" s="1"/>
    </row>
    <row r="20" spans="1:10" x14ac:dyDescent="0.2">
      <c r="A20" s="8"/>
      <c r="B20" s="17" t="s">
        <v>39</v>
      </c>
      <c r="C20" s="8"/>
      <c r="D20" s="18" t="s">
        <v>43</v>
      </c>
      <c r="E20" s="10" t="s">
        <v>68</v>
      </c>
      <c r="F20" s="26">
        <f>-'6.3'!F20/2</f>
        <v>2154.3110395721715</v>
      </c>
      <c r="G20" s="21" t="s">
        <v>15</v>
      </c>
      <c r="H20" s="59">
        <v>8.043396137671209E-2</v>
      </c>
      <c r="I20" s="13">
        <f t="shared" si="0"/>
        <v>173.27977095037252</v>
      </c>
      <c r="J20" s="1"/>
    </row>
    <row r="21" spans="1:10" x14ac:dyDescent="0.2">
      <c r="A21" s="8"/>
      <c r="B21" s="17" t="s">
        <v>39</v>
      </c>
      <c r="C21" s="22"/>
      <c r="D21" s="18">
        <v>108364</v>
      </c>
      <c r="E21" s="10" t="s">
        <v>68</v>
      </c>
      <c r="F21" s="13">
        <f>-'6.3'!F21/2</f>
        <v>269313.30441134772</v>
      </c>
      <c r="G21" s="24" t="s">
        <v>21</v>
      </c>
      <c r="H21" s="59">
        <v>0</v>
      </c>
      <c r="I21" s="13">
        <f t="shared" si="0"/>
        <v>0</v>
      </c>
      <c r="J21" s="27"/>
    </row>
    <row r="22" spans="1:10" x14ac:dyDescent="0.2">
      <c r="A22" s="8"/>
      <c r="B22" s="17" t="s">
        <v>39</v>
      </c>
      <c r="C22" s="22"/>
      <c r="D22" s="18">
        <v>108364</v>
      </c>
      <c r="E22" s="10" t="s">
        <v>68</v>
      </c>
      <c r="F22" s="13">
        <f>-'6.3'!F22/2</f>
        <v>440384.68013078382</v>
      </c>
      <c r="G22" s="24" t="s">
        <v>22</v>
      </c>
      <c r="H22" s="59">
        <v>0</v>
      </c>
      <c r="I22" s="13">
        <f t="shared" si="0"/>
        <v>0</v>
      </c>
      <c r="J22" s="27"/>
    </row>
    <row r="23" spans="1:10" x14ac:dyDescent="0.2">
      <c r="A23" s="8"/>
      <c r="B23" s="17" t="s">
        <v>39</v>
      </c>
      <c r="C23" s="22"/>
      <c r="D23" s="18">
        <v>108364</v>
      </c>
      <c r="E23" s="10" t="s">
        <v>68</v>
      </c>
      <c r="F23" s="13">
        <f>-'6.3'!F23/2</f>
        <v>2782027.1649170453</v>
      </c>
      <c r="G23" s="24" t="s">
        <v>23</v>
      </c>
      <c r="H23" s="59">
        <v>0</v>
      </c>
      <c r="I23" s="13">
        <f t="shared" si="0"/>
        <v>0</v>
      </c>
      <c r="J23" s="27"/>
    </row>
    <row r="24" spans="1:10" x14ac:dyDescent="0.2">
      <c r="A24" s="8"/>
      <c r="B24" s="17" t="s">
        <v>39</v>
      </c>
      <c r="C24" s="22"/>
      <c r="D24" s="18">
        <v>108364</v>
      </c>
      <c r="E24" s="10" t="s">
        <v>68</v>
      </c>
      <c r="F24" s="13">
        <f>-'6.3'!F24/2</f>
        <v>655392.31738356536</v>
      </c>
      <c r="G24" s="24" t="s">
        <v>24</v>
      </c>
      <c r="H24" s="59">
        <v>0</v>
      </c>
      <c r="I24" s="13">
        <f t="shared" si="0"/>
        <v>0</v>
      </c>
      <c r="J24" s="27"/>
    </row>
    <row r="25" spans="1:10" x14ac:dyDescent="0.2">
      <c r="A25" s="8"/>
      <c r="B25" s="17" t="s">
        <v>39</v>
      </c>
      <c r="C25" s="22"/>
      <c r="D25" s="18">
        <v>108364</v>
      </c>
      <c r="E25" s="10" t="s">
        <v>68</v>
      </c>
      <c r="F25" s="13">
        <f>-'6.3'!F25/2</f>
        <v>640083.89089458191</v>
      </c>
      <c r="G25" s="24" t="s">
        <v>25</v>
      </c>
      <c r="H25" s="59">
        <v>1</v>
      </c>
      <c r="I25" s="13">
        <f t="shared" si="0"/>
        <v>640083.89089458191</v>
      </c>
      <c r="J25" s="27"/>
    </row>
    <row r="26" spans="1:10" x14ac:dyDescent="0.2">
      <c r="A26" s="8"/>
      <c r="B26" s="17" t="s">
        <v>39</v>
      </c>
      <c r="C26" s="22"/>
      <c r="D26" s="18">
        <v>108364</v>
      </c>
      <c r="E26" s="10" t="s">
        <v>68</v>
      </c>
      <c r="F26" s="13">
        <f>-'6.3'!F26/2</f>
        <v>99169.308863878847</v>
      </c>
      <c r="G26" s="24" t="s">
        <v>26</v>
      </c>
      <c r="H26" s="59">
        <v>0</v>
      </c>
      <c r="I26" s="13">
        <f t="shared" si="0"/>
        <v>0</v>
      </c>
      <c r="J26" s="27"/>
    </row>
    <row r="27" spans="1:10" x14ac:dyDescent="0.2">
      <c r="A27" s="8"/>
      <c r="B27" s="17" t="s">
        <v>39</v>
      </c>
      <c r="C27" s="22"/>
      <c r="D27" s="18">
        <v>108364</v>
      </c>
      <c r="E27" s="10" t="s">
        <v>68</v>
      </c>
      <c r="F27" s="13">
        <f>-'6.3'!F27/2</f>
        <v>4442.7695311046982</v>
      </c>
      <c r="G27" s="24" t="s">
        <v>27</v>
      </c>
      <c r="H27" s="59">
        <v>0</v>
      </c>
      <c r="I27" s="13">
        <f t="shared" si="0"/>
        <v>0</v>
      </c>
      <c r="J27" s="27"/>
    </row>
    <row r="28" spans="1:10" x14ac:dyDescent="0.2">
      <c r="A28" s="8"/>
      <c r="B28" s="17" t="s">
        <v>39</v>
      </c>
      <c r="C28" s="8"/>
      <c r="D28" s="18" t="s">
        <v>44</v>
      </c>
      <c r="E28" s="10" t="s">
        <v>68</v>
      </c>
      <c r="F28" s="13">
        <f>-'6.3'!F28/2</f>
        <v>7800.4117315833209</v>
      </c>
      <c r="G28" s="19" t="s">
        <v>21</v>
      </c>
      <c r="H28" s="59">
        <v>0</v>
      </c>
      <c r="I28" s="13">
        <f t="shared" si="0"/>
        <v>0</v>
      </c>
      <c r="J28" s="1"/>
    </row>
    <row r="29" spans="1:10" x14ac:dyDescent="0.2">
      <c r="A29" s="8"/>
      <c r="B29" s="17" t="s">
        <v>39</v>
      </c>
      <c r="C29" s="8"/>
      <c r="D29" s="18" t="s">
        <v>44</v>
      </c>
      <c r="E29" s="10" t="s">
        <v>68</v>
      </c>
      <c r="F29" s="13">
        <f>-'6.3'!F29/2</f>
        <v>101.26897436750107</v>
      </c>
      <c r="G29" s="19" t="s">
        <v>29</v>
      </c>
      <c r="H29" s="59">
        <v>0</v>
      </c>
      <c r="I29" s="13">
        <f t="shared" si="0"/>
        <v>0</v>
      </c>
      <c r="J29" s="5"/>
    </row>
    <row r="30" spans="1:10" x14ac:dyDescent="0.2">
      <c r="A30" s="8"/>
      <c r="B30" s="17" t="s">
        <v>39</v>
      </c>
      <c r="C30" s="8"/>
      <c r="D30" s="18" t="s">
        <v>44</v>
      </c>
      <c r="E30" s="10" t="s">
        <v>68</v>
      </c>
      <c r="F30" s="13">
        <f>-'6.3'!F30/2</f>
        <v>148362.31938546925</v>
      </c>
      <c r="G30" s="19" t="s">
        <v>14</v>
      </c>
      <c r="H30" s="59">
        <v>0</v>
      </c>
      <c r="I30" s="13">
        <f t="shared" si="0"/>
        <v>0</v>
      </c>
      <c r="J30" s="5"/>
    </row>
    <row r="31" spans="1:10" x14ac:dyDescent="0.2">
      <c r="A31" s="8"/>
      <c r="B31" s="17" t="s">
        <v>39</v>
      </c>
      <c r="C31" s="8"/>
      <c r="D31" s="18" t="s">
        <v>44</v>
      </c>
      <c r="E31" s="10" t="s">
        <v>68</v>
      </c>
      <c r="F31" s="13">
        <f>-'6.3'!F31/2</f>
        <v>45167.715716480459</v>
      </c>
      <c r="G31" s="19" t="s">
        <v>16</v>
      </c>
      <c r="H31" s="59">
        <v>0.2262649010137</v>
      </c>
      <c r="I31" s="13">
        <f t="shared" si="0"/>
        <v>10219.868725604392</v>
      </c>
      <c r="J31" s="5"/>
    </row>
    <row r="32" spans="1:10" x14ac:dyDescent="0.2">
      <c r="A32" s="8"/>
      <c r="B32" s="17" t="s">
        <v>39</v>
      </c>
      <c r="C32" s="8"/>
      <c r="D32" s="18" t="s">
        <v>44</v>
      </c>
      <c r="E32" s="10" t="s">
        <v>68</v>
      </c>
      <c r="F32" s="13">
        <f>-'6.3'!F32/2</f>
        <v>5772.8677092173457</v>
      </c>
      <c r="G32" s="19" t="s">
        <v>30</v>
      </c>
      <c r="H32" s="59">
        <v>6.9301032461305659E-2</v>
      </c>
      <c r="I32" s="13">
        <f t="shared" si="0"/>
        <v>400.06569251129451</v>
      </c>
      <c r="J32" s="5"/>
    </row>
    <row r="33" spans="1:10" x14ac:dyDescent="0.2">
      <c r="A33" s="8"/>
      <c r="B33" s="17" t="s">
        <v>39</v>
      </c>
      <c r="C33" s="8"/>
      <c r="D33" s="18" t="s">
        <v>44</v>
      </c>
      <c r="E33" s="10" t="s">
        <v>68</v>
      </c>
      <c r="F33" s="13">
        <f>-'6.3'!F33/2</f>
        <v>6200.3805906700791</v>
      </c>
      <c r="G33" s="19" t="s">
        <v>22</v>
      </c>
      <c r="H33" s="59">
        <v>0</v>
      </c>
      <c r="I33" s="13">
        <f t="shared" si="0"/>
        <v>0</v>
      </c>
      <c r="J33" s="5"/>
    </row>
    <row r="34" spans="1:10" x14ac:dyDescent="0.2">
      <c r="A34" s="8"/>
      <c r="B34" s="17" t="s">
        <v>39</v>
      </c>
      <c r="C34" s="8"/>
      <c r="D34" s="18" t="s">
        <v>44</v>
      </c>
      <c r="E34" s="10" t="s">
        <v>68</v>
      </c>
      <c r="F34" s="13">
        <f>-'6.3'!F34/2</f>
        <v>15498.570608002108</v>
      </c>
      <c r="G34" s="21" t="s">
        <v>17</v>
      </c>
      <c r="H34" s="59">
        <v>0.22498093236399827</v>
      </c>
      <c r="I34" s="13">
        <f t="shared" si="0"/>
        <v>3486.8828656975738</v>
      </c>
      <c r="J34" s="5"/>
    </row>
    <row r="35" spans="1:10" x14ac:dyDescent="0.2">
      <c r="A35" s="8"/>
      <c r="B35" s="17" t="s">
        <v>39</v>
      </c>
      <c r="C35" s="8"/>
      <c r="D35" s="18" t="s">
        <v>44</v>
      </c>
      <c r="E35" s="10" t="s">
        <v>68</v>
      </c>
      <c r="F35" s="13">
        <f>-'6.3'!F35/2</f>
        <v>45661.378866822481</v>
      </c>
      <c r="G35" s="21" t="s">
        <v>23</v>
      </c>
      <c r="H35" s="59">
        <v>0</v>
      </c>
      <c r="I35" s="13">
        <f t="shared" si="0"/>
        <v>0</v>
      </c>
      <c r="J35" s="5"/>
    </row>
    <row r="36" spans="1:10" x14ac:dyDescent="0.2">
      <c r="A36" s="8"/>
      <c r="B36" s="17" t="s">
        <v>39</v>
      </c>
      <c r="C36" s="8"/>
      <c r="D36" s="18" t="s">
        <v>44</v>
      </c>
      <c r="E36" s="10" t="s">
        <v>68</v>
      </c>
      <c r="F36" s="13">
        <f>-'6.3'!F36/2</f>
        <v>9.9534666666665661</v>
      </c>
      <c r="G36" s="21" t="s">
        <v>15</v>
      </c>
      <c r="H36" s="59">
        <v>8.043396137671209E-2</v>
      </c>
      <c r="I36" s="13">
        <f t="shared" si="0"/>
        <v>0.80059675343104986</v>
      </c>
      <c r="J36" s="5"/>
    </row>
    <row r="37" spans="1:10" x14ac:dyDescent="0.2">
      <c r="A37" s="8"/>
      <c r="B37" s="17" t="s">
        <v>39</v>
      </c>
      <c r="C37" s="8"/>
      <c r="D37" s="18" t="s">
        <v>44</v>
      </c>
      <c r="E37" s="10" t="s">
        <v>68</v>
      </c>
      <c r="F37" s="13">
        <f>-'6.3'!F37/2</f>
        <v>110548.3355613319</v>
      </c>
      <c r="G37" s="21" t="s">
        <v>31</v>
      </c>
      <c r="H37" s="59">
        <v>6.8509279244491156E-2</v>
      </c>
      <c r="I37" s="13">
        <f t="shared" si="0"/>
        <v>7573.5867909849994</v>
      </c>
      <c r="J37" s="5"/>
    </row>
    <row r="38" spans="1:10" x14ac:dyDescent="0.2">
      <c r="A38" s="8"/>
      <c r="B38" s="17" t="s">
        <v>39</v>
      </c>
      <c r="C38" s="8"/>
      <c r="D38" s="18" t="s">
        <v>44</v>
      </c>
      <c r="E38" s="10" t="s">
        <v>68</v>
      </c>
      <c r="F38" s="13">
        <f>-'6.3'!F38/2</f>
        <v>39559.274881699355</v>
      </c>
      <c r="G38" s="21" t="s">
        <v>24</v>
      </c>
      <c r="H38" s="59">
        <v>0</v>
      </c>
      <c r="I38" s="13">
        <f t="shared" si="0"/>
        <v>0</v>
      </c>
      <c r="J38" s="5"/>
    </row>
    <row r="39" spans="1:10" x14ac:dyDescent="0.2">
      <c r="A39" s="8"/>
      <c r="B39" s="17" t="s">
        <v>39</v>
      </c>
      <c r="C39" s="8"/>
      <c r="D39" s="18" t="s">
        <v>44</v>
      </c>
      <c r="E39" s="10" t="s">
        <v>68</v>
      </c>
      <c r="F39" s="13">
        <f>-'6.3'!F39/2</f>
        <v>136270.47710378989</v>
      </c>
      <c r="G39" s="21" t="s">
        <v>25</v>
      </c>
      <c r="H39" s="59">
        <v>1</v>
      </c>
      <c r="I39" s="13">
        <f t="shared" si="0"/>
        <v>136270.47710378989</v>
      </c>
      <c r="J39" s="5"/>
    </row>
    <row r="40" spans="1:10" x14ac:dyDescent="0.2">
      <c r="A40" s="8"/>
      <c r="B40" s="17" t="s">
        <v>39</v>
      </c>
      <c r="C40" s="8"/>
      <c r="D40" s="18" t="s">
        <v>44</v>
      </c>
      <c r="E40" s="10" t="s">
        <v>68</v>
      </c>
      <c r="F40" s="13">
        <f>-'6.3'!F40/2</f>
        <v>150374.03131841449</v>
      </c>
      <c r="G40" s="21" t="s">
        <v>26</v>
      </c>
      <c r="H40" s="59">
        <v>0</v>
      </c>
      <c r="I40" s="13">
        <f t="shared" si="0"/>
        <v>0</v>
      </c>
      <c r="J40" s="5"/>
    </row>
    <row r="41" spans="1:10" x14ac:dyDescent="0.2">
      <c r="A41" s="8"/>
      <c r="B41" s="17" t="s">
        <v>39</v>
      </c>
      <c r="C41" s="8"/>
      <c r="D41" s="18" t="s">
        <v>44</v>
      </c>
      <c r="E41" s="10" t="s">
        <v>68</v>
      </c>
      <c r="F41" s="13">
        <f>-'6.3'!F41/2</f>
        <v>31936.924465890574</v>
      </c>
      <c r="G41" s="21" t="s">
        <v>27</v>
      </c>
      <c r="H41" s="59">
        <v>0</v>
      </c>
      <c r="I41" s="13">
        <f t="shared" si="0"/>
        <v>0</v>
      </c>
      <c r="J41" s="5"/>
    </row>
    <row r="42" spans="1:10" x14ac:dyDescent="0.2">
      <c r="A42" s="8"/>
      <c r="B42" s="17"/>
      <c r="C42" s="8"/>
      <c r="D42" s="21"/>
      <c r="E42" s="10"/>
      <c r="F42" s="29">
        <f>SUM(F10:F41)</f>
        <v>-68150878.666018486</v>
      </c>
      <c r="G42" s="21"/>
      <c r="H42" s="20"/>
      <c r="I42" s="29">
        <f>SUM(I10:I41)</f>
        <v>-400537.83989990689</v>
      </c>
      <c r="J42" s="5" t="s">
        <v>69</v>
      </c>
    </row>
    <row r="43" spans="1:10" x14ac:dyDescent="0.2">
      <c r="A43" s="8"/>
      <c r="B43" s="32"/>
      <c r="C43" s="8"/>
      <c r="D43" s="21"/>
      <c r="E43" s="10"/>
      <c r="F43" s="13"/>
      <c r="G43" s="21"/>
      <c r="H43" s="20"/>
      <c r="I43" s="13"/>
      <c r="J43" s="5"/>
    </row>
    <row r="44" spans="1:10" x14ac:dyDescent="0.2">
      <c r="A44" s="8"/>
      <c r="B44" s="8"/>
      <c r="C44" s="8"/>
      <c r="D44" s="10"/>
      <c r="E44" s="10"/>
      <c r="F44" s="13"/>
      <c r="G44" s="10"/>
      <c r="H44" s="15"/>
      <c r="I44" s="16"/>
      <c r="J44" s="5"/>
    </row>
    <row r="45" spans="1:10" ht="13.5" thickBot="1" x14ac:dyDescent="0.25">
      <c r="A45" s="8"/>
      <c r="B45" s="33" t="s">
        <v>37</v>
      </c>
      <c r="C45" s="8"/>
      <c r="D45" s="10"/>
      <c r="E45" s="10"/>
      <c r="F45" s="34"/>
      <c r="G45" s="10"/>
      <c r="H45" s="10"/>
      <c r="I45" s="10"/>
      <c r="J45" s="5"/>
    </row>
    <row r="46" spans="1:10" x14ac:dyDescent="0.2">
      <c r="A46" s="69" t="s">
        <v>67</v>
      </c>
      <c r="B46" s="70"/>
      <c r="C46" s="70"/>
      <c r="D46" s="70"/>
      <c r="E46" s="70"/>
      <c r="F46" s="70"/>
      <c r="G46" s="70"/>
      <c r="H46" s="70"/>
      <c r="I46" s="70"/>
      <c r="J46" s="71"/>
    </row>
    <row r="47" spans="1:10" x14ac:dyDescent="0.2">
      <c r="A47" s="72"/>
      <c r="B47" s="73"/>
      <c r="C47" s="73"/>
      <c r="D47" s="73"/>
      <c r="E47" s="73"/>
      <c r="F47" s="73"/>
      <c r="G47" s="73"/>
      <c r="H47" s="73"/>
      <c r="I47" s="73"/>
      <c r="J47" s="74"/>
    </row>
    <row r="48" spans="1:10" x14ac:dyDescent="0.2">
      <c r="A48" s="72"/>
      <c r="B48" s="73"/>
      <c r="C48" s="73"/>
      <c r="D48" s="73"/>
      <c r="E48" s="73"/>
      <c r="F48" s="73"/>
      <c r="G48" s="73"/>
      <c r="H48" s="73"/>
      <c r="I48" s="73"/>
      <c r="J48" s="74"/>
    </row>
    <row r="49" spans="1:10" ht="13.5" thickBot="1" x14ac:dyDescent="0.25">
      <c r="A49" s="75"/>
      <c r="B49" s="76"/>
      <c r="C49" s="76"/>
      <c r="D49" s="76"/>
      <c r="E49" s="76"/>
      <c r="F49" s="76"/>
      <c r="G49" s="76"/>
      <c r="H49" s="76"/>
      <c r="I49" s="76"/>
      <c r="J49" s="77"/>
    </row>
    <row r="50" spans="1:10" x14ac:dyDescent="0.2">
      <c r="A50" s="8"/>
      <c r="B50" s="35"/>
      <c r="C50" s="8"/>
      <c r="D50" s="10"/>
      <c r="E50" s="10"/>
      <c r="F50" s="10"/>
      <c r="G50" s="10"/>
      <c r="H50" s="10"/>
      <c r="I50" s="10"/>
      <c r="J50" s="36"/>
    </row>
    <row r="51" spans="1:10" x14ac:dyDescent="0.2">
      <c r="A51" s="8"/>
      <c r="B51" s="35"/>
      <c r="C51" s="8"/>
      <c r="D51" s="10"/>
      <c r="E51" s="10"/>
      <c r="F51" s="37"/>
      <c r="G51" s="10"/>
      <c r="H51" s="10"/>
      <c r="I51" s="10"/>
      <c r="J51" s="36"/>
    </row>
    <row r="52" spans="1:10" x14ac:dyDescent="0.2">
      <c r="A52" s="8"/>
      <c r="B52" s="35"/>
      <c r="C52" s="8"/>
      <c r="D52" s="10"/>
      <c r="E52" s="10"/>
      <c r="F52" s="10"/>
      <c r="G52" s="10"/>
      <c r="H52" s="10"/>
      <c r="I52" s="10"/>
      <c r="J52" s="36"/>
    </row>
  </sheetData>
  <mergeCells count="1">
    <mergeCell ref="A46:J49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G14" sqref="G14"/>
    </sheetView>
  </sheetViews>
  <sheetFormatPr defaultRowHeight="12.75" x14ac:dyDescent="0.2"/>
  <cols>
    <col min="1" max="1" width="10.7109375" customWidth="1"/>
    <col min="2" max="2" width="10.85546875" customWidth="1"/>
    <col min="3" max="3" width="13.5703125" bestFit="1" customWidth="1"/>
    <col min="4" max="4" width="12" hidden="1" customWidth="1"/>
    <col min="5" max="5" width="9.7109375" bestFit="1" customWidth="1"/>
    <col min="6" max="6" width="10.28515625" bestFit="1" customWidth="1"/>
    <col min="7" max="7" width="15" bestFit="1" customWidth="1"/>
    <col min="8" max="8" width="17.140625" bestFit="1" customWidth="1"/>
    <col min="9" max="9" width="14.5703125" bestFit="1" customWidth="1"/>
    <col min="10" max="10" width="20.28515625" customWidth="1"/>
  </cols>
  <sheetData>
    <row r="1" spans="1:10" x14ac:dyDescent="0.2">
      <c r="A1" s="38" t="s">
        <v>0</v>
      </c>
      <c r="I1" s="39"/>
    </row>
    <row r="2" spans="1:10" x14ac:dyDescent="0.2">
      <c r="A2" s="38" t="s">
        <v>62</v>
      </c>
      <c r="I2" s="39"/>
    </row>
    <row r="3" spans="1:10" x14ac:dyDescent="0.2">
      <c r="A3" s="38" t="s">
        <v>63</v>
      </c>
      <c r="I3" s="39"/>
    </row>
    <row r="5" spans="1:10" ht="25.5" x14ac:dyDescent="0.2">
      <c r="A5" s="40" t="s">
        <v>45</v>
      </c>
      <c r="B5" s="40" t="s">
        <v>46</v>
      </c>
      <c r="C5" s="41" t="s">
        <v>47</v>
      </c>
      <c r="D5" s="42" t="s">
        <v>48</v>
      </c>
      <c r="E5" s="41" t="s">
        <v>49</v>
      </c>
      <c r="F5" s="41" t="s">
        <v>50</v>
      </c>
      <c r="G5" s="40" t="s">
        <v>51</v>
      </c>
      <c r="H5" s="42" t="s">
        <v>52</v>
      </c>
      <c r="I5" s="40" t="s">
        <v>53</v>
      </c>
      <c r="J5" s="42" t="s">
        <v>54</v>
      </c>
    </row>
    <row r="6" spans="1:10" x14ac:dyDescent="0.2">
      <c r="A6" t="s">
        <v>55</v>
      </c>
      <c r="B6" t="s">
        <v>21</v>
      </c>
      <c r="C6" s="43">
        <v>6493868.7700000005</v>
      </c>
      <c r="D6" t="str">
        <f t="shared" ref="D6:D38" si="0">A6&amp;B6</f>
        <v>DSTPCA</v>
      </c>
      <c r="E6" s="44">
        <v>2.6513050532303729E-2</v>
      </c>
      <c r="F6" s="44">
        <v>2.8911044452829094E-2</v>
      </c>
      <c r="G6" s="44">
        <f t="shared" ref="G6:G38" si="1">(E6-F6)/F6</f>
        <v>-8.2943870272065151E-2</v>
      </c>
      <c r="H6" s="45">
        <f t="shared" ref="H6:H38" si="2">$C6*G6</f>
        <v>-538626.60882269533</v>
      </c>
      <c r="I6" s="39">
        <f t="shared" ref="I6:I38" si="3">SUM(C6,H6)</f>
        <v>5955242.1611773055</v>
      </c>
      <c r="J6" s="46">
        <f t="shared" ref="J6:J38" si="4">-H6/2</f>
        <v>269313.30441134766</v>
      </c>
    </row>
    <row r="7" spans="1:10" x14ac:dyDescent="0.2">
      <c r="A7" t="s">
        <v>55</v>
      </c>
      <c r="B7" t="s">
        <v>22</v>
      </c>
      <c r="C7" s="43">
        <v>7269660.4300000016</v>
      </c>
      <c r="D7" t="str">
        <f t="shared" si="0"/>
        <v>DSTPID</v>
      </c>
      <c r="E7" s="44">
        <v>2.2622337333471052E-2</v>
      </c>
      <c r="F7" s="44">
        <v>2.5741041559811606E-2</v>
      </c>
      <c r="G7" s="44">
        <f t="shared" si="1"/>
        <v>-0.12115687778577128</v>
      </c>
      <c r="H7" s="45">
        <f t="shared" si="2"/>
        <v>-880769.36026156764</v>
      </c>
      <c r="I7" s="39">
        <f t="shared" si="3"/>
        <v>6388891.0697384337</v>
      </c>
      <c r="J7" s="46">
        <f t="shared" si="4"/>
        <v>440384.68013078382</v>
      </c>
    </row>
    <row r="8" spans="1:10" x14ac:dyDescent="0.2">
      <c r="A8" t="s">
        <v>55</v>
      </c>
      <c r="B8" t="s">
        <v>23</v>
      </c>
      <c r="C8" s="43">
        <v>49849943.150000006</v>
      </c>
      <c r="D8" t="str">
        <f t="shared" si="0"/>
        <v>DSTPOR</v>
      </c>
      <c r="E8" s="44">
        <v>2.5247906842620571E-2</v>
      </c>
      <c r="F8" s="44">
        <v>2.842003975288886E-2</v>
      </c>
      <c r="G8" s="44">
        <f t="shared" si="1"/>
        <v>-0.11161606168921159</v>
      </c>
      <c r="H8" s="45">
        <f t="shared" si="2"/>
        <v>-5564054.3298340915</v>
      </c>
      <c r="I8" s="39">
        <f t="shared" si="3"/>
        <v>44285888.820165917</v>
      </c>
      <c r="J8" s="46">
        <f t="shared" si="4"/>
        <v>2782027.1649170457</v>
      </c>
    </row>
    <row r="9" spans="1:10" x14ac:dyDescent="0.2">
      <c r="A9" t="s">
        <v>55</v>
      </c>
      <c r="B9" t="s">
        <v>24</v>
      </c>
      <c r="C9" s="43">
        <v>59875563.789999999</v>
      </c>
      <c r="D9" t="str">
        <f t="shared" si="0"/>
        <v>DSTPUT</v>
      </c>
      <c r="E9" s="44">
        <v>2.4257266540555534E-2</v>
      </c>
      <c r="F9" s="44">
        <v>2.4800187605425118E-2</v>
      </c>
      <c r="G9" s="44">
        <f t="shared" si="1"/>
        <v>-2.1891812816400551E-2</v>
      </c>
      <c r="H9" s="45">
        <f t="shared" si="2"/>
        <v>-1310784.6347671307</v>
      </c>
      <c r="I9" s="39">
        <f t="shared" si="3"/>
        <v>58564779.155232869</v>
      </c>
      <c r="J9" s="46">
        <f t="shared" si="4"/>
        <v>655392.31738356536</v>
      </c>
    </row>
    <row r="10" spans="1:10" x14ac:dyDescent="0.2">
      <c r="A10" t="s">
        <v>55</v>
      </c>
      <c r="B10" t="s">
        <v>25</v>
      </c>
      <c r="C10" s="43">
        <v>12638753.83</v>
      </c>
      <c r="D10" t="str">
        <f t="shared" si="0"/>
        <v>DSTPWA</v>
      </c>
      <c r="E10" s="44">
        <v>2.8011404561202387E-2</v>
      </c>
      <c r="F10" s="44">
        <v>3.1168425821569715E-2</v>
      </c>
      <c r="G10" s="44">
        <f t="shared" si="1"/>
        <v>-0.10128908269029586</v>
      </c>
      <c r="H10" s="45">
        <f t="shared" si="2"/>
        <v>-1280167.7817891636</v>
      </c>
      <c r="I10" s="39">
        <f t="shared" si="3"/>
        <v>11358586.048210837</v>
      </c>
      <c r="J10" s="46">
        <f t="shared" si="4"/>
        <v>640083.8908945818</v>
      </c>
    </row>
    <row r="11" spans="1:10" x14ac:dyDescent="0.2">
      <c r="A11" t="s">
        <v>55</v>
      </c>
      <c r="B11" t="s">
        <v>26</v>
      </c>
      <c r="C11" s="43">
        <v>14097938.33</v>
      </c>
      <c r="D11" t="str">
        <f t="shared" si="0"/>
        <v>DSTPWYP</v>
      </c>
      <c r="E11" s="44">
        <v>2.7923923533504404E-2</v>
      </c>
      <c r="F11" s="44">
        <v>2.8322380504195502E-2</v>
      </c>
      <c r="G11" s="44">
        <f t="shared" si="1"/>
        <v>-1.4068625715697657E-2</v>
      </c>
      <c r="H11" s="45">
        <f t="shared" si="2"/>
        <v>-198338.61772775769</v>
      </c>
      <c r="I11" s="39">
        <f t="shared" si="3"/>
        <v>13899599.712272242</v>
      </c>
      <c r="J11" s="46">
        <f t="shared" si="4"/>
        <v>99169.308863878847</v>
      </c>
    </row>
    <row r="12" spans="1:10" x14ac:dyDescent="0.2">
      <c r="A12" t="s">
        <v>55</v>
      </c>
      <c r="B12" t="s">
        <v>27</v>
      </c>
      <c r="C12" s="43">
        <v>2830061.3600000003</v>
      </c>
      <c r="D12" t="str">
        <f t="shared" si="0"/>
        <v>DSTPWYU</v>
      </c>
      <c r="E12" s="44">
        <v>2.974057264980413E-2</v>
      </c>
      <c r="F12" s="44">
        <v>2.9834243174714722E-2</v>
      </c>
      <c r="G12" s="44">
        <f t="shared" si="1"/>
        <v>-3.1396983782038552E-3</v>
      </c>
      <c r="H12" s="45">
        <f t="shared" si="2"/>
        <v>-8885.5390622093983</v>
      </c>
      <c r="I12" s="39">
        <f t="shared" si="3"/>
        <v>2821175.8209377909</v>
      </c>
      <c r="J12" s="46">
        <f t="shared" si="4"/>
        <v>4442.7695311046991</v>
      </c>
    </row>
    <row r="13" spans="1:10" s="47" customFormat="1" x14ac:dyDescent="0.2">
      <c r="A13" s="47" t="s">
        <v>56</v>
      </c>
      <c r="B13" s="47" t="s">
        <v>21</v>
      </c>
      <c r="C13" s="48">
        <v>265923.34000000003</v>
      </c>
      <c r="D13" s="47" t="str">
        <f t="shared" si="0"/>
        <v>GNLPCA</v>
      </c>
      <c r="E13" s="44">
        <v>1.9373700534139931E-2</v>
      </c>
      <c r="F13" s="44">
        <v>2.0581125603378162E-2</v>
      </c>
      <c r="G13" s="49">
        <f t="shared" si="1"/>
        <v>-5.86666197226864E-2</v>
      </c>
      <c r="H13" s="50">
        <f t="shared" si="2"/>
        <v>-15600.823463166642</v>
      </c>
      <c r="I13" s="51">
        <f t="shared" si="3"/>
        <v>250322.51653683337</v>
      </c>
      <c r="J13" s="52">
        <f t="shared" si="4"/>
        <v>7800.4117315833209</v>
      </c>
    </row>
    <row r="14" spans="1:10" s="47" customFormat="1" x14ac:dyDescent="0.2">
      <c r="A14" s="47" t="s">
        <v>56</v>
      </c>
      <c r="B14" s="47" t="s">
        <v>29</v>
      </c>
      <c r="C14" s="48">
        <v>14812.02</v>
      </c>
      <c r="D14" s="47" t="str">
        <f t="shared" si="0"/>
        <v>GNLPCAEE</v>
      </c>
      <c r="E14" s="44">
        <v>2.4694698002107798E-2</v>
      </c>
      <c r="F14" s="44">
        <v>2.5037051924062491E-2</v>
      </c>
      <c r="G14" s="49">
        <f t="shared" si="1"/>
        <v>-1.3673891119172277E-2</v>
      </c>
      <c r="H14" s="50">
        <f t="shared" si="2"/>
        <v>-202.53794873500215</v>
      </c>
      <c r="I14" s="51">
        <f t="shared" si="3"/>
        <v>14609.482051264999</v>
      </c>
      <c r="J14" s="52">
        <f t="shared" si="4"/>
        <v>101.26897436750107</v>
      </c>
    </row>
    <row r="15" spans="1:10" s="47" customFormat="1" x14ac:dyDescent="0.2">
      <c r="A15" s="47" t="s">
        <v>56</v>
      </c>
      <c r="B15" s="47" t="s">
        <v>14</v>
      </c>
      <c r="C15" s="48">
        <v>5021220.58</v>
      </c>
      <c r="D15" s="47" t="str">
        <f t="shared" si="0"/>
        <v>GNLPCAGE</v>
      </c>
      <c r="E15" s="44">
        <v>3.1480562542925139E-2</v>
      </c>
      <c r="F15" s="44">
        <v>3.3457717072224058E-2</v>
      </c>
      <c r="G15" s="49">
        <f t="shared" si="1"/>
        <v>-5.9094125430940239E-2</v>
      </c>
      <c r="H15" s="50">
        <f t="shared" si="2"/>
        <v>-296724.6387709385</v>
      </c>
      <c r="I15" s="51">
        <f t="shared" si="3"/>
        <v>4724495.9412290612</v>
      </c>
      <c r="J15" s="52">
        <f t="shared" si="4"/>
        <v>148362.31938546925</v>
      </c>
    </row>
    <row r="16" spans="1:10" s="47" customFormat="1" x14ac:dyDescent="0.2">
      <c r="A16" s="47" t="s">
        <v>56</v>
      </c>
      <c r="B16" s="47" t="s">
        <v>16</v>
      </c>
      <c r="C16" s="48">
        <v>1676565.38</v>
      </c>
      <c r="D16" s="47" t="str">
        <f t="shared" si="0"/>
        <v>GNLPCAGW</v>
      </c>
      <c r="E16" s="44">
        <v>3.5456333335677596E-2</v>
      </c>
      <c r="F16" s="44">
        <v>3.7475563379721834E-2</v>
      </c>
      <c r="G16" s="49">
        <f t="shared" si="1"/>
        <v>-5.3881245855715409E-2</v>
      </c>
      <c r="H16" s="50">
        <f t="shared" si="2"/>
        <v>-90335.431432960919</v>
      </c>
      <c r="I16" s="51">
        <f t="shared" si="3"/>
        <v>1586229.9485670389</v>
      </c>
      <c r="J16" s="52">
        <f t="shared" si="4"/>
        <v>45167.715716480459</v>
      </c>
    </row>
    <row r="17" spans="1:10" s="47" customFormat="1" x14ac:dyDescent="0.2">
      <c r="A17" s="47" t="s">
        <v>56</v>
      </c>
      <c r="B17" s="47" t="s">
        <v>30</v>
      </c>
      <c r="C17" s="48">
        <v>1748088.61</v>
      </c>
      <c r="D17" s="47" t="str">
        <f t="shared" si="0"/>
        <v>GNLPCN</v>
      </c>
      <c r="E17" s="44">
        <v>8.1759889420468662E-2</v>
      </c>
      <c r="F17" s="44">
        <v>8.2303485587834624E-2</v>
      </c>
      <c r="G17" s="49">
        <f t="shared" si="1"/>
        <v>-6.6047769846373471E-3</v>
      </c>
      <c r="H17" s="50">
        <f t="shared" si="2"/>
        <v>-11545.735418434691</v>
      </c>
      <c r="I17" s="51">
        <f t="shared" si="3"/>
        <v>1736542.8745815654</v>
      </c>
      <c r="J17" s="52">
        <f t="shared" si="4"/>
        <v>5772.8677092173457</v>
      </c>
    </row>
    <row r="18" spans="1:10" s="47" customFormat="1" x14ac:dyDescent="0.2">
      <c r="A18" s="47" t="s">
        <v>56</v>
      </c>
      <c r="B18" s="47" t="s">
        <v>22</v>
      </c>
      <c r="C18" s="48">
        <v>786205.04</v>
      </c>
      <c r="D18" s="47" t="str">
        <f t="shared" si="0"/>
        <v>GNLPID</v>
      </c>
      <c r="E18" s="44">
        <v>2.2237594983527582E-2</v>
      </c>
      <c r="F18" s="44">
        <v>2.2593968180454189E-2</v>
      </c>
      <c r="G18" s="49">
        <f t="shared" si="1"/>
        <v>-1.5772935240074469E-2</v>
      </c>
      <c r="H18" s="50">
        <f t="shared" si="2"/>
        <v>-12400.761181340158</v>
      </c>
      <c r="I18" s="51">
        <f t="shared" si="3"/>
        <v>773804.27881865983</v>
      </c>
      <c r="J18" s="52">
        <f t="shared" si="4"/>
        <v>6200.3805906700791</v>
      </c>
    </row>
    <row r="19" spans="1:10" s="47" customFormat="1" x14ac:dyDescent="0.2">
      <c r="A19" s="47" t="s">
        <v>56</v>
      </c>
      <c r="B19" s="47" t="s">
        <v>57</v>
      </c>
      <c r="C19" s="48">
        <v>1023.44</v>
      </c>
      <c r="D19" s="47" t="str">
        <f t="shared" si="0"/>
        <v>GNLPJBE</v>
      </c>
      <c r="E19" s="44">
        <v>0.19999999999999998</v>
      </c>
      <c r="F19" s="44">
        <v>0.19999999999999998</v>
      </c>
      <c r="G19" s="49">
        <f t="shared" si="1"/>
        <v>0</v>
      </c>
      <c r="H19" s="50">
        <f t="shared" si="2"/>
        <v>0</v>
      </c>
      <c r="I19" s="51">
        <f t="shared" si="3"/>
        <v>1023.44</v>
      </c>
      <c r="J19" s="52">
        <f t="shared" si="4"/>
        <v>0</v>
      </c>
    </row>
    <row r="20" spans="1:10" s="47" customFormat="1" x14ac:dyDescent="0.2">
      <c r="A20" s="47" t="s">
        <v>56</v>
      </c>
      <c r="B20" s="47" t="s">
        <v>17</v>
      </c>
      <c r="C20" s="48">
        <v>312509.75</v>
      </c>
      <c r="D20" s="47" t="str">
        <f t="shared" si="0"/>
        <v>GNLPJBG</v>
      </c>
      <c r="E20" s="44">
        <v>2.2519877787925392E-2</v>
      </c>
      <c r="F20" s="44">
        <v>2.4999524561029947E-2</v>
      </c>
      <c r="G20" s="49">
        <f t="shared" si="1"/>
        <v>-9.9187757233187818E-2</v>
      </c>
      <c r="H20" s="50">
        <f t="shared" si="2"/>
        <v>-30997.141216004216</v>
      </c>
      <c r="I20" s="51">
        <f t="shared" si="3"/>
        <v>281512.60878399579</v>
      </c>
      <c r="J20" s="52">
        <f t="shared" si="4"/>
        <v>15498.570608002108</v>
      </c>
    </row>
    <row r="21" spans="1:10" s="47" customFormat="1" x14ac:dyDescent="0.2">
      <c r="A21" s="47" t="s">
        <v>56</v>
      </c>
      <c r="B21" s="47" t="s">
        <v>23</v>
      </c>
      <c r="C21" s="48">
        <v>4075917.89</v>
      </c>
      <c r="D21" s="47" t="str">
        <f t="shared" si="0"/>
        <v>GNLPOR</v>
      </c>
      <c r="E21" s="44">
        <v>2.3867808193434786E-2</v>
      </c>
      <c r="F21" s="44">
        <v>2.4414833422580814E-2</v>
      </c>
      <c r="G21" s="49">
        <f t="shared" si="1"/>
        <v>-2.2405445889304938E-2</v>
      </c>
      <c r="H21" s="50">
        <f t="shared" si="2"/>
        <v>-91322.757733644961</v>
      </c>
      <c r="I21" s="51">
        <f t="shared" si="3"/>
        <v>3984595.1322663552</v>
      </c>
      <c r="J21" s="52">
        <f t="shared" si="4"/>
        <v>45661.378866822481</v>
      </c>
    </row>
    <row r="22" spans="1:10" s="47" customFormat="1" x14ac:dyDescent="0.2">
      <c r="A22" s="47" t="s">
        <v>56</v>
      </c>
      <c r="B22" s="47" t="s">
        <v>15</v>
      </c>
      <c r="C22" s="48">
        <v>1493.02</v>
      </c>
      <c r="D22" s="47" t="str">
        <f t="shared" si="0"/>
        <v>GNLPSG</v>
      </c>
      <c r="E22" s="44">
        <v>0.04</v>
      </c>
      <c r="F22" s="44">
        <v>4.0540540540540536E-2</v>
      </c>
      <c r="G22" s="49">
        <f t="shared" si="1"/>
        <v>-1.3333333333333199E-2</v>
      </c>
      <c r="H22" s="50">
        <f t="shared" si="2"/>
        <v>-19.906933333333132</v>
      </c>
      <c r="I22" s="51">
        <f t="shared" si="3"/>
        <v>1473.1130666666668</v>
      </c>
      <c r="J22" s="52">
        <f t="shared" si="4"/>
        <v>9.9534666666665661</v>
      </c>
    </row>
    <row r="23" spans="1:10" s="47" customFormat="1" x14ac:dyDescent="0.2">
      <c r="A23" s="47" t="s">
        <v>56</v>
      </c>
      <c r="B23" s="47" t="s">
        <v>31</v>
      </c>
      <c r="C23" s="48">
        <v>14944608.49</v>
      </c>
      <c r="D23" s="47" t="str">
        <f t="shared" si="0"/>
        <v>GNLPSO</v>
      </c>
      <c r="E23" s="44">
        <v>6.3518047310655759E-2</v>
      </c>
      <c r="F23" s="44">
        <v>6.4471870623283675E-2</v>
      </c>
      <c r="G23" s="49">
        <f t="shared" si="1"/>
        <v>-1.4794410390249292E-2</v>
      </c>
      <c r="H23" s="50">
        <f t="shared" si="2"/>
        <v>-221096.6711226638</v>
      </c>
      <c r="I23" s="51">
        <f t="shared" si="3"/>
        <v>14723511.818877336</v>
      </c>
      <c r="J23" s="52">
        <f t="shared" si="4"/>
        <v>110548.3355613319</v>
      </c>
    </row>
    <row r="24" spans="1:10" s="47" customFormat="1" x14ac:dyDescent="0.2">
      <c r="A24" s="47" t="s">
        <v>56</v>
      </c>
      <c r="B24" s="47" t="s">
        <v>24</v>
      </c>
      <c r="C24" s="48">
        <v>4059209.17</v>
      </c>
      <c r="D24" s="47" t="str">
        <f t="shared" si="0"/>
        <v>GNLPUT</v>
      </c>
      <c r="E24" s="44">
        <v>2.1712978611820834E-2</v>
      </c>
      <c r="F24" s="44">
        <v>2.2144601793985676E-2</v>
      </c>
      <c r="G24" s="49">
        <f t="shared" si="1"/>
        <v>-1.9491124120464755E-2</v>
      </c>
      <c r="H24" s="50">
        <f t="shared" si="2"/>
        <v>-79118.549763398711</v>
      </c>
      <c r="I24" s="51">
        <f t="shared" si="3"/>
        <v>3980090.6202366012</v>
      </c>
      <c r="J24" s="52">
        <f t="shared" si="4"/>
        <v>39559.274881699355</v>
      </c>
    </row>
    <row r="25" spans="1:10" s="47" customFormat="1" x14ac:dyDescent="0.2">
      <c r="A25" s="47" t="s">
        <v>56</v>
      </c>
      <c r="B25" s="47" t="s">
        <v>25</v>
      </c>
      <c r="C25" s="48">
        <v>1444827.8</v>
      </c>
      <c r="D25" s="47" t="str">
        <f t="shared" si="0"/>
        <v>GNLPWA</v>
      </c>
      <c r="E25" s="44">
        <v>2.7502582099249034E-2</v>
      </c>
      <c r="F25" s="44">
        <v>3.3896563227165652E-2</v>
      </c>
      <c r="G25" s="49">
        <f t="shared" si="1"/>
        <v>-0.18863213609786561</v>
      </c>
      <c r="H25" s="50">
        <f t="shared" si="2"/>
        <v>-272540.95420757978</v>
      </c>
      <c r="I25" s="51">
        <f t="shared" si="3"/>
        <v>1172286.8457924202</v>
      </c>
      <c r="J25" s="52">
        <f t="shared" si="4"/>
        <v>136270.47710378989</v>
      </c>
    </row>
    <row r="26" spans="1:10" s="47" customFormat="1" x14ac:dyDescent="0.2">
      <c r="A26" s="47" t="s">
        <v>56</v>
      </c>
      <c r="B26" s="47" t="s">
        <v>26</v>
      </c>
      <c r="C26" s="48">
        <v>2166071.73</v>
      </c>
      <c r="D26" s="47" t="str">
        <f t="shared" si="0"/>
        <v>GNLPWYP</v>
      </c>
      <c r="E26" s="44">
        <v>3.1638865696923563E-2</v>
      </c>
      <c r="F26" s="44">
        <v>3.674003271091824E-2</v>
      </c>
      <c r="G26" s="49">
        <f t="shared" si="1"/>
        <v>-0.13884492303347173</v>
      </c>
      <c r="H26" s="50">
        <f t="shared" si="2"/>
        <v>-300748.06263682898</v>
      </c>
      <c r="I26" s="51">
        <f t="shared" si="3"/>
        <v>1865323.667363171</v>
      </c>
      <c r="J26" s="52">
        <f t="shared" si="4"/>
        <v>150374.03131841449</v>
      </c>
    </row>
    <row r="27" spans="1:10" s="47" customFormat="1" x14ac:dyDescent="0.2">
      <c r="A27" s="47" t="s">
        <v>56</v>
      </c>
      <c r="B27" s="47" t="s">
        <v>27</v>
      </c>
      <c r="C27" s="48">
        <v>373291.52000000002</v>
      </c>
      <c r="D27" s="47" t="str">
        <f t="shared" si="0"/>
        <v>GNLPWYU</v>
      </c>
      <c r="E27" s="44">
        <v>2.3215240600151853E-2</v>
      </c>
      <c r="F27" s="44">
        <v>2.8007619671100652E-2</v>
      </c>
      <c r="G27" s="49">
        <f t="shared" si="1"/>
        <v>-0.17110983108263789</v>
      </c>
      <c r="H27" s="50">
        <f t="shared" si="2"/>
        <v>-63873.848931781147</v>
      </c>
      <c r="I27" s="51">
        <f t="shared" si="3"/>
        <v>309417.67106821889</v>
      </c>
      <c r="J27" s="52">
        <f t="shared" si="4"/>
        <v>31936.924465890574</v>
      </c>
    </row>
    <row r="28" spans="1:10" s="47" customFormat="1" x14ac:dyDescent="0.2">
      <c r="A28" s="47" t="s">
        <v>58</v>
      </c>
      <c r="B28" s="47" t="s">
        <v>14</v>
      </c>
      <c r="C28" s="48">
        <v>5099761.1900000004</v>
      </c>
      <c r="D28" s="47" t="str">
        <f t="shared" si="0"/>
        <v>HYDPCAGE</v>
      </c>
      <c r="E28" s="44">
        <v>3.9859977273723257E-2</v>
      </c>
      <c r="F28" s="44">
        <v>2.4956010378901709E-2</v>
      </c>
      <c r="G28" s="49">
        <f t="shared" si="1"/>
        <v>0.59720951660693522</v>
      </c>
      <c r="H28" s="50">
        <f t="shared" si="2"/>
        <v>3045625.915090709</v>
      </c>
      <c r="I28" s="51">
        <f t="shared" si="3"/>
        <v>8145387.1050907094</v>
      </c>
      <c r="J28" s="52">
        <f t="shared" si="4"/>
        <v>-1522812.9575453545</v>
      </c>
    </row>
    <row r="29" spans="1:10" s="47" customFormat="1" x14ac:dyDescent="0.2">
      <c r="A29" s="47" t="s">
        <v>58</v>
      </c>
      <c r="B29" s="47" t="s">
        <v>16</v>
      </c>
      <c r="C29" s="48">
        <v>16728731.59</v>
      </c>
      <c r="D29" s="47" t="str">
        <f t="shared" si="0"/>
        <v>HYDPCAGW</v>
      </c>
      <c r="E29" s="44">
        <v>3.2703363349341999E-2</v>
      </c>
      <c r="F29" s="44">
        <v>2.632767933706557E-2</v>
      </c>
      <c r="G29" s="49">
        <f t="shared" si="1"/>
        <v>0.24216657802043293</v>
      </c>
      <c r="H29" s="50">
        <f t="shared" si="2"/>
        <v>4051139.6837726161</v>
      </c>
      <c r="I29" s="51">
        <f t="shared" si="3"/>
        <v>20779871.273772616</v>
      </c>
      <c r="J29" s="52">
        <f t="shared" si="4"/>
        <v>-2025569.841886308</v>
      </c>
    </row>
    <row r="30" spans="1:10" s="47" customFormat="1" x14ac:dyDescent="0.2">
      <c r="A30" s="47" t="s">
        <v>59</v>
      </c>
      <c r="B30" s="47" t="s">
        <v>14</v>
      </c>
      <c r="C30" s="48">
        <v>72978523.930000007</v>
      </c>
      <c r="D30" s="47" t="str">
        <f t="shared" si="0"/>
        <v>OTHPCAGE</v>
      </c>
      <c r="E30" s="44">
        <v>3.2440125647204679E-2</v>
      </c>
      <c r="F30" s="44">
        <v>3.4948197978966332E-2</v>
      </c>
      <c r="G30" s="49">
        <f t="shared" si="1"/>
        <v>-7.1765426454066195E-2</v>
      </c>
      <c r="H30" s="50">
        <f t="shared" si="2"/>
        <v>-5237334.8918247251</v>
      </c>
      <c r="I30" s="51">
        <f t="shared" si="3"/>
        <v>67741189.038175285</v>
      </c>
      <c r="J30" s="52">
        <f t="shared" si="4"/>
        <v>2618667.4459123625</v>
      </c>
    </row>
    <row r="31" spans="1:10" s="47" customFormat="1" x14ac:dyDescent="0.2">
      <c r="A31" s="47" t="s">
        <v>59</v>
      </c>
      <c r="B31" s="47" t="s">
        <v>16</v>
      </c>
      <c r="C31" s="48">
        <v>42771425.539999999</v>
      </c>
      <c r="D31" s="47" t="str">
        <f t="shared" si="0"/>
        <v>OTHPCAGW</v>
      </c>
      <c r="E31" s="44">
        <v>3.2724983476533208E-2</v>
      </c>
      <c r="F31" s="44">
        <v>3.449983730594617E-2</v>
      </c>
      <c r="G31" s="49">
        <f t="shared" si="1"/>
        <v>-5.1445281137805811E-2</v>
      </c>
      <c r="H31" s="50">
        <f t="shared" si="2"/>
        <v>-2200388.0115700276</v>
      </c>
      <c r="I31" s="51">
        <f t="shared" si="3"/>
        <v>40571037.52842997</v>
      </c>
      <c r="J31" s="52">
        <f t="shared" si="4"/>
        <v>1100194.0057850138</v>
      </c>
    </row>
    <row r="32" spans="1:10" s="47" customFormat="1" x14ac:dyDescent="0.2">
      <c r="A32" s="47" t="s">
        <v>60</v>
      </c>
      <c r="B32" s="47" t="s">
        <v>14</v>
      </c>
      <c r="C32" s="48">
        <v>110315894.81999999</v>
      </c>
      <c r="D32" s="47" t="str">
        <f t="shared" si="0"/>
        <v>STMPCAGE</v>
      </c>
      <c r="E32" s="44">
        <v>5.0798792740261188E-2</v>
      </c>
      <c r="F32" s="44">
        <v>2.2222131633946499E-2</v>
      </c>
      <c r="G32" s="49">
        <f t="shared" si="1"/>
        <v>1.285954991944203</v>
      </c>
      <c r="H32" s="50">
        <f t="shared" si="2"/>
        <v>141861275.63457063</v>
      </c>
      <c r="I32" s="51">
        <f t="shared" si="3"/>
        <v>252177170.45457062</v>
      </c>
      <c r="J32" s="52">
        <f t="shared" si="4"/>
        <v>-70930637.817285314</v>
      </c>
    </row>
    <row r="33" spans="1:10" s="47" customFormat="1" x14ac:dyDescent="0.2">
      <c r="A33" s="47" t="s">
        <v>60</v>
      </c>
      <c r="B33" s="47" t="s">
        <v>16</v>
      </c>
      <c r="C33" s="48">
        <v>5165193.28</v>
      </c>
      <c r="D33" s="47" t="str">
        <f t="shared" si="0"/>
        <v>STMPCAGW</v>
      </c>
      <c r="E33" s="44">
        <v>2.33192870159609E-2</v>
      </c>
      <c r="F33" s="44">
        <v>2.0199323020274218E-2</v>
      </c>
      <c r="G33" s="49">
        <f t="shared" si="1"/>
        <v>0.15445883966285157</v>
      </c>
      <c r="H33" s="50">
        <f t="shared" si="2"/>
        <v>797809.76066315838</v>
      </c>
      <c r="I33" s="51">
        <f t="shared" si="3"/>
        <v>5963003.0406631585</v>
      </c>
      <c r="J33" s="52">
        <f t="shared" si="4"/>
        <v>-398904.88033157919</v>
      </c>
    </row>
    <row r="34" spans="1:10" s="47" customFormat="1" x14ac:dyDescent="0.2">
      <c r="A34" s="47" t="s">
        <v>60</v>
      </c>
      <c r="B34" s="47" t="s">
        <v>17</v>
      </c>
      <c r="C34" s="48">
        <v>21026336.989999998</v>
      </c>
      <c r="D34" s="47" t="str">
        <f t="shared" si="0"/>
        <v>STMPJBG</v>
      </c>
      <c r="E34" s="44">
        <v>2.8758236958570174E-2</v>
      </c>
      <c r="F34" s="44">
        <v>1.9849519400335944E-2</v>
      </c>
      <c r="G34" s="49">
        <f t="shared" si="1"/>
        <v>0.44881275856399089</v>
      </c>
      <c r="H34" s="50">
        <f t="shared" si="2"/>
        <v>9436888.3069779798</v>
      </c>
      <c r="I34" s="51">
        <f t="shared" si="3"/>
        <v>30463225.296977978</v>
      </c>
      <c r="J34" s="52">
        <f t="shared" si="4"/>
        <v>-4718444.1534889899</v>
      </c>
    </row>
    <row r="35" spans="1:10" s="47" customFormat="1" x14ac:dyDescent="0.2">
      <c r="A35" s="47" t="s">
        <v>61</v>
      </c>
      <c r="B35" s="47" t="s">
        <v>14</v>
      </c>
      <c r="C35" s="48">
        <v>61749076.960000001</v>
      </c>
      <c r="D35" s="47" t="str">
        <f t="shared" si="0"/>
        <v>TRNPCAGE</v>
      </c>
      <c r="E35" s="44">
        <v>1.7780176100526006E-2</v>
      </c>
      <c r="F35" s="44">
        <v>1.8607294458518719E-2</v>
      </c>
      <c r="G35" s="49">
        <f t="shared" si="1"/>
        <v>-4.445129622883167E-2</v>
      </c>
      <c r="H35" s="50">
        <f t="shared" si="2"/>
        <v>-2744826.5118058845</v>
      </c>
      <c r="I35" s="51">
        <f t="shared" si="3"/>
        <v>59004250.448194116</v>
      </c>
      <c r="J35" s="52">
        <f t="shared" si="4"/>
        <v>1372413.2559029423</v>
      </c>
    </row>
    <row r="36" spans="1:10" x14ac:dyDescent="0.2">
      <c r="A36" t="s">
        <v>61</v>
      </c>
      <c r="B36" t="s">
        <v>16</v>
      </c>
      <c r="C36" s="43">
        <v>22822194.739999998</v>
      </c>
      <c r="D36" t="str">
        <f t="shared" si="0"/>
        <v>TRNPCAGW</v>
      </c>
      <c r="E36" s="44">
        <v>1.8647898053752398E-2</v>
      </c>
      <c r="F36" s="44">
        <v>1.9895364925733679E-2</v>
      </c>
      <c r="G36" s="44">
        <f t="shared" si="1"/>
        <v>-6.2701381786053306E-2</v>
      </c>
      <c r="H36" s="45">
        <f t="shared" si="2"/>
        <v>-1430983.1455883975</v>
      </c>
      <c r="I36" s="39">
        <f t="shared" si="3"/>
        <v>21391211.5944116</v>
      </c>
      <c r="J36" s="46">
        <f t="shared" si="4"/>
        <v>715491.57279419876</v>
      </c>
    </row>
    <row r="37" spans="1:10" x14ac:dyDescent="0.2">
      <c r="A37" t="s">
        <v>61</v>
      </c>
      <c r="B37" t="s">
        <v>17</v>
      </c>
      <c r="C37" s="43">
        <v>819701.7</v>
      </c>
      <c r="D37" t="str">
        <f t="shared" si="0"/>
        <v>TRNPJBG</v>
      </c>
      <c r="E37" s="44">
        <v>1.7489869150053277E-2</v>
      </c>
      <c r="F37" s="44">
        <v>1.7596907871213187E-2</v>
      </c>
      <c r="G37" s="44">
        <f t="shared" si="1"/>
        <v>-6.0828142048191701E-3</v>
      </c>
      <c r="H37" s="45">
        <f t="shared" si="2"/>
        <v>-4986.0931444744219</v>
      </c>
      <c r="I37" s="39">
        <f t="shared" si="3"/>
        <v>814715.60685552552</v>
      </c>
      <c r="J37" s="46">
        <f t="shared" si="4"/>
        <v>2493.046572237211</v>
      </c>
    </row>
    <row r="38" spans="1:10" x14ac:dyDescent="0.2">
      <c r="A38" t="s">
        <v>61</v>
      </c>
      <c r="B38" t="s">
        <v>15</v>
      </c>
      <c r="C38" s="43">
        <v>78151.8</v>
      </c>
      <c r="D38" t="str">
        <f t="shared" si="0"/>
        <v>TRNPSG</v>
      </c>
      <c r="E38" s="44">
        <v>2.5506558625157823E-2</v>
      </c>
      <c r="F38" s="44">
        <v>2.6994822331429136E-2</v>
      </c>
      <c r="G38" s="44">
        <f t="shared" si="1"/>
        <v>-5.5131450320329706E-2</v>
      </c>
      <c r="H38" s="45">
        <f t="shared" si="2"/>
        <v>-4308.6220791443429</v>
      </c>
      <c r="I38" s="39">
        <f t="shared" si="3"/>
        <v>73843.177920855655</v>
      </c>
      <c r="J38" s="46">
        <f t="shared" si="4"/>
        <v>2154.3110395721715</v>
      </c>
    </row>
    <row r="39" spans="1:10" x14ac:dyDescent="0.2">
      <c r="C39" s="53">
        <f>SUM(C6:C38)</f>
        <v>549502549.98000002</v>
      </c>
      <c r="H39" s="54">
        <f>SUM(H6:H38)</f>
        <v>136301757.332037</v>
      </c>
      <c r="I39" s="53">
        <f>SUM(I6:I38)</f>
        <v>685804307.31203699</v>
      </c>
      <c r="J39" s="53">
        <f>SUM(J6:J38)</f>
        <v>-68150878.666018501</v>
      </c>
    </row>
    <row r="40" spans="1:10" x14ac:dyDescent="0.2">
      <c r="H40" s="55" t="s">
        <v>64</v>
      </c>
      <c r="J40" s="55" t="s">
        <v>65</v>
      </c>
    </row>
    <row r="42" spans="1:10" x14ac:dyDescent="0.2">
      <c r="C42" s="56"/>
      <c r="E42" s="56"/>
    </row>
    <row r="43" spans="1:10" x14ac:dyDescent="0.2">
      <c r="A43" t="s">
        <v>33</v>
      </c>
      <c r="B43" t="s">
        <v>34</v>
      </c>
      <c r="C43" s="39">
        <f>H39</f>
        <v>136301757.332037</v>
      </c>
      <c r="E43" s="55" t="s">
        <v>64</v>
      </c>
    </row>
    <row r="44" spans="1:10" x14ac:dyDescent="0.2">
      <c r="A44" s="57">
        <v>41010</v>
      </c>
      <c r="B44" s="21" t="s">
        <v>34</v>
      </c>
      <c r="C44" s="58">
        <f>-C43*0.37951</f>
        <v>-51727879.925081365</v>
      </c>
      <c r="E44" s="55" t="s">
        <v>64</v>
      </c>
    </row>
    <row r="45" spans="1:10" x14ac:dyDescent="0.2">
      <c r="A45" s="57">
        <v>282</v>
      </c>
      <c r="B45" s="21" t="s">
        <v>34</v>
      </c>
      <c r="C45" s="46">
        <f>-C44/2</f>
        <v>25863939.962540682</v>
      </c>
      <c r="E45" s="55" t="s">
        <v>64</v>
      </c>
    </row>
  </sheetData>
  <pageMargins left="1" right="0.75" top="0.75" bottom="0.75" header="0.5" footer="0.5"/>
  <pageSetup scale="71" orientation="portrait" r:id="rId1"/>
  <headerFooter alignWithMargins="0">
    <oddHeader>&amp;RPage 6.3.2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718E5A-B5A5-47C0-BDD3-D05C61C98A07}"/>
</file>

<file path=customXml/itemProps2.xml><?xml version="1.0" encoding="utf-8"?>
<ds:datastoreItem xmlns:ds="http://schemas.openxmlformats.org/officeDocument/2006/customXml" ds:itemID="{1D4C9802-DA44-4B7A-A1A3-5DBAFFC13505}"/>
</file>

<file path=customXml/itemProps3.xml><?xml version="1.0" encoding="utf-8"?>
<ds:datastoreItem xmlns:ds="http://schemas.openxmlformats.org/officeDocument/2006/customXml" ds:itemID="{2EB0A3B6-8B03-40C2-9492-7607D45ADB27}"/>
</file>

<file path=customXml/itemProps4.xml><?xml version="1.0" encoding="utf-8"?>
<ds:datastoreItem xmlns:ds="http://schemas.openxmlformats.org/officeDocument/2006/customXml" ds:itemID="{D2CA5FBB-F9CC-4025-B1CE-8ABED8EF9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6.3</vt:lpstr>
      <vt:lpstr>6.3.1</vt:lpstr>
      <vt:lpstr>6.3.2</vt:lpstr>
      <vt:lpstr>'6.3'!Print_Area</vt:lpstr>
      <vt:lpstr>'6.3.1'!Print_Area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E. McMonagle</dc:creator>
  <cp:lastModifiedBy>Christine E. McMonagle</cp:lastModifiedBy>
  <cp:lastPrinted>2012-12-14T19:29:54Z</cp:lastPrinted>
  <dcterms:created xsi:type="dcterms:W3CDTF">2012-12-14T19:28:22Z</dcterms:created>
  <dcterms:modified xsi:type="dcterms:W3CDTF">2012-12-20T19:40:21Z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