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2.xml" ContentType="application/vnd.openxmlformats-officedocument.drawingml.chartshapes+xml"/>
  <Override PartName="/xl/drawings/drawing6.xml" ContentType="application/vnd.openxmlformats-officedocument.drawingml.chartshapes+xml"/>
  <Override PartName="/xl/drawings/drawing4.xml" ContentType="application/vnd.openxmlformats-officedocument.drawingml.chartshapes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heets/sheet5.xml" ContentType="application/vnd.openxmlformats-officedocument.spreadsheetml.chartshee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heets/sheet4.xml" ContentType="application/vnd.openxmlformats-officedocument.spreadsheetml.chart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115" windowWidth="21630" windowHeight="5160" tabRatio="923"/>
  </bookViews>
  <sheets>
    <sheet name="Exhibit MAC-4" sheetId="20" r:id="rId1"/>
    <sheet name="Exhibit MAC-5" sheetId="12" r:id="rId2"/>
    <sheet name="Exhibit MAC-6" sheetId="18" r:id="rId3"/>
    <sheet name="Exhibit MAC-7" sheetId="14" r:id="rId4"/>
    <sheet name="Exhibit MAC-8" sheetId="23" r:id="rId5"/>
    <sheet name="Workpapers--&gt;" sheetId="24" r:id="rId6"/>
    <sheet name="Exhibit MAC-4 Workpaper" sheetId="22" r:id="rId7"/>
    <sheet name="Exhibit MAC-5 Workpaper" sheetId="11" r:id="rId8"/>
    <sheet name="Exhibit MAC-6 Workpaper" sheetId="21" r:id="rId9"/>
    <sheet name="Exhibit MAC-7 Workpaper" sheetId="15" r:id="rId10"/>
    <sheet name="Exhibit MAC-8 Workpaper" sheetId="16" r:id="rId11"/>
  </sheets>
  <definedNames>
    <definedName name="_xlnm._FilterDatabase" localSheetId="6" hidden="1">'Exhibit MAC-4 Workpaper'!$A$2:$Z$153</definedName>
    <definedName name="_xlnm._FilterDatabase" localSheetId="7" hidden="1">'Exhibit MAC-5 Workpaper'!$A$2:$AA$202</definedName>
    <definedName name="_xlnm._FilterDatabase" localSheetId="8" hidden="1">'Exhibit MAC-6 Workpaper'!$A$2:$AA$29</definedName>
    <definedName name="_xlnm.Print_Area" localSheetId="6">'Exhibit MAC-4 Workpaper'!$A$2:$W$156</definedName>
    <definedName name="_xlnm.Print_Area" localSheetId="7">'Exhibit MAC-5 Workpaper'!$A$2:$W$205</definedName>
    <definedName name="_xlnm.Print_Area" localSheetId="8">'Exhibit MAC-6 Workpaper'!$A$2:$W$29</definedName>
    <definedName name="_xlnm.Print_Area" localSheetId="10">'Exhibit MAC-8 Workpaper'!$A$1:$A$2</definedName>
    <definedName name="_xlnm.Print_Titles" localSheetId="6">'Exhibit MAC-4 Workpaper'!$2:$2</definedName>
    <definedName name="_xlnm.Print_Titles" localSheetId="7">'Exhibit MAC-5 Workpaper'!$2:$2</definedName>
  </definedNames>
  <calcPr calcId="152511"/>
</workbook>
</file>

<file path=xl/calcChain.xml><?xml version="1.0" encoding="utf-8"?>
<calcChain xmlns="http://schemas.openxmlformats.org/spreadsheetml/2006/main">
  <c r="C7" i="16" l="1"/>
  <c r="C11" i="16"/>
  <c r="F10" i="16"/>
  <c r="E10" i="16"/>
  <c r="D10" i="16"/>
  <c r="C10" i="16"/>
  <c r="I11" i="16"/>
  <c r="H11" i="16"/>
  <c r="G11" i="16"/>
  <c r="F11" i="16"/>
  <c r="E11" i="16"/>
  <c r="D11" i="16"/>
  <c r="I10" i="16"/>
  <c r="H10" i="16"/>
  <c r="G10" i="16"/>
  <c r="AC5" i="11" l="1"/>
  <c r="G5" i="16" l="1"/>
  <c r="H9" i="16"/>
  <c r="I7" i="16"/>
  <c r="H7" i="16"/>
  <c r="G7" i="16"/>
  <c r="F7" i="16"/>
  <c r="E7" i="16"/>
  <c r="D7" i="16"/>
  <c r="G6" i="16"/>
  <c r="F6" i="16"/>
  <c r="E6" i="16"/>
  <c r="D6" i="16"/>
  <c r="C6" i="16"/>
  <c r="I5" i="16"/>
  <c r="I6" i="16" s="1"/>
  <c r="H5" i="16"/>
  <c r="H6" i="16" s="1"/>
  <c r="C13" i="16"/>
  <c r="D13" i="16"/>
  <c r="E13" i="16"/>
  <c r="F13" i="16"/>
  <c r="G13" i="16"/>
  <c r="C12" i="16"/>
  <c r="D12" i="16"/>
  <c r="E12" i="16"/>
  <c r="F12" i="16"/>
  <c r="H12" i="16"/>
  <c r="G12" i="16"/>
  <c r="H13" i="16" l="1"/>
  <c r="V34" i="22" l="1"/>
  <c r="V32" i="22"/>
  <c r="V52" i="11"/>
  <c r="V12" i="21"/>
  <c r="V13" i="21"/>
  <c r="V54" i="11"/>
  <c r="H15" i="16" l="1"/>
  <c r="H14" i="16" l="1"/>
  <c r="V167" i="22" l="1"/>
  <c r="AA167" i="22" s="1"/>
  <c r="V157" i="11"/>
  <c r="AA157" i="11" s="1"/>
  <c r="T167" i="22"/>
  <c r="S167" i="22"/>
  <c r="R167" i="22"/>
  <c r="Q167" i="22"/>
  <c r="P167" i="22"/>
  <c r="O167" i="22"/>
  <c r="V177" i="22"/>
  <c r="T177" i="22"/>
  <c r="S177" i="22"/>
  <c r="R177" i="22"/>
  <c r="Q177" i="22"/>
  <c r="P177" i="22"/>
  <c r="O177" i="22"/>
  <c r="V172" i="22"/>
  <c r="AA172" i="22" s="1"/>
  <c r="T172" i="22"/>
  <c r="S172" i="22"/>
  <c r="R172" i="22"/>
  <c r="Q172" i="22"/>
  <c r="P172" i="22"/>
  <c r="O172" i="22"/>
  <c r="V20" i="21"/>
  <c r="AA20" i="21" s="1"/>
  <c r="P20" i="21"/>
  <c r="Q20" i="21"/>
  <c r="R20" i="21"/>
  <c r="S20" i="21"/>
  <c r="T20" i="21"/>
  <c r="O20" i="21"/>
  <c r="U231" i="22"/>
  <c r="U230" i="22"/>
  <c r="U167" i="22" s="1"/>
  <c r="U229" i="22"/>
  <c r="U228" i="22"/>
  <c r="U177" i="22" s="1"/>
  <c r="U227" i="22"/>
  <c r="U226" i="22"/>
  <c r="U225" i="22"/>
  <c r="U62" i="21"/>
  <c r="U61" i="21"/>
  <c r="U60" i="21"/>
  <c r="U59" i="21"/>
  <c r="U58" i="21"/>
  <c r="U57" i="21"/>
  <c r="U56" i="21"/>
  <c r="V86" i="11"/>
  <c r="V107" i="11"/>
  <c r="AA107" i="11" s="1"/>
  <c r="O157" i="11"/>
  <c r="P157" i="11"/>
  <c r="Q157" i="11"/>
  <c r="R157" i="11"/>
  <c r="S157" i="11"/>
  <c r="T157" i="11"/>
  <c r="O4" i="11"/>
  <c r="P4" i="11"/>
  <c r="Q4" i="11"/>
  <c r="R4" i="11"/>
  <c r="S4" i="11"/>
  <c r="T4" i="11"/>
  <c r="P107" i="11"/>
  <c r="Q107" i="11"/>
  <c r="R107" i="11"/>
  <c r="S107" i="11"/>
  <c r="T107" i="11"/>
  <c r="O107" i="11"/>
  <c r="V4" i="11"/>
  <c r="AA4" i="11" s="1"/>
  <c r="U224" i="11"/>
  <c r="U230" i="11"/>
  <c r="U229" i="11"/>
  <c r="U228" i="11"/>
  <c r="U227" i="11"/>
  <c r="U226" i="11"/>
  <c r="U225" i="11"/>
  <c r="U172" i="22" l="1"/>
  <c r="W172" i="22"/>
  <c r="W177" i="22"/>
  <c r="U20" i="21"/>
  <c r="W20" i="21" s="1"/>
  <c r="W167" i="22"/>
  <c r="AA177" i="22"/>
  <c r="U157" i="11"/>
  <c r="U107" i="11"/>
  <c r="U4" i="11"/>
  <c r="L255" i="22" l="1"/>
  <c r="U153" i="22"/>
  <c r="W153" i="22" s="1"/>
  <c r="U152" i="22"/>
  <c r="W152" i="22" s="1"/>
  <c r="U151" i="22"/>
  <c r="W151" i="22" s="1"/>
  <c r="U150" i="22"/>
  <c r="W150" i="22" s="1"/>
  <c r="U149" i="22"/>
  <c r="W149" i="22" s="1"/>
  <c r="U148" i="22"/>
  <c r="W148" i="22" s="1"/>
  <c r="U147" i="22"/>
  <c r="W147" i="22" s="1"/>
  <c r="U146" i="22"/>
  <c r="W146" i="22" s="1"/>
  <c r="U145" i="22"/>
  <c r="W145" i="22" s="1"/>
  <c r="U144" i="22"/>
  <c r="W144" i="22" s="1"/>
  <c r="U143" i="22"/>
  <c r="W143" i="22" s="1"/>
  <c r="U142" i="22"/>
  <c r="W142" i="22" s="1"/>
  <c r="U141" i="22"/>
  <c r="W141" i="22" s="1"/>
  <c r="U140" i="22"/>
  <c r="W140" i="22" s="1"/>
  <c r="U139" i="22"/>
  <c r="W139" i="22" s="1"/>
  <c r="U138" i="22"/>
  <c r="W138" i="22" s="1"/>
  <c r="U137" i="22"/>
  <c r="W137" i="22" s="1"/>
  <c r="U136" i="22"/>
  <c r="W136" i="22" s="1"/>
  <c r="U135" i="22"/>
  <c r="W135" i="22" s="1"/>
  <c r="U134" i="22"/>
  <c r="W134" i="22" s="1"/>
  <c r="U133" i="22"/>
  <c r="W133" i="22" s="1"/>
  <c r="U132" i="22"/>
  <c r="W132" i="22" s="1"/>
  <c r="U131" i="22"/>
  <c r="W131" i="22" s="1"/>
  <c r="U173" i="22"/>
  <c r="W173" i="22" s="1"/>
  <c r="U189" i="22"/>
  <c r="W189" i="22" s="1"/>
  <c r="U130" i="22"/>
  <c r="W130" i="22" s="1"/>
  <c r="U169" i="22"/>
  <c r="W169" i="22" s="1"/>
  <c r="U129" i="22"/>
  <c r="W129" i="22" s="1"/>
  <c r="U128" i="22"/>
  <c r="W128" i="22" s="1"/>
  <c r="U127" i="22"/>
  <c r="W127" i="22" s="1"/>
  <c r="U126" i="22"/>
  <c r="W126" i="22" s="1"/>
  <c r="U125" i="22"/>
  <c r="W125" i="22" s="1"/>
  <c r="U124" i="22"/>
  <c r="W124" i="22" s="1"/>
  <c r="U123" i="22"/>
  <c r="W123" i="22" s="1"/>
  <c r="U122" i="22"/>
  <c r="W122" i="22" s="1"/>
  <c r="U121" i="22"/>
  <c r="W121" i="22" s="1"/>
  <c r="U120" i="22"/>
  <c r="W120" i="22" s="1"/>
  <c r="U119" i="22"/>
  <c r="W119" i="22" s="1"/>
  <c r="U118" i="22"/>
  <c r="W118" i="22" s="1"/>
  <c r="U117" i="22"/>
  <c r="W117" i="22" s="1"/>
  <c r="U116" i="22"/>
  <c r="W116" i="22" s="1"/>
  <c r="U115" i="22"/>
  <c r="W115" i="22" s="1"/>
  <c r="U114" i="22"/>
  <c r="W114" i="22" s="1"/>
  <c r="U113" i="22"/>
  <c r="W113" i="22" s="1"/>
  <c r="U112" i="22"/>
  <c r="W112" i="22" s="1"/>
  <c r="U182" i="22"/>
  <c r="W182" i="22" s="1"/>
  <c r="U111" i="22"/>
  <c r="W111" i="22" s="1"/>
  <c r="U110" i="22"/>
  <c r="W110" i="22" s="1"/>
  <c r="U109" i="22"/>
  <c r="W109" i="22" s="1"/>
  <c r="U108" i="22"/>
  <c r="W108" i="22" s="1"/>
  <c r="U184" i="22"/>
  <c r="W184" i="22" s="1"/>
  <c r="U107" i="22"/>
  <c r="W107" i="22" s="1"/>
  <c r="U161" i="22"/>
  <c r="W161" i="22" s="1"/>
  <c r="U106" i="22"/>
  <c r="W106" i="22" s="1"/>
  <c r="U175" i="22"/>
  <c r="W175" i="22" s="1"/>
  <c r="U105" i="22"/>
  <c r="W105" i="22" s="1"/>
  <c r="U104" i="22"/>
  <c r="W104" i="22" s="1"/>
  <c r="U103" i="22"/>
  <c r="W103" i="22" s="1"/>
  <c r="U102" i="22"/>
  <c r="W102" i="22" s="1"/>
  <c r="U180" i="22"/>
  <c r="W180" i="22" s="1"/>
  <c r="U101" i="22"/>
  <c r="W101" i="22" s="1"/>
  <c r="U100" i="22"/>
  <c r="W100" i="22" s="1"/>
  <c r="U194" i="22"/>
  <c r="W194" i="22" s="1"/>
  <c r="U99" i="22"/>
  <c r="W99" i="22" s="1"/>
  <c r="U98" i="22"/>
  <c r="W98" i="22" s="1"/>
  <c r="U97" i="22"/>
  <c r="W97" i="22" s="1"/>
  <c r="U96" i="22"/>
  <c r="W96" i="22" s="1"/>
  <c r="U95" i="22"/>
  <c r="W95" i="22" s="1"/>
  <c r="U94" i="22"/>
  <c r="W94" i="22" s="1"/>
  <c r="U93" i="22"/>
  <c r="W93" i="22" s="1"/>
  <c r="U92" i="22"/>
  <c r="W92" i="22" s="1"/>
  <c r="U91" i="22"/>
  <c r="W91" i="22" s="1"/>
  <c r="U195" i="22"/>
  <c r="W195" i="22" s="1"/>
  <c r="U90" i="22"/>
  <c r="W90" i="22" s="1"/>
  <c r="U89" i="22"/>
  <c r="W89" i="22" s="1"/>
  <c r="U88" i="22"/>
  <c r="W88" i="22" s="1"/>
  <c r="U159" i="22"/>
  <c r="W159" i="22" s="1"/>
  <c r="U87" i="22"/>
  <c r="W87" i="22" s="1"/>
  <c r="U86" i="22"/>
  <c r="W86" i="22" s="1"/>
  <c r="U85" i="22"/>
  <c r="W85" i="22" s="1"/>
  <c r="U84" i="22"/>
  <c r="W84" i="22" s="1"/>
  <c r="U83" i="22"/>
  <c r="W83" i="22" s="1"/>
  <c r="U82" i="22"/>
  <c r="W82" i="22" s="1"/>
  <c r="U164" i="22"/>
  <c r="W164" i="22" s="1"/>
  <c r="U171" i="22"/>
  <c r="W171" i="22" s="1"/>
  <c r="U81" i="22"/>
  <c r="W81" i="22" s="1"/>
  <c r="U80" i="22"/>
  <c r="W80" i="22" s="1"/>
  <c r="U79" i="22"/>
  <c r="W79" i="22" s="1"/>
  <c r="U78" i="22"/>
  <c r="W78" i="22" s="1"/>
  <c r="U77" i="22"/>
  <c r="W77" i="22" s="1"/>
  <c r="U76" i="22"/>
  <c r="W76" i="22" s="1"/>
  <c r="U75" i="22"/>
  <c r="W75" i="22" s="1"/>
  <c r="U74" i="22"/>
  <c r="W74" i="22" s="1"/>
  <c r="U73" i="22"/>
  <c r="W73" i="22" s="1"/>
  <c r="U72" i="22"/>
  <c r="W72" i="22" s="1"/>
  <c r="U71" i="22"/>
  <c r="W71" i="22" s="1"/>
  <c r="U70" i="22"/>
  <c r="W70" i="22" s="1"/>
  <c r="U69" i="22"/>
  <c r="W69" i="22" s="1"/>
  <c r="U68" i="22"/>
  <c r="W68" i="22" s="1"/>
  <c r="U67" i="22"/>
  <c r="W67" i="22" s="1"/>
  <c r="U206" i="22"/>
  <c r="W206" i="22" s="1"/>
  <c r="U66" i="22"/>
  <c r="W66" i="22" s="1"/>
  <c r="U65" i="22"/>
  <c r="W65" i="22" s="1"/>
  <c r="U64" i="22"/>
  <c r="W64" i="22" s="1"/>
  <c r="U63" i="22"/>
  <c r="W63" i="22" s="1"/>
  <c r="U160" i="22"/>
  <c r="W160" i="22" s="1"/>
  <c r="U62" i="22"/>
  <c r="W62" i="22" s="1"/>
  <c r="U191" i="22"/>
  <c r="W191" i="22" s="1"/>
  <c r="U61" i="22"/>
  <c r="W61" i="22" s="1"/>
  <c r="U60" i="22"/>
  <c r="W60" i="22" s="1"/>
  <c r="U59" i="22"/>
  <c r="W59" i="22" s="1"/>
  <c r="U58" i="22"/>
  <c r="W58" i="22" s="1"/>
  <c r="U57" i="22"/>
  <c r="W57" i="22" s="1"/>
  <c r="U181" i="22"/>
  <c r="W181" i="22" s="1"/>
  <c r="U56" i="22"/>
  <c r="V56" i="22" s="1"/>
  <c r="W56" i="22" s="1"/>
  <c r="U55" i="22"/>
  <c r="W55" i="22" s="1"/>
  <c r="U54" i="22"/>
  <c r="W54" i="22" s="1"/>
  <c r="U53" i="22"/>
  <c r="W53" i="22" s="1"/>
  <c r="U52" i="22"/>
  <c r="W52" i="22" s="1"/>
  <c r="U186" i="22"/>
  <c r="W186" i="22" s="1"/>
  <c r="U51" i="22"/>
  <c r="W51" i="22" s="1"/>
  <c r="U50" i="22"/>
  <c r="W50" i="22" s="1"/>
  <c r="U49" i="22"/>
  <c r="W49" i="22" s="1"/>
  <c r="U48" i="22"/>
  <c r="W48" i="22" s="1"/>
  <c r="U200" i="22"/>
  <c r="W200" i="22" s="1"/>
  <c r="U47" i="22"/>
  <c r="W47" i="22" s="1"/>
  <c r="U205" i="22"/>
  <c r="W205" i="22" s="1"/>
  <c r="U165" i="22"/>
  <c r="W165" i="22" s="1"/>
  <c r="U179" i="22"/>
  <c r="W179" i="22" s="1"/>
  <c r="U46" i="22"/>
  <c r="W46" i="22" s="1"/>
  <c r="U45" i="22"/>
  <c r="W45" i="22" s="1"/>
  <c r="U44" i="22"/>
  <c r="W44" i="22" s="1"/>
  <c r="U170" i="22"/>
  <c r="W170" i="22" s="1"/>
  <c r="U43" i="22"/>
  <c r="W43" i="22" s="1"/>
  <c r="U42" i="22"/>
  <c r="W42" i="22" s="1"/>
  <c r="U196" i="22"/>
  <c r="W196" i="22" s="1"/>
  <c r="U41" i="22"/>
  <c r="W41" i="22" s="1"/>
  <c r="U40" i="22"/>
  <c r="W40" i="22" s="1"/>
  <c r="U39" i="22"/>
  <c r="W39" i="22" s="1"/>
  <c r="U38" i="22"/>
  <c r="W38" i="22" s="1"/>
  <c r="U37" i="22"/>
  <c r="W37" i="22" s="1"/>
  <c r="U36" i="22"/>
  <c r="W36" i="22" s="1"/>
  <c r="U174" i="22"/>
  <c r="W174" i="22" s="1"/>
  <c r="U199" i="22"/>
  <c r="W199" i="22" s="1"/>
  <c r="U35" i="22"/>
  <c r="W35" i="22" s="1"/>
  <c r="U204" i="22"/>
  <c r="W204" i="22" s="1"/>
  <c r="U34" i="22"/>
  <c r="W34" i="22" s="1"/>
  <c r="U33" i="22"/>
  <c r="W33" i="22" s="1"/>
  <c r="U31" i="22"/>
  <c r="W31" i="22" s="1"/>
  <c r="U30" i="22"/>
  <c r="W30" i="22" s="1"/>
  <c r="U29" i="22"/>
  <c r="W29" i="22" s="1"/>
  <c r="U28" i="22"/>
  <c r="W28" i="22" s="1"/>
  <c r="U27" i="22"/>
  <c r="W27" i="22" s="1"/>
  <c r="U207" i="22"/>
  <c r="W207" i="22" s="1"/>
  <c r="U168" i="22"/>
  <c r="W168" i="22" s="1"/>
  <c r="U26" i="22"/>
  <c r="W26" i="22" s="1"/>
  <c r="U25" i="22"/>
  <c r="W25" i="22" s="1"/>
  <c r="U178" i="22"/>
  <c r="W178" i="22" s="1"/>
  <c r="U187" i="22"/>
  <c r="W187" i="22" s="1"/>
  <c r="U24" i="22"/>
  <c r="W24" i="22" s="1"/>
  <c r="U23" i="22"/>
  <c r="W23" i="22" s="1"/>
  <c r="U22" i="22"/>
  <c r="W22" i="22" s="1"/>
  <c r="U21" i="22"/>
  <c r="W21" i="22" s="1"/>
  <c r="U190" i="22"/>
  <c r="W190" i="22" s="1"/>
  <c r="U20" i="22"/>
  <c r="W20" i="22" s="1"/>
  <c r="U19" i="22"/>
  <c r="W19" i="22" s="1"/>
  <c r="U18" i="22"/>
  <c r="W18" i="22" s="1"/>
  <c r="U17" i="22"/>
  <c r="W17" i="22" s="1"/>
  <c r="U16" i="22"/>
  <c r="W16" i="22" s="1"/>
  <c r="U15" i="22"/>
  <c r="W15" i="22" s="1"/>
  <c r="U185" i="22"/>
  <c r="W185" i="22" s="1"/>
  <c r="U14" i="22"/>
  <c r="W14" i="22" s="1"/>
  <c r="U32" i="22"/>
  <c r="W32" i="22" s="1"/>
  <c r="U13" i="22"/>
  <c r="W13" i="22" s="1"/>
  <c r="U203" i="22"/>
  <c r="W203" i="22" s="1"/>
  <c r="U12" i="22"/>
  <c r="W12" i="22" s="1"/>
  <c r="U183" i="22"/>
  <c r="W183" i="22" s="1"/>
  <c r="U166" i="22"/>
  <c r="W166" i="22" s="1"/>
  <c r="U11" i="22"/>
  <c r="W11" i="22" s="1"/>
  <c r="U192" i="22"/>
  <c r="W192" i="22" s="1"/>
  <c r="U10" i="22"/>
  <c r="W10" i="22" s="1"/>
  <c r="U9" i="22"/>
  <c r="W9" i="22" s="1"/>
  <c r="U8" i="22"/>
  <c r="W8" i="22" s="1"/>
  <c r="U201" i="22"/>
  <c r="W201" i="22" s="1"/>
  <c r="U188" i="22"/>
  <c r="W188" i="22" s="1"/>
  <c r="U7" i="22"/>
  <c r="W7" i="22" s="1"/>
  <c r="U6" i="22"/>
  <c r="W6" i="22" s="1"/>
  <c r="U202" i="22"/>
  <c r="W202" i="22" s="1"/>
  <c r="U162" i="22"/>
  <c r="W162" i="22" s="1"/>
  <c r="U176" i="22"/>
  <c r="W176" i="22" s="1"/>
  <c r="U5" i="22"/>
  <c r="W5" i="22" s="1"/>
  <c r="U4" i="22"/>
  <c r="W4" i="22" s="1"/>
  <c r="U193" i="22"/>
  <c r="W193" i="22" s="1"/>
  <c r="U198" i="22"/>
  <c r="W198" i="22" s="1"/>
  <c r="U3" i="22"/>
  <c r="W3" i="22" s="1"/>
  <c r="U163" i="22"/>
  <c r="W163" i="22" s="1"/>
  <c r="U197" i="22"/>
  <c r="W197" i="22" s="1"/>
  <c r="L86" i="21"/>
  <c r="U38" i="21"/>
  <c r="W38" i="21" s="1"/>
  <c r="U26" i="21"/>
  <c r="W26" i="21" s="1"/>
  <c r="U37" i="21"/>
  <c r="W37" i="21" s="1"/>
  <c r="U36" i="21"/>
  <c r="W36" i="21" s="1"/>
  <c r="U25" i="21"/>
  <c r="W25" i="21" s="1"/>
  <c r="U35" i="21"/>
  <c r="W35" i="21" s="1"/>
  <c r="U24" i="21"/>
  <c r="W24" i="21" s="1"/>
  <c r="U34" i="21"/>
  <c r="W34" i="21" s="1"/>
  <c r="U23" i="21"/>
  <c r="W23" i="21" s="1"/>
  <c r="U22" i="21"/>
  <c r="W22" i="21" s="1"/>
  <c r="U21" i="21"/>
  <c r="W21" i="21" s="1"/>
  <c r="U19" i="21"/>
  <c r="W19" i="21" s="1"/>
  <c r="U18" i="21"/>
  <c r="W18" i="21" s="1"/>
  <c r="U17" i="21"/>
  <c r="W17" i="21" s="1"/>
  <c r="U16" i="21"/>
  <c r="W16" i="21" s="1"/>
  <c r="U15" i="21"/>
  <c r="W15" i="21" s="1"/>
  <c r="U14" i="21"/>
  <c r="W14" i="21" s="1"/>
  <c r="U13" i="21"/>
  <c r="W13" i="21" s="1"/>
  <c r="U11" i="21"/>
  <c r="W11" i="21" s="1"/>
  <c r="U33" i="21"/>
  <c r="W33" i="21" s="1"/>
  <c r="U10" i="21"/>
  <c r="W10" i="21" s="1"/>
  <c r="U9" i="21"/>
  <c r="W9" i="21" s="1"/>
  <c r="U8" i="21"/>
  <c r="W8" i="21" s="1"/>
  <c r="U7" i="21"/>
  <c r="W7" i="21" s="1"/>
  <c r="U12" i="21"/>
  <c r="W12" i="21" s="1"/>
  <c r="U6" i="21"/>
  <c r="W6" i="21" s="1"/>
  <c r="U5" i="21"/>
  <c r="W5" i="21" s="1"/>
  <c r="U4" i="21"/>
  <c r="W4" i="21" s="1"/>
  <c r="U3" i="21"/>
  <c r="W3" i="21" s="1"/>
  <c r="A4" i="11"/>
  <c r="U48" i="11"/>
  <c r="W48" i="11" s="1"/>
  <c r="U181" i="11"/>
  <c r="W181" i="11" s="1"/>
  <c r="U169" i="11"/>
  <c r="W169" i="11" s="1"/>
  <c r="U190" i="11"/>
  <c r="W190" i="11" s="1"/>
  <c r="U200" i="11"/>
  <c r="W200" i="11" s="1"/>
  <c r="U135" i="11"/>
  <c r="W135" i="11" s="1"/>
  <c r="U86" i="11"/>
  <c r="L254" i="11"/>
  <c r="U99" i="11"/>
  <c r="W99" i="11" s="1"/>
  <c r="U20" i="11"/>
  <c r="W20" i="11" s="1"/>
  <c r="X4" i="21" l="1"/>
  <c r="X6" i="21"/>
  <c r="X7" i="21"/>
  <c r="X9" i="21"/>
  <c r="X11" i="21"/>
  <c r="X14" i="21"/>
  <c r="X16" i="21"/>
  <c r="X18" i="21"/>
  <c r="X20" i="21"/>
  <c r="X22" i="21"/>
  <c r="X24" i="21"/>
  <c r="X26" i="21"/>
  <c r="Y4" i="21"/>
  <c r="Y6" i="21"/>
  <c r="Y7" i="21"/>
  <c r="Y9" i="21"/>
  <c r="Y11" i="21"/>
  <c r="Y14" i="21"/>
  <c r="Y16" i="21"/>
  <c r="Y18" i="21"/>
  <c r="Y20" i="21"/>
  <c r="Y22" i="21"/>
  <c r="Y24" i="21"/>
  <c r="Y26" i="21"/>
  <c r="X3" i="21"/>
  <c r="AC3" i="21" s="1"/>
  <c r="X5" i="21"/>
  <c r="X12" i="21"/>
  <c r="X8" i="21"/>
  <c r="X10" i="21"/>
  <c r="X13" i="21"/>
  <c r="X15" i="21"/>
  <c r="X17" i="21"/>
  <c r="X19" i="21"/>
  <c r="X21" i="21"/>
  <c r="X23" i="21"/>
  <c r="X25" i="21"/>
  <c r="Y3" i="21"/>
  <c r="AC4" i="21" s="1"/>
  <c r="Y5" i="21"/>
  <c r="Y12" i="21"/>
  <c r="Y8" i="21"/>
  <c r="Y10" i="21"/>
  <c r="Y13" i="21"/>
  <c r="Y15" i="21"/>
  <c r="Y17" i="21"/>
  <c r="Y19" i="21"/>
  <c r="Y21" i="21"/>
  <c r="Y23" i="21"/>
  <c r="Y25" i="21"/>
  <c r="X30" i="22"/>
  <c r="Y167" i="22"/>
  <c r="X167" i="22"/>
  <c r="A5" i="1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Y172" i="22"/>
  <c r="W86" i="11"/>
  <c r="Y177" i="22" l="1"/>
  <c r="X177" i="22"/>
  <c r="X172" i="22"/>
  <c r="Y152" i="22"/>
  <c r="Y150" i="22"/>
  <c r="Y148" i="22"/>
  <c r="Y146" i="22"/>
  <c r="Y144" i="22"/>
  <c r="Y142" i="22"/>
  <c r="Y140" i="22"/>
  <c r="Y138" i="22"/>
  <c r="Y136" i="22"/>
  <c r="Y134" i="22"/>
  <c r="Y132" i="22"/>
  <c r="Y130" i="22"/>
  <c r="Y128" i="22"/>
  <c r="Y126" i="22"/>
  <c r="Y124" i="22"/>
  <c r="Y122" i="22"/>
  <c r="Y120" i="22"/>
  <c r="Y118" i="22"/>
  <c r="Y116" i="22"/>
  <c r="Y114" i="22"/>
  <c r="Y112" i="22"/>
  <c r="Y110" i="22"/>
  <c r="Y108" i="22"/>
  <c r="Y106" i="22"/>
  <c r="Y104" i="22"/>
  <c r="Y102" i="22"/>
  <c r="Y100" i="22"/>
  <c r="Y98" i="22"/>
  <c r="Y96" i="22"/>
  <c r="Y94" i="22"/>
  <c r="Y92" i="22"/>
  <c r="Y90" i="22"/>
  <c r="Y88" i="22"/>
  <c r="Y86" i="22"/>
  <c r="Y84" i="22"/>
  <c r="Y82" i="22"/>
  <c r="Y80" i="22"/>
  <c r="Y78" i="22"/>
  <c r="Y76" i="22"/>
  <c r="Y74" i="22"/>
  <c r="Y71" i="22"/>
  <c r="Y69" i="22"/>
  <c r="Y67" i="22"/>
  <c r="Y65" i="22"/>
  <c r="Y63" i="22"/>
  <c r="Y61" i="22"/>
  <c r="Y59" i="22"/>
  <c r="Y57" i="22"/>
  <c r="Y55" i="22"/>
  <c r="Y53" i="22"/>
  <c r="Y51" i="22"/>
  <c r="Y49" i="22"/>
  <c r="Y47" i="22"/>
  <c r="Y45" i="22"/>
  <c r="Y43" i="22"/>
  <c r="Y41" i="22"/>
  <c r="Y39" i="22"/>
  <c r="Y37" i="22"/>
  <c r="Y35" i="22"/>
  <c r="Y33" i="22"/>
  <c r="Y30" i="22"/>
  <c r="Y28" i="22"/>
  <c r="Y26" i="22"/>
  <c r="Y24" i="22"/>
  <c r="Y22" i="22"/>
  <c r="Y20" i="22"/>
  <c r="Y18" i="22"/>
  <c r="Y16" i="22"/>
  <c r="Y14" i="22"/>
  <c r="Y13" i="22"/>
  <c r="Y11" i="22"/>
  <c r="Y9" i="22"/>
  <c r="Y7" i="22"/>
  <c r="Y5" i="22"/>
  <c r="Y3" i="22"/>
  <c r="AC4" i="22" s="1"/>
  <c r="X150" i="22"/>
  <c r="X144" i="22"/>
  <c r="X140" i="22"/>
  <c r="X151" i="22"/>
  <c r="X149" i="22"/>
  <c r="X147" i="22"/>
  <c r="X145" i="22"/>
  <c r="X143" i="22"/>
  <c r="X141" i="22"/>
  <c r="X139" i="22"/>
  <c r="X137" i="22"/>
  <c r="X135" i="22"/>
  <c r="X133" i="22"/>
  <c r="X131" i="22"/>
  <c r="X129" i="22"/>
  <c r="X127" i="22"/>
  <c r="X125" i="22"/>
  <c r="X123" i="22"/>
  <c r="X121" i="22"/>
  <c r="X119" i="22"/>
  <c r="X117" i="22"/>
  <c r="X115" i="22"/>
  <c r="X113" i="22"/>
  <c r="X111" i="22"/>
  <c r="X109" i="22"/>
  <c r="X107" i="22"/>
  <c r="X105" i="22"/>
  <c r="X103" i="22"/>
  <c r="X101" i="22"/>
  <c r="X99" i="22"/>
  <c r="X97" i="22"/>
  <c r="X95" i="22"/>
  <c r="X93" i="22"/>
  <c r="X91" i="22"/>
  <c r="X89" i="22"/>
  <c r="X87" i="22"/>
  <c r="X85" i="22"/>
  <c r="X83" i="22"/>
  <c r="X81" i="22"/>
  <c r="X79" i="22"/>
  <c r="X77" i="22"/>
  <c r="X75" i="22"/>
  <c r="X73" i="22"/>
  <c r="X72" i="22"/>
  <c r="X70" i="22"/>
  <c r="X68" i="22"/>
  <c r="X66" i="22"/>
  <c r="X64" i="22"/>
  <c r="X62" i="22"/>
  <c r="X60" i="22"/>
  <c r="X58" i="22"/>
  <c r="X56" i="22"/>
  <c r="X54" i="22"/>
  <c r="X52" i="22"/>
  <c r="X50" i="22"/>
  <c r="X48" i="22"/>
  <c r="X46" i="22"/>
  <c r="X44" i="22"/>
  <c r="X42" i="22"/>
  <c r="X40" i="22"/>
  <c r="X38" i="22"/>
  <c r="X36" i="22"/>
  <c r="X34" i="22"/>
  <c r="X31" i="22"/>
  <c r="X29" i="22"/>
  <c r="X27" i="22"/>
  <c r="X25" i="22"/>
  <c r="X23" i="22"/>
  <c r="X21" i="22"/>
  <c r="X19" i="22"/>
  <c r="X17" i="22"/>
  <c r="X15" i="22"/>
  <c r="X32" i="22"/>
  <c r="X12" i="22"/>
  <c r="X10" i="22"/>
  <c r="X8" i="22"/>
  <c r="X6" i="22"/>
  <c r="X4" i="22"/>
  <c r="X153" i="22"/>
  <c r="X152" i="22"/>
  <c r="X148" i="22"/>
  <c r="X146" i="22"/>
  <c r="X142" i="22"/>
  <c r="X138" i="22"/>
  <c r="Y151" i="22"/>
  <c r="Y143" i="22"/>
  <c r="X136" i="22"/>
  <c r="X132" i="22"/>
  <c r="X128" i="22"/>
  <c r="X124" i="22"/>
  <c r="X120" i="22"/>
  <c r="X116" i="22"/>
  <c r="X112" i="22"/>
  <c r="X108" i="22"/>
  <c r="X104" i="22"/>
  <c r="X100" i="22"/>
  <c r="X96" i="22"/>
  <c r="X92" i="22"/>
  <c r="X88" i="22"/>
  <c r="X84" i="22"/>
  <c r="X80" i="22"/>
  <c r="X76" i="22"/>
  <c r="X69" i="22"/>
  <c r="X65" i="22"/>
  <c r="X61" i="22"/>
  <c r="X57" i="22"/>
  <c r="X53" i="22"/>
  <c r="X49" i="22"/>
  <c r="X45" i="22"/>
  <c r="X41" i="22"/>
  <c r="X37" i="22"/>
  <c r="X33" i="22"/>
  <c r="X28" i="22"/>
  <c r="X24" i="22"/>
  <c r="X20" i="22"/>
  <c r="X16" i="22"/>
  <c r="X13" i="22"/>
  <c r="X9" i="22"/>
  <c r="X5" i="22"/>
  <c r="Y149" i="22"/>
  <c r="Y141" i="22"/>
  <c r="Y135" i="22"/>
  <c r="Y131" i="22"/>
  <c r="Y127" i="22"/>
  <c r="Y123" i="22"/>
  <c r="Y119" i="22"/>
  <c r="Y115" i="22"/>
  <c r="Y111" i="22"/>
  <c r="Y107" i="22"/>
  <c r="Y103" i="22"/>
  <c r="Y99" i="22"/>
  <c r="Y95" i="22"/>
  <c r="Y91" i="22"/>
  <c r="Y87" i="22"/>
  <c r="Y83" i="22"/>
  <c r="Y79" i="22"/>
  <c r="Y75" i="22"/>
  <c r="Y72" i="22"/>
  <c r="Y68" i="22"/>
  <c r="Y64" i="22"/>
  <c r="Y60" i="22"/>
  <c r="Y56" i="22"/>
  <c r="Y52" i="22"/>
  <c r="Y48" i="22"/>
  <c r="Y44" i="22"/>
  <c r="Y40" i="22"/>
  <c r="Y36" i="22"/>
  <c r="Y31" i="22"/>
  <c r="Y27" i="22"/>
  <c r="Y23" i="22"/>
  <c r="Y19" i="22"/>
  <c r="Y15" i="22"/>
  <c r="Y12" i="22"/>
  <c r="Y8" i="22"/>
  <c r="Y4" i="22"/>
  <c r="Y153" i="22"/>
  <c r="Y147" i="22"/>
  <c r="Y139" i="22"/>
  <c r="X134" i="22"/>
  <c r="X130" i="22"/>
  <c r="X126" i="22"/>
  <c r="X122" i="22"/>
  <c r="X118" i="22"/>
  <c r="X114" i="22"/>
  <c r="X110" i="22"/>
  <c r="X106" i="22"/>
  <c r="X102" i="22"/>
  <c r="X98" i="22"/>
  <c r="X94" i="22"/>
  <c r="X90" i="22"/>
  <c r="X86" i="22"/>
  <c r="X82" i="22"/>
  <c r="X78" i="22"/>
  <c r="X74" i="22"/>
  <c r="X71" i="22"/>
  <c r="X67" i="22"/>
  <c r="X63" i="22"/>
  <c r="X59" i="22"/>
  <c r="X55" i="22"/>
  <c r="X51" i="22"/>
  <c r="X47" i="22"/>
  <c r="X43" i="22"/>
  <c r="X39" i="22"/>
  <c r="X35" i="22"/>
  <c r="X26" i="22"/>
  <c r="X22" i="22"/>
  <c r="X18" i="22"/>
  <c r="X14" i="22"/>
  <c r="X11" i="22"/>
  <c r="X7" i="22"/>
  <c r="X3" i="22"/>
  <c r="AC3" i="22" s="1"/>
  <c r="Y145" i="22"/>
  <c r="Y137" i="22"/>
  <c r="Y133" i="22"/>
  <c r="Y129" i="22"/>
  <c r="Y121" i="22"/>
  <c r="Y117" i="22"/>
  <c r="Y113" i="22"/>
  <c r="Y109" i="22"/>
  <c r="Y105" i="22"/>
  <c r="Y101" i="22"/>
  <c r="Y97" i="22"/>
  <c r="Y93" i="22"/>
  <c r="Y125" i="22"/>
  <c r="Y77" i="22"/>
  <c r="Y62" i="22"/>
  <c r="Y46" i="22"/>
  <c r="Y29" i="22"/>
  <c r="Y32" i="22"/>
  <c r="Y73" i="22"/>
  <c r="Y25" i="22"/>
  <c r="Y81" i="22"/>
  <c r="Y66" i="22"/>
  <c r="Y50" i="22"/>
  <c r="Y34" i="22"/>
  <c r="Y17" i="22"/>
  <c r="Y89" i="22"/>
  <c r="Y58" i="22"/>
  <c r="Y42" i="22"/>
  <c r="Y10" i="22"/>
  <c r="Y85" i="22"/>
  <c r="Y70" i="22"/>
  <c r="Y54" i="22"/>
  <c r="Y38" i="22"/>
  <c r="Y21" i="22"/>
  <c r="Y6" i="22"/>
  <c r="X204" i="22"/>
  <c r="X186" i="22"/>
  <c r="X188" i="22"/>
  <c r="X164" i="22"/>
  <c r="X162" i="22"/>
  <c r="Y161" i="22"/>
  <c r="X183" i="22"/>
  <c r="Y198" i="22"/>
  <c r="X171" i="22"/>
  <c r="X166" i="22"/>
  <c r="Y170" i="22"/>
  <c r="Y166" i="22"/>
  <c r="X197" i="22"/>
  <c r="X191" i="22"/>
  <c r="Y182" i="22"/>
  <c r="X173" i="22"/>
  <c r="Y160" i="22"/>
  <c r="Y168" i="22"/>
  <c r="Y187" i="22"/>
  <c r="Y185" i="22"/>
  <c r="Y203" i="22"/>
  <c r="X163" i="22"/>
  <c r="Y163" i="22"/>
  <c r="X185" i="22"/>
  <c r="X168" i="22"/>
  <c r="Y159" i="22"/>
  <c r="X207" i="22"/>
  <c r="X184" i="22"/>
  <c r="X196" i="22"/>
  <c r="Y188" i="22"/>
  <c r="Y169" i="22"/>
  <c r="X198" i="22"/>
  <c r="X206" i="22"/>
  <c r="X161" i="22"/>
  <c r="Y164" i="22"/>
  <c r="X195" i="22"/>
  <c r="X179" i="22"/>
  <c r="Y183" i="22"/>
  <c r="Y193" i="22"/>
  <c r="Y207" i="22"/>
  <c r="X181" i="22"/>
  <c r="X180" i="22"/>
  <c r="X169" i="22"/>
  <c r="Y175" i="22"/>
  <c r="Y194" i="22"/>
  <c r="Y205" i="22"/>
  <c r="Y174" i="22"/>
  <c r="Y186" i="22"/>
  <c r="Y165" i="22"/>
  <c r="Y196" i="22"/>
  <c r="Y199" i="22"/>
  <c r="Y201" i="22"/>
  <c r="X200" i="22"/>
  <c r="Y197" i="22"/>
  <c r="X160" i="22"/>
  <c r="X165" i="22"/>
  <c r="X199" i="22"/>
  <c r="Y162" i="22"/>
  <c r="X178" i="22"/>
  <c r="Y200" i="22"/>
  <c r="Y173" i="22"/>
  <c r="X182" i="22"/>
  <c r="Y189" i="22"/>
  <c r="X175" i="22"/>
  <c r="X194" i="22"/>
  <c r="Y191" i="22"/>
  <c r="Y195" i="22"/>
  <c r="Y206" i="22"/>
  <c r="X205" i="22"/>
  <c r="X174" i="22"/>
  <c r="X187" i="22"/>
  <c r="X203" i="22"/>
  <c r="X193" i="22"/>
  <c r="Y181" i="22"/>
  <c r="Y178" i="22"/>
  <c r="Y176" i="22"/>
  <c r="Y202" i="22"/>
  <c r="X159" i="22"/>
  <c r="X170" i="22"/>
  <c r="X190" i="22"/>
  <c r="X192" i="22"/>
  <c r="X201" i="22"/>
  <c r="X202" i="22"/>
  <c r="Y192" i="22"/>
  <c r="Y190" i="22"/>
  <c r="Y171" i="22"/>
  <c r="Y180" i="22"/>
  <c r="Y184" i="22"/>
  <c r="Y204" i="22"/>
  <c r="X189" i="22"/>
  <c r="X176" i="22"/>
  <c r="Y179" i="22"/>
  <c r="X33" i="21" l="1"/>
  <c r="Y36" i="21"/>
  <c r="X36" i="21"/>
  <c r="X34" i="21"/>
  <c r="Y35" i="21"/>
  <c r="X38" i="21"/>
  <c r="Y37" i="21"/>
  <c r="X35" i="21"/>
  <c r="Y38" i="21"/>
  <c r="X37" i="21"/>
  <c r="Y33" i="21"/>
  <c r="Y34" i="21"/>
  <c r="G14" i="16" l="1"/>
  <c r="F14" i="16"/>
  <c r="E14" i="16"/>
  <c r="D14" i="16"/>
  <c r="C14" i="16"/>
  <c r="U177" i="11" l="1"/>
  <c r="W177" i="11" s="1"/>
  <c r="U131" i="11"/>
  <c r="W131" i="11" s="1"/>
  <c r="U40" i="11"/>
  <c r="W40" i="11" s="1"/>
  <c r="U37" i="11"/>
  <c r="W37" i="11" s="1"/>
  <c r="U11" i="11"/>
  <c r="W11" i="11" s="1"/>
  <c r="U5" i="11"/>
  <c r="W5" i="11" s="1"/>
  <c r="U43" i="11"/>
  <c r="W43" i="11" s="1"/>
  <c r="U197" i="11"/>
  <c r="W197" i="11" s="1"/>
  <c r="U126" i="11"/>
  <c r="W126" i="11" s="1"/>
  <c r="U184" i="11"/>
  <c r="W184" i="11" s="1"/>
  <c r="U28" i="11"/>
  <c r="W28" i="11" s="1"/>
  <c r="U108" i="11"/>
  <c r="W108" i="11" s="1"/>
  <c r="U34" i="11"/>
  <c r="W34" i="11" s="1"/>
  <c r="U110" i="11"/>
  <c r="W110" i="11" s="1"/>
  <c r="U136" i="11"/>
  <c r="W136" i="11" s="1"/>
  <c r="U172" i="11"/>
  <c r="W172" i="11" s="1"/>
  <c r="U155" i="11"/>
  <c r="W155" i="11" s="1"/>
  <c r="U42" i="11"/>
  <c r="W42" i="11" s="1"/>
  <c r="U162" i="11"/>
  <c r="W162" i="11" s="1"/>
  <c r="U124" i="11"/>
  <c r="W124" i="11" s="1"/>
  <c r="U137" i="11"/>
  <c r="W137" i="11" s="1"/>
  <c r="U194" i="11"/>
  <c r="W194" i="11" s="1"/>
  <c r="U96" i="11"/>
  <c r="W96" i="11" s="1"/>
  <c r="U24" i="11"/>
  <c r="W24" i="11" s="1"/>
  <c r="U50" i="11"/>
  <c r="W50" i="11" s="1"/>
  <c r="U8" i="11"/>
  <c r="W8" i="11" s="1"/>
  <c r="AA3" i="21" s="1"/>
  <c r="U98" i="11"/>
  <c r="W98" i="11" s="1"/>
  <c r="U123" i="11"/>
  <c r="W123" i="11" s="1"/>
  <c r="U46" i="11"/>
  <c r="W46" i="11" s="1"/>
  <c r="U97" i="11"/>
  <c r="W97" i="11" s="1"/>
  <c r="U61" i="11"/>
  <c r="W61" i="11" s="1"/>
  <c r="U71" i="11"/>
  <c r="W71" i="11" s="1"/>
  <c r="U60" i="11"/>
  <c r="W60" i="11" s="1"/>
  <c r="U38" i="11"/>
  <c r="W38" i="11" s="1"/>
  <c r="U105" i="11"/>
  <c r="W105" i="11" s="1"/>
  <c r="U93" i="11"/>
  <c r="W93" i="11" s="1"/>
  <c r="U77" i="11"/>
  <c r="W77" i="11" s="1"/>
  <c r="U102" i="11"/>
  <c r="W102" i="11" s="1"/>
  <c r="U64" i="11"/>
  <c r="W64" i="11" s="1"/>
  <c r="U21" i="11"/>
  <c r="W21" i="11" s="1"/>
  <c r="U29" i="11"/>
  <c r="W29" i="11" s="1"/>
  <c r="U55" i="11"/>
  <c r="W55" i="11" s="1"/>
  <c r="U73" i="11"/>
  <c r="W73" i="11" s="1"/>
  <c r="U7" i="11"/>
  <c r="W7" i="11" s="1"/>
  <c r="U127" i="11"/>
  <c r="W127" i="11" s="1"/>
  <c r="U158" i="11"/>
  <c r="W158" i="11" s="1"/>
  <c r="U170" i="11"/>
  <c r="W170" i="11" s="1"/>
  <c r="U133" i="11"/>
  <c r="W133" i="11" s="1"/>
  <c r="U188" i="11"/>
  <c r="W188" i="11" s="1"/>
  <c r="U163" i="11"/>
  <c r="W163" i="11" s="1"/>
  <c r="U141" i="11"/>
  <c r="W141" i="11" s="1"/>
  <c r="U106" i="11"/>
  <c r="W106" i="11" s="1"/>
  <c r="U151" i="11"/>
  <c r="W151" i="11" s="1"/>
  <c r="U176" i="11"/>
  <c r="W176" i="11" s="1"/>
  <c r="U164" i="11"/>
  <c r="W164" i="11" s="1"/>
  <c r="U103" i="11"/>
  <c r="W103" i="11" s="1"/>
  <c r="U109" i="11"/>
  <c r="W109" i="11" s="1"/>
  <c r="U178" i="11"/>
  <c r="W178" i="11" s="1"/>
  <c r="U23" i="11"/>
  <c r="W23" i="11" s="1"/>
  <c r="U100" i="11"/>
  <c r="W100" i="11" s="1"/>
  <c r="U191" i="11"/>
  <c r="W191" i="11" s="1"/>
  <c r="U183" i="11"/>
  <c r="W183" i="11" s="1"/>
  <c r="U36" i="11"/>
  <c r="W36" i="11" s="1"/>
  <c r="U138" i="11"/>
  <c r="W138" i="11" s="1"/>
  <c r="U148" i="11"/>
  <c r="W148" i="11" s="1"/>
  <c r="U19" i="11"/>
  <c r="W19" i="11" s="1"/>
  <c r="U119" i="11"/>
  <c r="W119" i="11" s="1"/>
  <c r="U132" i="11"/>
  <c r="W132" i="11" s="1"/>
  <c r="U154" i="11"/>
  <c r="W154" i="11" s="1"/>
  <c r="U173" i="11"/>
  <c r="W173" i="11" s="1"/>
  <c r="U39" i="11"/>
  <c r="W39" i="11" s="1"/>
  <c r="U32" i="11"/>
  <c r="W32" i="11" s="1"/>
  <c r="U9" i="11"/>
  <c r="W9" i="11" s="1"/>
  <c r="U12" i="11"/>
  <c r="W12" i="11" s="1"/>
  <c r="U81" i="11"/>
  <c r="W81" i="11" s="1"/>
  <c r="U74" i="11"/>
  <c r="W74" i="11" s="1"/>
  <c r="U145" i="11"/>
  <c r="W145" i="11" s="1"/>
  <c r="U171" i="11"/>
  <c r="W171" i="11" s="1"/>
  <c r="U147" i="11"/>
  <c r="W147" i="11" s="1"/>
  <c r="U122" i="11"/>
  <c r="W122" i="11" s="1"/>
  <c r="U68" i="11"/>
  <c r="W68" i="11" s="1"/>
  <c r="U118" i="11"/>
  <c r="W118" i="11" s="1"/>
  <c r="U198" i="11"/>
  <c r="W198" i="11" s="1"/>
  <c r="U144" i="11"/>
  <c r="W144" i="11" s="1"/>
  <c r="U117" i="11"/>
  <c r="W117" i="11" s="1"/>
  <c r="U159" i="11"/>
  <c r="W159" i="11" s="1"/>
  <c r="U168" i="11"/>
  <c r="W168" i="11" s="1"/>
  <c r="U120" i="11"/>
  <c r="W120" i="11" s="1"/>
  <c r="U146" i="11"/>
  <c r="W146" i="11" s="1"/>
  <c r="U45" i="11"/>
  <c r="W45" i="11" s="1"/>
  <c r="U14" i="11"/>
  <c r="W14" i="11" s="1"/>
  <c r="U150" i="11"/>
  <c r="W150" i="11" s="1"/>
  <c r="U84" i="11"/>
  <c r="W84" i="11" s="1"/>
  <c r="W4" i="11"/>
  <c r="U67" i="11"/>
  <c r="W67" i="11" s="1"/>
  <c r="U30" i="11"/>
  <c r="W30" i="11" s="1"/>
  <c r="U83" i="11"/>
  <c r="W83" i="11" s="1"/>
  <c r="U18" i="11"/>
  <c r="W18" i="11" s="1"/>
  <c r="U92" i="11"/>
  <c r="W92" i="11" s="1"/>
  <c r="U195" i="11"/>
  <c r="W195" i="11" s="1"/>
  <c r="U143" i="11"/>
  <c r="W143" i="11" s="1"/>
  <c r="U33" i="11"/>
  <c r="W33" i="11" s="1"/>
  <c r="U101" i="11"/>
  <c r="W101" i="11" s="1"/>
  <c r="U165" i="11"/>
  <c r="W165" i="11" s="1"/>
  <c r="U114" i="11"/>
  <c r="W114" i="11" s="1"/>
  <c r="U111" i="11"/>
  <c r="W111" i="11" s="1"/>
  <c r="U152" i="11"/>
  <c r="W152" i="11" s="1"/>
  <c r="U142" i="11"/>
  <c r="W142" i="11" s="1"/>
  <c r="U179" i="11"/>
  <c r="W179" i="11" s="1"/>
  <c r="U72" i="11"/>
  <c r="W72" i="11" s="1"/>
  <c r="U56" i="11"/>
  <c r="W56" i="11" s="1"/>
  <c r="U90" i="11"/>
  <c r="W90" i="11" s="1"/>
  <c r="U10" i="11"/>
  <c r="W10" i="11" s="1"/>
  <c r="U58" i="11"/>
  <c r="W58" i="11" s="1"/>
  <c r="U79" i="11"/>
  <c r="W79" i="11" s="1"/>
  <c r="U15" i="11"/>
  <c r="W15" i="11" s="1"/>
  <c r="U202" i="11"/>
  <c r="W202" i="11" s="1"/>
  <c r="U160" i="11"/>
  <c r="W160" i="11" s="1"/>
  <c r="U186" i="11"/>
  <c r="W186" i="11" s="1"/>
  <c r="U115" i="11"/>
  <c r="W115" i="11" s="1"/>
  <c r="U49" i="11"/>
  <c r="W49" i="11" s="1"/>
  <c r="U116" i="11"/>
  <c r="W116" i="11" s="1"/>
  <c r="U161" i="11"/>
  <c r="W161" i="11" s="1"/>
  <c r="U80" i="11"/>
  <c r="W80" i="11" s="1"/>
  <c r="U47" i="11"/>
  <c r="W47" i="11" s="1"/>
  <c r="U94" i="11"/>
  <c r="W94" i="11" s="1"/>
  <c r="U189" i="11"/>
  <c r="W189" i="11" s="1"/>
  <c r="U3" i="11"/>
  <c r="W3" i="11" s="1"/>
  <c r="U95" i="11"/>
  <c r="W95" i="11" s="1"/>
  <c r="U75" i="11"/>
  <c r="W75" i="11" s="1"/>
  <c r="U65" i="11"/>
  <c r="W65" i="11" s="1"/>
  <c r="U167" i="11"/>
  <c r="W167" i="11" s="1"/>
  <c r="U88" i="11"/>
  <c r="W88" i="11" s="1"/>
  <c r="U174" i="11"/>
  <c r="W174" i="11" s="1"/>
  <c r="U187" i="11"/>
  <c r="W187" i="11" s="1"/>
  <c r="U26" i="11"/>
  <c r="W26" i="11" s="1"/>
  <c r="U139" i="11"/>
  <c r="W139" i="11" s="1"/>
  <c r="U130" i="11"/>
  <c r="W130" i="11" s="1"/>
  <c r="U112" i="11"/>
  <c r="W112" i="11" s="1"/>
  <c r="U125" i="11"/>
  <c r="W125" i="11" s="1"/>
  <c r="U57" i="11"/>
  <c r="W57" i="11" s="1"/>
  <c r="U196" i="11"/>
  <c r="W196" i="11" s="1"/>
  <c r="U113" i="11"/>
  <c r="W113" i="11" s="1"/>
  <c r="U31" i="11"/>
  <c r="W31" i="11" s="1"/>
  <c r="U104" i="11"/>
  <c r="W104" i="11" s="1"/>
  <c r="U140" i="11"/>
  <c r="W140" i="11" s="1"/>
  <c r="U128" i="11"/>
  <c r="W128" i="11" s="1"/>
  <c r="U134" i="11"/>
  <c r="W134" i="11" s="1"/>
  <c r="U166" i="11"/>
  <c r="W166" i="11" s="1"/>
  <c r="U180" i="11"/>
  <c r="W180" i="11" s="1"/>
  <c r="U121" i="11"/>
  <c r="W121" i="11" s="1"/>
  <c r="U192" i="11"/>
  <c r="W192" i="11" s="1"/>
  <c r="U13" i="11"/>
  <c r="W13" i="11" s="1"/>
  <c r="U70" i="11"/>
  <c r="W70" i="11" s="1"/>
  <c r="U59" i="11"/>
  <c r="W59" i="11" s="1"/>
  <c r="U44" i="11"/>
  <c r="W44" i="11" s="1"/>
  <c r="U16" i="11"/>
  <c r="W16" i="11" s="1"/>
  <c r="U22" i="11"/>
  <c r="W22" i="11" s="1"/>
  <c r="U51" i="11"/>
  <c r="W51" i="11" s="1"/>
  <c r="U54" i="11"/>
  <c r="W54" i="11" s="1"/>
  <c r="U52" i="11"/>
  <c r="W52" i="11" s="1"/>
  <c r="U129" i="11"/>
  <c r="W129" i="11" s="1"/>
  <c r="U201" i="11"/>
  <c r="W201" i="11" s="1"/>
  <c r="U156" i="11"/>
  <c r="W156" i="11" s="1"/>
  <c r="U175" i="11"/>
  <c r="W175" i="11" s="1"/>
  <c r="U78" i="11"/>
  <c r="W78" i="11" s="1"/>
  <c r="U6" i="11"/>
  <c r="W6" i="11" s="1"/>
  <c r="U82" i="11"/>
  <c r="W82" i="11" s="1"/>
  <c r="U53" i="11"/>
  <c r="W53" i="11" s="1"/>
  <c r="U153" i="11"/>
  <c r="W153" i="11" s="1"/>
  <c r="U182" i="11"/>
  <c r="W182" i="11" s="1"/>
  <c r="U199" i="11"/>
  <c r="W199" i="11" s="1"/>
  <c r="U87" i="11"/>
  <c r="W87" i="11" s="1"/>
  <c r="U63" i="11"/>
  <c r="W63" i="11" s="1"/>
  <c r="U62" i="11"/>
  <c r="W62" i="11" s="1"/>
  <c r="U27" i="11"/>
  <c r="W27" i="11" s="1"/>
  <c r="U25" i="11"/>
  <c r="W25" i="11" s="1"/>
  <c r="U17" i="11"/>
  <c r="W17" i="11" s="1"/>
  <c r="U91" i="11"/>
  <c r="W91" i="11" s="1"/>
  <c r="U66" i="11"/>
  <c r="W66" i="11" s="1"/>
  <c r="U35" i="11"/>
  <c r="W35" i="11" s="1"/>
  <c r="U85" i="11"/>
  <c r="W85" i="11" s="1"/>
  <c r="U89" i="11"/>
  <c r="W89" i="11" s="1"/>
  <c r="U69" i="11"/>
  <c r="W69" i="11" s="1"/>
  <c r="U76" i="11"/>
  <c r="W76" i="11" s="1"/>
  <c r="U185" i="11"/>
  <c r="W185" i="11" s="1"/>
  <c r="U193" i="11"/>
  <c r="W193" i="11" s="1"/>
  <c r="U41" i="11"/>
  <c r="W41" i="11" s="1"/>
  <c r="U149" i="11"/>
  <c r="W149" i="11" s="1"/>
  <c r="AC5" i="21" l="1"/>
  <c r="AC5" i="22"/>
  <c r="W157" i="11"/>
  <c r="W107" i="11" l="1"/>
  <c r="Y175" i="11" s="1"/>
  <c r="Y87" i="11" l="1"/>
  <c r="X58" i="11"/>
  <c r="Y167" i="11"/>
  <c r="X28" i="11"/>
  <c r="X37" i="11"/>
  <c r="Y53" i="11"/>
  <c r="Y9" i="11"/>
  <c r="X15" i="11"/>
  <c r="X22" i="11"/>
  <c r="X191" i="11"/>
  <c r="X82" i="11"/>
  <c r="Y178" i="11"/>
  <c r="Y115" i="11"/>
  <c r="Y51" i="11"/>
  <c r="X190" i="11"/>
  <c r="X127" i="11"/>
  <c r="Y197" i="11"/>
  <c r="Y134" i="11"/>
  <c r="Y71" i="11"/>
  <c r="Y188" i="11"/>
  <c r="Y125" i="11"/>
  <c r="Y62" i="11"/>
  <c r="Y105" i="11"/>
  <c r="X167" i="11"/>
  <c r="X83" i="11"/>
  <c r="X16" i="11"/>
  <c r="Y11" i="11"/>
  <c r="X129" i="11"/>
  <c r="X50" i="11"/>
  <c r="X97" i="11"/>
  <c r="X4" i="11"/>
  <c r="Y65" i="11"/>
  <c r="X154" i="11"/>
  <c r="X117" i="11"/>
  <c r="X29" i="11"/>
  <c r="Y44" i="11"/>
  <c r="X137" i="11"/>
  <c r="X25" i="11"/>
  <c r="Y14" i="11"/>
  <c r="X110" i="11"/>
  <c r="X5" i="11"/>
  <c r="X101" i="11"/>
  <c r="X189" i="11"/>
  <c r="X65" i="11"/>
  <c r="X44" i="11"/>
  <c r="X45" i="11"/>
  <c r="X196" i="11"/>
  <c r="X133" i="11"/>
  <c r="X70" i="11"/>
  <c r="X179" i="11"/>
  <c r="X74" i="11"/>
  <c r="X163" i="11"/>
  <c r="X53" i="11"/>
  <c r="X126" i="11"/>
  <c r="X32" i="11"/>
  <c r="X91" i="11"/>
  <c r="X14" i="11"/>
  <c r="Y19" i="11"/>
  <c r="X95" i="11"/>
  <c r="X9" i="11"/>
  <c r="X195" i="11"/>
  <c r="X69" i="11"/>
  <c r="X17" i="11"/>
  <c r="X61" i="11"/>
  <c r="X148" i="11"/>
  <c r="X48" i="11"/>
  <c r="Y147" i="11"/>
  <c r="Y84" i="11"/>
  <c r="Y20" i="11"/>
  <c r="X158" i="11"/>
  <c r="X96" i="11"/>
  <c r="Y165" i="11"/>
  <c r="Y103" i="11"/>
  <c r="Y38" i="11"/>
  <c r="Y157" i="11"/>
  <c r="Y94" i="11"/>
  <c r="Y29" i="11"/>
  <c r="Y7" i="11"/>
  <c r="X125" i="11"/>
  <c r="X47" i="11"/>
  <c r="Y116" i="11"/>
  <c r="X171" i="11"/>
  <c r="X87" i="11"/>
  <c r="X19" i="11"/>
  <c r="Y191" i="11"/>
  <c r="Y171" i="11"/>
  <c r="X153" i="11"/>
  <c r="X3" i="11"/>
  <c r="AC3" i="11" s="1"/>
  <c r="Y68" i="11"/>
  <c r="Y150" i="11"/>
  <c r="Y78" i="11"/>
  <c r="X31" i="11"/>
  <c r="X128" i="11"/>
  <c r="X57" i="11"/>
  <c r="X142" i="11"/>
  <c r="X169" i="11"/>
  <c r="Y112" i="11"/>
  <c r="X18" i="11"/>
  <c r="X122" i="11"/>
  <c r="X63" i="11"/>
  <c r="X145" i="11"/>
  <c r="Y36" i="11"/>
  <c r="X52" i="11"/>
  <c r="X99" i="11"/>
  <c r="X183" i="11"/>
  <c r="Y152" i="11"/>
  <c r="Y74" i="11"/>
  <c r="Y137" i="11"/>
  <c r="Y200" i="11"/>
  <c r="Y83" i="11"/>
  <c r="Y146" i="11"/>
  <c r="X76" i="11"/>
  <c r="X139" i="11"/>
  <c r="X202" i="11"/>
  <c r="Y64" i="11"/>
  <c r="Y127" i="11"/>
  <c r="Y190" i="11"/>
  <c r="X13" i="11"/>
  <c r="X173" i="11"/>
  <c r="X200" i="11"/>
  <c r="X138" i="11"/>
  <c r="Y21" i="11"/>
  <c r="Y124" i="11"/>
  <c r="X75" i="11"/>
  <c r="X38" i="11"/>
  <c r="X113" i="11"/>
  <c r="X197" i="11"/>
  <c r="Y195" i="11"/>
  <c r="X68" i="11"/>
  <c r="X152" i="11"/>
  <c r="Y57" i="11"/>
  <c r="Y49" i="11"/>
  <c r="Y113" i="11"/>
  <c r="Y176" i="11"/>
  <c r="Y59" i="11"/>
  <c r="Y122" i="11"/>
  <c r="Y185" i="11"/>
  <c r="X115" i="11"/>
  <c r="X178" i="11"/>
  <c r="Y39" i="11"/>
  <c r="Y104" i="11"/>
  <c r="Y166" i="11"/>
  <c r="X164" i="11"/>
  <c r="Y97" i="11"/>
  <c r="X10" i="11"/>
  <c r="X112" i="11"/>
  <c r="X59" i="11"/>
  <c r="X140" i="11"/>
  <c r="Y22" i="11"/>
  <c r="X24" i="11"/>
  <c r="X94" i="11"/>
  <c r="X177" i="11"/>
  <c r="Y136" i="11"/>
  <c r="Y70" i="11"/>
  <c r="Y133" i="11"/>
  <c r="Y196" i="11"/>
  <c r="Y79" i="11"/>
  <c r="Y142" i="11"/>
  <c r="X72" i="11"/>
  <c r="X135" i="11"/>
  <c r="X198" i="11"/>
  <c r="Y60" i="11"/>
  <c r="Y123" i="11"/>
  <c r="Y186" i="11"/>
  <c r="X174" i="11"/>
  <c r="Y55" i="11"/>
  <c r="Y40" i="11"/>
  <c r="X192" i="11"/>
  <c r="Y108" i="11"/>
  <c r="X165" i="11"/>
  <c r="Y101" i="11"/>
  <c r="X43" i="11"/>
  <c r="X120" i="11"/>
  <c r="Y4" i="11"/>
  <c r="Y26" i="11"/>
  <c r="Y90" i="11"/>
  <c r="Y153" i="11"/>
  <c r="Y34" i="11"/>
  <c r="Y99" i="11"/>
  <c r="Y161" i="11"/>
  <c r="X92" i="11"/>
  <c r="X155" i="11"/>
  <c r="Y16" i="11"/>
  <c r="Y80" i="11"/>
  <c r="Y143" i="11"/>
  <c r="X184" i="11"/>
  <c r="X79" i="11"/>
  <c r="Y140" i="11"/>
  <c r="X159" i="11"/>
  <c r="Y81" i="11"/>
  <c r="X6" i="11"/>
  <c r="X102" i="11"/>
  <c r="X55" i="11"/>
  <c r="X134" i="11"/>
  <c r="Y17" i="11"/>
  <c r="X20" i="11"/>
  <c r="X89" i="11"/>
  <c r="X172" i="11"/>
  <c r="Y120" i="11"/>
  <c r="Y66" i="11"/>
  <c r="Y129" i="11"/>
  <c r="Y192" i="11"/>
  <c r="Y75" i="11"/>
  <c r="Y138" i="11"/>
  <c r="Y201" i="11"/>
  <c r="X131" i="11"/>
  <c r="X194" i="11"/>
  <c r="Y56" i="11"/>
  <c r="Y119" i="11"/>
  <c r="Y182" i="11"/>
  <c r="X185" i="11"/>
  <c r="Y159" i="11"/>
  <c r="X33" i="11"/>
  <c r="X11" i="11"/>
  <c r="X77" i="11"/>
  <c r="X160" i="11"/>
  <c r="Y85" i="11"/>
  <c r="X39" i="11"/>
  <c r="X114" i="11"/>
  <c r="X199" i="11"/>
  <c r="Y199" i="11"/>
  <c r="Y86" i="11"/>
  <c r="Y149" i="11"/>
  <c r="Y30" i="11"/>
  <c r="Y95" i="11"/>
  <c r="X88" i="11"/>
  <c r="X151" i="11"/>
  <c r="Y12" i="11"/>
  <c r="Y76" i="11"/>
  <c r="Y139" i="11"/>
  <c r="Y202" i="11"/>
  <c r="X111" i="11"/>
  <c r="Y172" i="11"/>
  <c r="X146" i="11"/>
  <c r="X108" i="11"/>
  <c r="Y15" i="11"/>
  <c r="Y194" i="11"/>
  <c r="X143" i="11"/>
  <c r="Y23" i="11"/>
  <c r="X188" i="11"/>
  <c r="X150" i="11"/>
  <c r="Y128" i="11"/>
  <c r="Y93" i="11"/>
  <c r="X132" i="11"/>
  <c r="X106" i="11"/>
  <c r="Y10" i="11"/>
  <c r="Y77" i="11"/>
  <c r="X62" i="11"/>
  <c r="X30" i="11"/>
  <c r="X103" i="11"/>
  <c r="X187" i="11"/>
  <c r="Y163" i="11"/>
  <c r="X60" i="11"/>
  <c r="X141" i="11"/>
  <c r="Y25" i="11"/>
  <c r="Y41" i="11"/>
  <c r="Y106" i="11"/>
  <c r="Y168" i="11"/>
  <c r="Y50" i="11"/>
  <c r="Y114" i="11"/>
  <c r="Y177" i="11"/>
  <c r="X170" i="11"/>
  <c r="Y31" i="11"/>
  <c r="Y96" i="11"/>
  <c r="Y158" i="11"/>
  <c r="X85" i="11"/>
  <c r="X21" i="11"/>
  <c r="X40" i="11"/>
  <c r="X41" i="11"/>
  <c r="X180" i="11"/>
  <c r="Y144" i="11"/>
  <c r="X26" i="11"/>
  <c r="X7" i="11"/>
  <c r="X71" i="11"/>
  <c r="X156" i="11"/>
  <c r="Y69" i="11"/>
  <c r="X35" i="11"/>
  <c r="X109" i="11"/>
  <c r="X193" i="11"/>
  <c r="Y183" i="11"/>
  <c r="Y82" i="11"/>
  <c r="Y145" i="11"/>
  <c r="Y27" i="11"/>
  <c r="Y91" i="11"/>
  <c r="Y154" i="11"/>
  <c r="X84" i="11"/>
  <c r="X147" i="11"/>
  <c r="Y8" i="11"/>
  <c r="Y72" i="11"/>
  <c r="Y135" i="11"/>
  <c r="Y198" i="11"/>
  <c r="Y5" i="11"/>
  <c r="Y61" i="11"/>
  <c r="X54" i="11"/>
  <c r="X27" i="11"/>
  <c r="X98" i="11"/>
  <c r="X181" i="11"/>
  <c r="Y148" i="11"/>
  <c r="X56" i="11"/>
  <c r="X136" i="11"/>
  <c r="Y18" i="11"/>
  <c r="Y37" i="11"/>
  <c r="Y102" i="11"/>
  <c r="Y164" i="11"/>
  <c r="Y46" i="11"/>
  <c r="Y110" i="11"/>
  <c r="Y173" i="11"/>
  <c r="X104" i="11"/>
  <c r="X166" i="11"/>
  <c r="Y52" i="11"/>
  <c r="Y92" i="11"/>
  <c r="Y155" i="11"/>
  <c r="Y100" i="11"/>
  <c r="Y181" i="11"/>
  <c r="Y109" i="11"/>
  <c r="X64" i="11"/>
  <c r="X34" i="11"/>
  <c r="X149" i="11"/>
  <c r="Y131" i="11"/>
  <c r="X80" i="11"/>
  <c r="Y141" i="11"/>
  <c r="X105" i="11"/>
  <c r="X67" i="11"/>
  <c r="X175" i="11"/>
  <c r="X36" i="11"/>
  <c r="X121" i="11"/>
  <c r="Y48" i="11"/>
  <c r="Y187" i="11"/>
  <c r="X86" i="11"/>
  <c r="X46" i="11"/>
  <c r="X124" i="11"/>
  <c r="Y6" i="11"/>
  <c r="X12" i="11"/>
  <c r="X78" i="11"/>
  <c r="X161" i="11"/>
  <c r="Y89" i="11"/>
  <c r="Y58" i="11"/>
  <c r="Y121" i="11"/>
  <c r="Y184" i="11"/>
  <c r="Y67" i="11"/>
  <c r="Y130" i="11"/>
  <c r="Y193" i="11"/>
  <c r="X123" i="11"/>
  <c r="X186" i="11"/>
  <c r="Y47" i="11"/>
  <c r="Y111" i="11"/>
  <c r="Y174" i="11"/>
  <c r="X168" i="11"/>
  <c r="X90" i="11"/>
  <c r="X116" i="11"/>
  <c r="X107" i="11"/>
  <c r="X201" i="11"/>
  <c r="Y28" i="11"/>
  <c r="X49" i="11"/>
  <c r="X23" i="11"/>
  <c r="X93" i="11"/>
  <c r="X176" i="11"/>
  <c r="Y132" i="11"/>
  <c r="X51" i="11"/>
  <c r="X130" i="11"/>
  <c r="Y13" i="11"/>
  <c r="Y33" i="11"/>
  <c r="Y98" i="11"/>
  <c r="Y160" i="11"/>
  <c r="Y42" i="11"/>
  <c r="Y107" i="11"/>
  <c r="Y169" i="11"/>
  <c r="X100" i="11"/>
  <c r="X162" i="11"/>
  <c r="Y24" i="11"/>
  <c r="Y88" i="11"/>
  <c r="Y151" i="11"/>
  <c r="X144" i="11"/>
  <c r="Y32" i="11"/>
  <c r="Y156" i="11"/>
  <c r="X81" i="11"/>
  <c r="X42" i="11"/>
  <c r="X118" i="11"/>
  <c r="Y3" i="11"/>
  <c r="AC4" i="11" s="1"/>
  <c r="X8" i="11"/>
  <c r="X73" i="11"/>
  <c r="X157" i="11"/>
  <c r="Y73" i="11"/>
  <c r="Y54" i="11"/>
  <c r="Y117" i="11"/>
  <c r="Y180" i="11"/>
  <c r="Y63" i="11"/>
  <c r="Y126" i="11"/>
  <c r="Y189" i="11"/>
  <c r="X119" i="11"/>
  <c r="X182" i="11"/>
  <c r="Y43" i="11"/>
  <c r="Y170" i="11"/>
  <c r="Y35" i="11"/>
  <c r="Y118" i="11"/>
  <c r="Y45" i="11"/>
  <c r="Y179" i="11"/>
  <c r="X66" i="11"/>
  <c r="Y162" i="11"/>
  <c r="A4" i="21" l="1"/>
  <c r="A5" i="21" s="1"/>
  <c r="A6" i="21" s="1"/>
  <c r="A4" i="22"/>
  <c r="A5" i="22" s="1"/>
  <c r="A6" i="22" s="1"/>
  <c r="A7" i="22" s="1"/>
  <c r="A8" i="22" s="1"/>
  <c r="A9" i="22" s="1"/>
  <c r="A10" i="22" s="1"/>
  <c r="A11" i="22" s="1"/>
  <c r="A12" i="22" s="1"/>
  <c r="A13" i="22" s="1"/>
  <c r="A28" i="11" l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7" i="21"/>
  <c r="A8" i="21" s="1"/>
  <c r="A14" i="22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9" i="21" l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6" i="22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54" i="22" s="1"/>
  <c r="A55" i="22" s="1"/>
  <c r="A56" i="22" s="1"/>
  <c r="A57" i="22" s="1"/>
  <c r="A58" i="22" s="1"/>
  <c r="A59" i="22" s="1"/>
  <c r="A60" i="22" s="1"/>
  <c r="A61" i="22" s="1"/>
  <c r="A62" i="22" s="1"/>
  <c r="A63" i="22" s="1"/>
  <c r="A64" i="22" s="1"/>
  <c r="A65" i="22" s="1"/>
  <c r="A66" i="22" s="1"/>
  <c r="A67" i="22" s="1"/>
  <c r="A68" i="22" s="1"/>
  <c r="A69" i="22" s="1"/>
  <c r="A70" i="22" s="1"/>
  <c r="A71" i="22" s="1"/>
  <c r="A72" i="22" s="1"/>
  <c r="A73" i="22" s="1"/>
  <c r="A74" i="22" s="1"/>
  <c r="A75" i="22" s="1"/>
  <c r="A76" i="22" s="1"/>
  <c r="A77" i="22" s="1"/>
  <c r="A78" i="22" s="1"/>
  <c r="A79" i="22" s="1"/>
  <c r="A80" i="22" s="1"/>
  <c r="A81" i="22" s="1"/>
  <c r="A82" i="22" s="1"/>
  <c r="A83" i="22" s="1"/>
  <c r="A84" i="22" s="1"/>
  <c r="A85" i="22" s="1"/>
  <c r="A86" i="22" s="1"/>
  <c r="A87" i="22" s="1"/>
  <c r="A88" i="22" s="1"/>
  <c r="A89" i="22" s="1"/>
  <c r="A90" i="22" s="1"/>
  <c r="A91" i="22" s="1"/>
  <c r="A92" i="22" s="1"/>
  <c r="A93" i="22" s="1"/>
  <c r="A94" i="22" s="1"/>
  <c r="A95" i="22" s="1"/>
  <c r="A96" i="22" s="1"/>
  <c r="A97" i="22" s="1"/>
  <c r="A98" i="22" s="1"/>
  <c r="A99" i="22" s="1"/>
  <c r="A100" i="22" s="1"/>
  <c r="A101" i="22" s="1"/>
  <c r="A102" i="22" s="1"/>
  <c r="A103" i="22" s="1"/>
  <c r="A104" i="22" s="1"/>
  <c r="A105" i="22" s="1"/>
  <c r="A106" i="22" s="1"/>
  <c r="A107" i="22" s="1"/>
  <c r="A108" i="22" s="1"/>
  <c r="A109" i="22" s="1"/>
  <c r="A110" i="22" s="1"/>
  <c r="A111" i="22" s="1"/>
  <c r="A112" i="22" s="1"/>
  <c r="A113" i="22" s="1"/>
  <c r="A114" i="22" s="1"/>
  <c r="A115" i="22" s="1"/>
  <c r="A116" i="22" s="1"/>
  <c r="A117" i="22" s="1"/>
  <c r="A118" i="22" s="1"/>
  <c r="A119" i="22" s="1"/>
  <c r="A120" i="22" s="1"/>
  <c r="A121" i="22" s="1"/>
  <c r="A122" i="22" s="1"/>
  <c r="A123" i="22" s="1"/>
  <c r="A124" i="22" s="1"/>
  <c r="A125" i="22" s="1"/>
  <c r="A126" i="22" s="1"/>
  <c r="A127" i="22" s="1"/>
  <c r="A128" i="22" s="1"/>
  <c r="A129" i="22" s="1"/>
  <c r="A130" i="22" s="1"/>
  <c r="A131" i="22" s="1"/>
  <c r="A132" i="22" s="1"/>
  <c r="A133" i="22" s="1"/>
  <c r="A134" i="22" s="1"/>
  <c r="A135" i="22" s="1"/>
  <c r="A136" i="22" s="1"/>
  <c r="A137" i="22" s="1"/>
  <c r="A138" i="22" s="1"/>
  <c r="A139" i="22" s="1"/>
  <c r="A140" i="22" s="1"/>
  <c r="A141" i="22" s="1"/>
  <c r="A142" i="22" s="1"/>
  <c r="A143" i="22" s="1"/>
  <c r="A144" i="22" s="1"/>
  <c r="A145" i="22" s="1"/>
  <c r="A146" i="22" s="1"/>
  <c r="A147" i="22" s="1"/>
  <c r="A148" i="22" s="1"/>
  <c r="A149" i="22" s="1"/>
  <c r="A150" i="22" s="1"/>
  <c r="A151" i="22" s="1"/>
  <c r="A152" i="22" s="1"/>
  <c r="A153" i="22" s="1"/>
  <c r="A44" i="11"/>
  <c r="A45" i="1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</calcChain>
</file>

<file path=xl/comments1.xml><?xml version="1.0" encoding="utf-8"?>
<comments xmlns="http://schemas.openxmlformats.org/spreadsheetml/2006/main">
  <authors>
    <author>hor70431</author>
    <author>Macias</author>
  </authors>
  <commentList>
    <comment ref="V10" authorId="0">
      <text>
        <r>
          <rPr>
            <b/>
            <sz val="9"/>
            <color indexed="81"/>
            <rFont val="Tahoma"/>
            <family val="2"/>
          </rPr>
          <t>hor70431:</t>
        </r>
        <r>
          <rPr>
            <sz val="9"/>
            <color indexed="81"/>
            <rFont val="Tahoma"/>
            <family val="2"/>
          </rPr>
          <t xml:space="preserve">
pg 16</t>
        </r>
      </text>
    </comment>
    <comment ref="V15" authorId="0">
      <text>
        <r>
          <rPr>
            <b/>
            <sz val="9"/>
            <color indexed="81"/>
            <rFont val="Tahoma"/>
            <family val="2"/>
          </rPr>
          <t>hor70431:</t>
        </r>
        <r>
          <rPr>
            <sz val="9"/>
            <color indexed="81"/>
            <rFont val="Tahoma"/>
            <family val="2"/>
          </rPr>
          <t xml:space="preserve">
Pg 4
</t>
        </r>
      </text>
    </comment>
    <comment ref="V32" authorId="1">
      <text>
        <r>
          <rPr>
            <b/>
            <sz val="9"/>
            <color indexed="81"/>
            <rFont val="Tahoma"/>
            <family val="2"/>
          </rPr>
          <t>Macias:</t>
        </r>
        <r>
          <rPr>
            <sz val="9"/>
            <color indexed="81"/>
            <rFont val="Tahoma"/>
            <family val="2"/>
          </rPr>
          <t xml:space="preserve">
Per 3/26/2015 email from M. Parvinen - add in $865k to amount reported in 2013 for the insurance reimbursement</t>
        </r>
      </text>
    </comment>
    <comment ref="V54" authorId="0">
      <text>
        <r>
          <rPr>
            <b/>
            <sz val="9"/>
            <color indexed="81"/>
            <rFont val="Tahoma"/>
            <family val="2"/>
          </rPr>
          <t>hor70431:</t>
        </r>
        <r>
          <rPr>
            <sz val="9"/>
            <color indexed="81"/>
            <rFont val="Tahoma"/>
            <family val="2"/>
          </rPr>
          <t xml:space="preserve">
Year 2012
Pg 115 Form 2</t>
        </r>
      </text>
    </comment>
    <comment ref="V80" authorId="0">
      <text>
        <r>
          <rPr>
            <b/>
            <sz val="9"/>
            <color indexed="81"/>
            <rFont val="Tahoma"/>
            <family val="2"/>
          </rPr>
          <t>hor70431:</t>
        </r>
        <r>
          <rPr>
            <sz val="9"/>
            <color indexed="81"/>
            <rFont val="Tahoma"/>
            <family val="2"/>
          </rPr>
          <t xml:space="preserve">
Year -2012
Excel file - O&amp;M tab</t>
        </r>
      </text>
    </comment>
    <comment ref="V113" authorId="0">
      <text>
        <r>
          <rPr>
            <b/>
            <sz val="9"/>
            <color indexed="81"/>
            <rFont val="Tahoma"/>
            <family val="2"/>
          </rPr>
          <t>hor70431:</t>
        </r>
        <r>
          <rPr>
            <sz val="9"/>
            <color indexed="81"/>
            <rFont val="Tahoma"/>
            <family val="2"/>
          </rPr>
          <t xml:space="preserve">
Pg 91
</t>
        </r>
      </text>
    </comment>
    <comment ref="V175" authorId="0">
      <text>
        <r>
          <rPr>
            <b/>
            <sz val="9"/>
            <color indexed="81"/>
            <rFont val="Tahoma"/>
            <family val="2"/>
          </rPr>
          <t>hor70431:</t>
        </r>
        <r>
          <rPr>
            <sz val="9"/>
            <color indexed="81"/>
            <rFont val="Tahoma"/>
            <family val="2"/>
          </rPr>
          <t xml:space="preserve">
File is a read only
NIMO_PSC_Supplemental_MasterFile_2013- FINAL
Can not Download</t>
        </r>
      </text>
    </comment>
    <comment ref="V193" authorId="0">
      <text>
        <r>
          <rPr>
            <b/>
            <sz val="9"/>
            <color indexed="81"/>
            <rFont val="Tahoma"/>
            <family val="2"/>
          </rPr>
          <t>hor70431:</t>
        </r>
        <r>
          <rPr>
            <sz val="9"/>
            <color indexed="81"/>
            <rFont val="Tahoma"/>
            <family val="2"/>
          </rPr>
          <t xml:space="preserve">
Pg 58</t>
        </r>
      </text>
    </comment>
    <comment ref="V210" authorId="0">
      <text>
        <r>
          <rPr>
            <b/>
            <sz val="9"/>
            <color indexed="81"/>
            <rFont val="Tahoma"/>
            <family val="2"/>
          </rPr>
          <t>hor70431:</t>
        </r>
        <r>
          <rPr>
            <sz val="9"/>
            <color indexed="81"/>
            <rFont val="Tahoma"/>
            <family val="2"/>
          </rPr>
          <t xml:space="preserve">
Have report - does not inlcude pg 325 / A&amp;G amount
</t>
        </r>
      </text>
    </comment>
    <comment ref="V211" authorId="0">
      <text>
        <r>
          <rPr>
            <b/>
            <sz val="9"/>
            <color indexed="81"/>
            <rFont val="Tahoma"/>
            <family val="2"/>
          </rPr>
          <t>hor70431:</t>
        </r>
        <r>
          <rPr>
            <sz val="9"/>
            <color indexed="81"/>
            <rFont val="Tahoma"/>
            <family val="2"/>
          </rPr>
          <t xml:space="preserve">
Have report - does not inlcude pg 325 / A&amp;G amount
Pg 9
</t>
        </r>
      </text>
    </comment>
    <comment ref="V212" authorId="0">
      <text>
        <r>
          <rPr>
            <b/>
            <sz val="9"/>
            <color indexed="81"/>
            <rFont val="Tahoma"/>
            <family val="2"/>
          </rPr>
          <t>hor70431:</t>
        </r>
        <r>
          <rPr>
            <sz val="9"/>
            <color indexed="81"/>
            <rFont val="Tahoma"/>
            <family val="2"/>
          </rPr>
          <t xml:space="preserve">
Year - 2010
PG 77</t>
        </r>
      </text>
    </comment>
    <comment ref="V213" authorId="0">
      <text>
        <r>
          <rPr>
            <b/>
            <sz val="9"/>
            <color indexed="81"/>
            <rFont val="Tahoma"/>
            <family val="2"/>
          </rPr>
          <t>hor70431:</t>
        </r>
        <r>
          <rPr>
            <sz val="9"/>
            <color indexed="81"/>
            <rFont val="Tahoma"/>
            <family val="2"/>
          </rPr>
          <t xml:space="preserve">
Have report - does not inlcude pg 325 / A&amp;G amount - Excel format</t>
        </r>
      </text>
    </comment>
    <comment ref="V214" authorId="0">
      <text>
        <r>
          <rPr>
            <b/>
            <sz val="9"/>
            <color indexed="81"/>
            <rFont val="Tahoma"/>
            <family val="2"/>
          </rPr>
          <t>hor70431:</t>
        </r>
        <r>
          <rPr>
            <sz val="9"/>
            <color indexed="81"/>
            <rFont val="Tahoma"/>
            <family val="2"/>
          </rPr>
          <t xml:space="preserve">
Pg 28
this is December total company - gm</t>
        </r>
      </text>
    </comment>
    <comment ref="V215" authorId="0">
      <text>
        <r>
          <rPr>
            <b/>
            <sz val="9"/>
            <color indexed="81"/>
            <rFont val="Tahoma"/>
            <family val="2"/>
          </rPr>
          <t>hor70431:</t>
        </r>
        <r>
          <rPr>
            <sz val="9"/>
            <color indexed="81"/>
            <rFont val="Tahoma"/>
            <family val="2"/>
          </rPr>
          <t xml:space="preserve">
Greg has #</t>
        </r>
      </text>
    </comment>
    <comment ref="V216" authorId="0">
      <text>
        <r>
          <rPr>
            <b/>
            <sz val="9"/>
            <color indexed="81"/>
            <rFont val="Tahoma"/>
            <family val="2"/>
          </rPr>
          <t>hor70431:</t>
        </r>
        <r>
          <rPr>
            <sz val="9"/>
            <color indexed="81"/>
            <rFont val="Tahoma"/>
            <family val="2"/>
          </rPr>
          <t xml:space="preserve">
2012 - the latest year for Georgia
Pg 103
Above description  is total company number</t>
        </r>
      </text>
    </comment>
    <comment ref="V217" authorId="0">
      <text>
        <r>
          <rPr>
            <b/>
            <sz val="9"/>
            <color indexed="81"/>
            <rFont val="Tahoma"/>
            <family val="2"/>
          </rPr>
          <t>hor70431:</t>
        </r>
        <r>
          <rPr>
            <sz val="9"/>
            <color indexed="81"/>
            <rFont val="Tahoma"/>
            <family val="2"/>
          </rPr>
          <t xml:space="preserve">
pg 115
On the same spread it shows 176,492,266 as the previous year -- this is the same as GA??
Above is total company number</t>
        </r>
      </text>
    </comment>
    <comment ref="V218" authorId="0">
      <text>
        <r>
          <rPr>
            <b/>
            <sz val="9"/>
            <color indexed="81"/>
            <rFont val="Tahoma"/>
            <family val="2"/>
          </rPr>
          <t>hor70431:</t>
        </r>
        <r>
          <rPr>
            <sz val="9"/>
            <color indexed="81"/>
            <rFont val="Tahoma"/>
            <family val="2"/>
          </rPr>
          <t xml:space="preserve">
Excel file - did not break out A&amp;G - does have a O&amp;M tab</t>
        </r>
      </text>
    </comment>
    <comment ref="V219" authorId="0">
      <text>
        <r>
          <rPr>
            <b/>
            <sz val="9"/>
            <color indexed="81"/>
            <rFont val="Tahoma"/>
            <family val="2"/>
          </rPr>
          <t>hor70431:</t>
        </r>
        <r>
          <rPr>
            <sz val="9"/>
            <color indexed="81"/>
            <rFont val="Tahoma"/>
            <family val="2"/>
          </rPr>
          <t xml:space="preserve">
Have Report - Does not include A&amp;G-- See pg 7
Mising Account 930.2</t>
        </r>
      </text>
    </comment>
  </commentList>
</comments>
</file>

<file path=xl/comments2.xml><?xml version="1.0" encoding="utf-8"?>
<comments xmlns="http://schemas.openxmlformats.org/spreadsheetml/2006/main">
  <authors>
    <author>hor70431</author>
    <author>Macias</author>
  </authors>
  <commentList>
    <comment ref="V8" authorId="0">
      <text>
        <r>
          <rPr>
            <b/>
            <sz val="9"/>
            <color indexed="81"/>
            <rFont val="Tahoma"/>
            <family val="2"/>
          </rPr>
          <t>hor70431:</t>
        </r>
        <r>
          <rPr>
            <sz val="9"/>
            <color indexed="81"/>
            <rFont val="Tahoma"/>
            <family val="2"/>
          </rPr>
          <t xml:space="preserve">
Pg 58</t>
        </r>
      </text>
    </comment>
    <comment ref="V20" authorId="0">
      <text>
        <r>
          <rPr>
            <b/>
            <sz val="9"/>
            <color indexed="81"/>
            <rFont val="Tahoma"/>
            <family val="2"/>
          </rPr>
          <t>hor70431:</t>
        </r>
        <r>
          <rPr>
            <sz val="9"/>
            <color indexed="81"/>
            <rFont val="Tahoma"/>
            <family val="2"/>
          </rPr>
          <t xml:space="preserve">
pg 16</t>
        </r>
      </text>
    </comment>
    <comment ref="V30" authorId="0">
      <text>
        <r>
          <rPr>
            <b/>
            <sz val="9"/>
            <color indexed="81"/>
            <rFont val="Tahoma"/>
            <family val="2"/>
          </rPr>
          <t>hor70431:</t>
        </r>
        <r>
          <rPr>
            <sz val="9"/>
            <color indexed="81"/>
            <rFont val="Tahoma"/>
            <family val="2"/>
          </rPr>
          <t xml:space="preserve">
Pg 4
</t>
        </r>
      </text>
    </comment>
    <comment ref="V52" authorId="1">
      <text>
        <r>
          <rPr>
            <b/>
            <sz val="9"/>
            <color indexed="81"/>
            <rFont val="Tahoma"/>
            <family val="2"/>
          </rPr>
          <t>Macias:</t>
        </r>
        <r>
          <rPr>
            <sz val="9"/>
            <color indexed="81"/>
            <rFont val="Tahoma"/>
            <family val="2"/>
          </rPr>
          <t xml:space="preserve">
Per 3/26/2015 email from M. Parvinen - add in $865k to amount reported in 2013 for the insurance reimbursement</t>
        </r>
      </text>
    </comment>
    <comment ref="V84" authorId="0">
      <text>
        <r>
          <rPr>
            <b/>
            <sz val="9"/>
            <color indexed="81"/>
            <rFont val="Tahoma"/>
            <family val="2"/>
          </rPr>
          <t>hor70431:</t>
        </r>
        <r>
          <rPr>
            <sz val="9"/>
            <color indexed="81"/>
            <rFont val="Tahoma"/>
            <family val="2"/>
          </rPr>
          <t xml:space="preserve">
Year 2012
Pg 115 Form 2</t>
        </r>
      </text>
    </comment>
    <comment ref="V115" authorId="0">
      <text>
        <r>
          <rPr>
            <b/>
            <sz val="9"/>
            <color indexed="81"/>
            <rFont val="Tahoma"/>
            <family val="2"/>
          </rPr>
          <t>hor70431:</t>
        </r>
        <r>
          <rPr>
            <sz val="9"/>
            <color indexed="81"/>
            <rFont val="Tahoma"/>
            <family val="2"/>
          </rPr>
          <t xml:space="preserve">
Year -2012
Excel file - O&amp;M tab</t>
        </r>
      </text>
    </comment>
    <comment ref="V147" authorId="0">
      <text>
        <r>
          <rPr>
            <b/>
            <sz val="9"/>
            <color indexed="81"/>
            <rFont val="Tahoma"/>
            <family val="2"/>
          </rPr>
          <t>hor70431:</t>
        </r>
        <r>
          <rPr>
            <sz val="9"/>
            <color indexed="81"/>
            <rFont val="Tahoma"/>
            <family val="2"/>
          </rPr>
          <t xml:space="preserve">
File is a read only
NIMO_PSC_Supplemental_MasterFile_2013- FINAL
Can not Download</t>
        </r>
      </text>
    </comment>
    <comment ref="V159" authorId="0">
      <text>
        <r>
          <rPr>
            <b/>
            <sz val="9"/>
            <color indexed="81"/>
            <rFont val="Tahoma"/>
            <family val="2"/>
          </rPr>
          <t>hor70431:</t>
        </r>
        <r>
          <rPr>
            <sz val="9"/>
            <color indexed="81"/>
            <rFont val="Tahoma"/>
            <family val="2"/>
          </rPr>
          <t xml:space="preserve">
Pg 91
</t>
        </r>
      </text>
    </comment>
    <comment ref="V209" authorId="0">
      <text>
        <r>
          <rPr>
            <b/>
            <sz val="9"/>
            <color indexed="81"/>
            <rFont val="Tahoma"/>
            <family val="2"/>
          </rPr>
          <t>hor70431:</t>
        </r>
        <r>
          <rPr>
            <sz val="9"/>
            <color indexed="81"/>
            <rFont val="Tahoma"/>
            <family val="2"/>
          </rPr>
          <t xml:space="preserve">
Have report - does not include pg 325 / A&amp;G amount
</t>
        </r>
      </text>
    </comment>
    <comment ref="V210" authorId="0">
      <text>
        <r>
          <rPr>
            <b/>
            <sz val="9"/>
            <color indexed="81"/>
            <rFont val="Tahoma"/>
            <family val="2"/>
          </rPr>
          <t>hor70431:</t>
        </r>
        <r>
          <rPr>
            <sz val="9"/>
            <color indexed="81"/>
            <rFont val="Tahoma"/>
            <family val="2"/>
          </rPr>
          <t xml:space="preserve">
Have report - does not include pg 325 / A&amp;G amount
Pg 9
</t>
        </r>
      </text>
    </comment>
    <comment ref="V211" authorId="0">
      <text>
        <r>
          <rPr>
            <b/>
            <sz val="9"/>
            <color indexed="81"/>
            <rFont val="Tahoma"/>
            <family val="2"/>
          </rPr>
          <t>hor70431:</t>
        </r>
        <r>
          <rPr>
            <sz val="9"/>
            <color indexed="81"/>
            <rFont val="Tahoma"/>
            <family val="2"/>
          </rPr>
          <t xml:space="preserve">
Year - 2010
PG 77</t>
        </r>
      </text>
    </comment>
    <comment ref="V212" authorId="0">
      <text>
        <r>
          <rPr>
            <b/>
            <sz val="9"/>
            <color indexed="81"/>
            <rFont val="Tahoma"/>
            <family val="2"/>
          </rPr>
          <t>hor70431:</t>
        </r>
        <r>
          <rPr>
            <sz val="9"/>
            <color indexed="81"/>
            <rFont val="Tahoma"/>
            <family val="2"/>
          </rPr>
          <t xml:space="preserve">
Have report - does not include pg 325 / A&amp;G amount - Excel format</t>
        </r>
      </text>
    </comment>
    <comment ref="V213" authorId="0">
      <text>
        <r>
          <rPr>
            <b/>
            <sz val="9"/>
            <color indexed="81"/>
            <rFont val="Tahoma"/>
            <family val="2"/>
          </rPr>
          <t>hor70431:</t>
        </r>
        <r>
          <rPr>
            <sz val="9"/>
            <color indexed="81"/>
            <rFont val="Tahoma"/>
            <family val="2"/>
          </rPr>
          <t xml:space="preserve">
Pg 28
this is December total company - gm</t>
        </r>
      </text>
    </comment>
    <comment ref="V214" authorId="0">
      <text>
        <r>
          <rPr>
            <b/>
            <sz val="9"/>
            <color indexed="81"/>
            <rFont val="Tahoma"/>
            <family val="2"/>
          </rPr>
          <t>hor70431:</t>
        </r>
        <r>
          <rPr>
            <sz val="9"/>
            <color indexed="81"/>
            <rFont val="Tahoma"/>
            <family val="2"/>
          </rPr>
          <t xml:space="preserve">
Greg has #</t>
        </r>
      </text>
    </comment>
    <comment ref="V215" authorId="0">
      <text>
        <r>
          <rPr>
            <b/>
            <sz val="9"/>
            <color indexed="81"/>
            <rFont val="Tahoma"/>
            <family val="2"/>
          </rPr>
          <t>hor70431:</t>
        </r>
        <r>
          <rPr>
            <sz val="9"/>
            <color indexed="81"/>
            <rFont val="Tahoma"/>
            <family val="2"/>
          </rPr>
          <t xml:space="preserve">
2012 - the latest year for Georgia
Pg 103
Above description  is total company number</t>
        </r>
      </text>
    </comment>
    <comment ref="V216" authorId="0">
      <text>
        <r>
          <rPr>
            <b/>
            <sz val="9"/>
            <color indexed="81"/>
            <rFont val="Tahoma"/>
            <family val="2"/>
          </rPr>
          <t>hor70431:</t>
        </r>
        <r>
          <rPr>
            <sz val="9"/>
            <color indexed="81"/>
            <rFont val="Tahoma"/>
            <family val="2"/>
          </rPr>
          <t xml:space="preserve">
pg 115
On the same spread it shows 176,492,266 as the previous year -- this is the same as GA??
Above is total company number</t>
        </r>
      </text>
    </comment>
    <comment ref="V217" authorId="0">
      <text>
        <r>
          <rPr>
            <b/>
            <sz val="9"/>
            <color indexed="81"/>
            <rFont val="Tahoma"/>
            <family val="2"/>
          </rPr>
          <t>hor70431:</t>
        </r>
        <r>
          <rPr>
            <sz val="9"/>
            <color indexed="81"/>
            <rFont val="Tahoma"/>
            <family val="2"/>
          </rPr>
          <t xml:space="preserve">
Excel file - did not break out A&amp;G - does have a O&amp;M tab</t>
        </r>
      </text>
    </comment>
    <comment ref="V218" authorId="0">
      <text>
        <r>
          <rPr>
            <b/>
            <sz val="9"/>
            <color indexed="81"/>
            <rFont val="Tahoma"/>
            <family val="2"/>
          </rPr>
          <t>hor70431:</t>
        </r>
        <r>
          <rPr>
            <sz val="9"/>
            <color indexed="81"/>
            <rFont val="Tahoma"/>
            <family val="2"/>
          </rPr>
          <t xml:space="preserve">
Have Report - Does not include A&amp;G-- See pg 7
Missing Account 930.2</t>
        </r>
      </text>
    </comment>
  </commentList>
</comments>
</file>

<file path=xl/comments3.xml><?xml version="1.0" encoding="utf-8"?>
<comments xmlns="http://schemas.openxmlformats.org/spreadsheetml/2006/main">
  <authors>
    <author>hor70431</author>
    <author>Macias</author>
  </authors>
  <commentList>
    <comment ref="V3" authorId="0">
      <text>
        <r>
          <rPr>
            <b/>
            <sz val="9"/>
            <color indexed="81"/>
            <rFont val="Tahoma"/>
            <family val="2"/>
          </rPr>
          <t>hor70431:</t>
        </r>
        <r>
          <rPr>
            <sz val="9"/>
            <color indexed="81"/>
            <rFont val="Tahoma"/>
            <family val="2"/>
          </rPr>
          <t xml:space="preserve">
Pg 58</t>
        </r>
      </text>
    </comment>
    <comment ref="V12" authorId="1">
      <text>
        <r>
          <rPr>
            <b/>
            <sz val="9"/>
            <color indexed="81"/>
            <rFont val="Tahoma"/>
            <family val="2"/>
          </rPr>
          <t>Macias:</t>
        </r>
        <r>
          <rPr>
            <sz val="9"/>
            <color indexed="81"/>
            <rFont val="Tahoma"/>
            <family val="2"/>
          </rPr>
          <t xml:space="preserve">
Per 3/26/2015 email from M. Parvinen - add in $865k to amount reported in 2013 for the insurance reimbursement</t>
        </r>
      </text>
    </comment>
    <comment ref="V41" authorId="0">
      <text>
        <r>
          <rPr>
            <b/>
            <sz val="9"/>
            <color indexed="81"/>
            <rFont val="Tahoma"/>
            <family val="2"/>
          </rPr>
          <t>hor70431:</t>
        </r>
        <r>
          <rPr>
            <sz val="9"/>
            <color indexed="81"/>
            <rFont val="Tahoma"/>
            <family val="2"/>
          </rPr>
          <t xml:space="preserve">
Have report - does not inlcude pg 325 / A&amp;G amount
</t>
        </r>
      </text>
    </comment>
    <comment ref="V42" authorId="0">
      <text>
        <r>
          <rPr>
            <b/>
            <sz val="9"/>
            <color indexed="81"/>
            <rFont val="Tahoma"/>
            <family val="2"/>
          </rPr>
          <t>hor70431:</t>
        </r>
        <r>
          <rPr>
            <sz val="9"/>
            <color indexed="81"/>
            <rFont val="Tahoma"/>
            <family val="2"/>
          </rPr>
          <t xml:space="preserve">
Have report - does not inlcude pg 325 / A&amp;G amount
Pg 9
</t>
        </r>
      </text>
    </comment>
    <comment ref="V43" authorId="0">
      <text>
        <r>
          <rPr>
            <b/>
            <sz val="9"/>
            <color indexed="81"/>
            <rFont val="Tahoma"/>
            <family val="2"/>
          </rPr>
          <t>hor70431:</t>
        </r>
        <r>
          <rPr>
            <sz val="9"/>
            <color indexed="81"/>
            <rFont val="Tahoma"/>
            <family val="2"/>
          </rPr>
          <t xml:space="preserve">
Year - 2010
PG 77</t>
        </r>
      </text>
    </comment>
    <comment ref="V44" authorId="0">
      <text>
        <r>
          <rPr>
            <b/>
            <sz val="9"/>
            <color indexed="81"/>
            <rFont val="Tahoma"/>
            <family val="2"/>
          </rPr>
          <t>hor70431:</t>
        </r>
        <r>
          <rPr>
            <sz val="9"/>
            <color indexed="81"/>
            <rFont val="Tahoma"/>
            <family val="2"/>
          </rPr>
          <t xml:space="preserve">
Have report - does not inlcude pg 325 / A&amp;G amount - Excel format</t>
        </r>
      </text>
    </comment>
    <comment ref="V45" authorId="0">
      <text>
        <r>
          <rPr>
            <b/>
            <sz val="9"/>
            <color indexed="81"/>
            <rFont val="Tahoma"/>
            <family val="2"/>
          </rPr>
          <t>hor70431:</t>
        </r>
        <r>
          <rPr>
            <sz val="9"/>
            <color indexed="81"/>
            <rFont val="Tahoma"/>
            <family val="2"/>
          </rPr>
          <t xml:space="preserve">
Pg 28
this is December total company - gm</t>
        </r>
      </text>
    </comment>
    <comment ref="V46" authorId="0">
      <text>
        <r>
          <rPr>
            <b/>
            <sz val="9"/>
            <color indexed="81"/>
            <rFont val="Tahoma"/>
            <family val="2"/>
          </rPr>
          <t>hor70431:</t>
        </r>
        <r>
          <rPr>
            <sz val="9"/>
            <color indexed="81"/>
            <rFont val="Tahoma"/>
            <family val="2"/>
          </rPr>
          <t xml:space="preserve">
Greg has #</t>
        </r>
      </text>
    </comment>
    <comment ref="V47" authorId="0">
      <text>
        <r>
          <rPr>
            <b/>
            <sz val="9"/>
            <color indexed="81"/>
            <rFont val="Tahoma"/>
            <family val="2"/>
          </rPr>
          <t>hor70431:</t>
        </r>
        <r>
          <rPr>
            <sz val="9"/>
            <color indexed="81"/>
            <rFont val="Tahoma"/>
            <family val="2"/>
          </rPr>
          <t xml:space="preserve">
2012 - the latest year for Georgia
Pg 103
Above description  is total company number</t>
        </r>
      </text>
    </comment>
    <comment ref="V48" authorId="0">
      <text>
        <r>
          <rPr>
            <b/>
            <sz val="9"/>
            <color indexed="81"/>
            <rFont val="Tahoma"/>
            <family val="2"/>
          </rPr>
          <t>hor70431:</t>
        </r>
        <r>
          <rPr>
            <sz val="9"/>
            <color indexed="81"/>
            <rFont val="Tahoma"/>
            <family val="2"/>
          </rPr>
          <t xml:space="preserve">
pg 115
On the same spread it shows 176,492,266 as the previous year -- this is the same as GA??
Above is total company number</t>
        </r>
      </text>
    </comment>
    <comment ref="V49" authorId="0">
      <text>
        <r>
          <rPr>
            <b/>
            <sz val="9"/>
            <color indexed="81"/>
            <rFont val="Tahoma"/>
            <family val="2"/>
          </rPr>
          <t>hor70431:</t>
        </r>
        <r>
          <rPr>
            <sz val="9"/>
            <color indexed="81"/>
            <rFont val="Tahoma"/>
            <family val="2"/>
          </rPr>
          <t xml:space="preserve">
Excel file - did not break out A&amp;G - does have a O&amp;M tab</t>
        </r>
      </text>
    </comment>
    <comment ref="V50" authorId="0">
      <text>
        <r>
          <rPr>
            <b/>
            <sz val="9"/>
            <color indexed="81"/>
            <rFont val="Tahoma"/>
            <family val="2"/>
          </rPr>
          <t>hor70431:</t>
        </r>
        <r>
          <rPr>
            <sz val="9"/>
            <color indexed="81"/>
            <rFont val="Tahoma"/>
            <family val="2"/>
          </rPr>
          <t xml:space="preserve">
Have Report - Does not include A&amp;G-- See pg 7
Mising Account 930.2</t>
        </r>
      </text>
    </comment>
  </commentList>
</comments>
</file>

<file path=xl/comments4.xml><?xml version="1.0" encoding="utf-8"?>
<comments xmlns="http://schemas.openxmlformats.org/spreadsheetml/2006/main">
  <authors>
    <author>Macias</author>
  </authors>
  <commentList>
    <comment ref="H4" authorId="0">
      <text>
        <r>
          <rPr>
            <b/>
            <sz val="9"/>
            <color indexed="81"/>
            <rFont val="Tahoma"/>
            <family val="2"/>
          </rPr>
          <t>Macias:</t>
        </r>
        <r>
          <rPr>
            <sz val="9"/>
            <color indexed="81"/>
            <rFont val="Tahoma"/>
            <family val="2"/>
          </rPr>
          <t xml:space="preserve">
3/20 email from P.Archer
frowarded from C. Ryan</t>
        </r>
      </text>
    </comment>
    <comment ref="H5" authorId="0">
      <text>
        <r>
          <rPr>
            <b/>
            <sz val="9"/>
            <color indexed="81"/>
            <rFont val="Tahoma"/>
            <family val="2"/>
          </rPr>
          <t>Macias:</t>
        </r>
        <r>
          <rPr>
            <sz val="9"/>
            <color indexed="81"/>
            <rFont val="Tahoma"/>
            <family val="2"/>
          </rPr>
          <t xml:space="preserve">
from Mike's revenue requirement model
</t>
        </r>
      </text>
    </comment>
    <comment ref="I5" authorId="0">
      <text>
        <r>
          <rPr>
            <b/>
            <sz val="9"/>
            <color indexed="81"/>
            <rFont val="Tahoma"/>
            <family val="2"/>
          </rPr>
          <t>Macias:</t>
        </r>
        <r>
          <rPr>
            <sz val="9"/>
            <color indexed="81"/>
            <rFont val="Tahoma"/>
            <family val="2"/>
          </rPr>
          <t xml:space="preserve">
from Mike's revenue requirement model
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Macias:</t>
        </r>
        <r>
          <rPr>
            <sz val="9"/>
            <color indexed="81"/>
            <rFont val="Tahoma"/>
            <family val="2"/>
          </rPr>
          <t xml:space="preserve">
3/20 email from P.Archer
frowarded from C. Ryan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>Macias:</t>
        </r>
        <r>
          <rPr>
            <sz val="9"/>
            <color indexed="81"/>
            <rFont val="Tahoma"/>
            <family val="2"/>
          </rPr>
          <t xml:space="preserve">
3/20 email from P.Archer
frowarded from C. Ryan</t>
        </r>
      </text>
    </comment>
  </commentList>
</comments>
</file>

<file path=xl/sharedStrings.xml><?xml version="1.0" encoding="utf-8"?>
<sst xmlns="http://schemas.openxmlformats.org/spreadsheetml/2006/main" count="6446" uniqueCount="380">
  <si>
    <t>Arkansas Oklahoma Gas Corp.</t>
  </si>
  <si>
    <t>AR</t>
  </si>
  <si>
    <t>NA</t>
  </si>
  <si>
    <t>CenterPoint Energy Resources Corp.</t>
  </si>
  <si>
    <t>CenterPoint Energy, Inc.</t>
  </si>
  <si>
    <t>SourceGas Arkansas Inc.</t>
  </si>
  <si>
    <t>SourceGas LLC</t>
  </si>
  <si>
    <t>2013Y</t>
  </si>
  <si>
    <t>Alabama Gas Corporation</t>
  </si>
  <si>
    <t>Laclede Group, Inc. (The)</t>
  </si>
  <si>
    <t>AL</t>
  </si>
  <si>
    <t>SE</t>
  </si>
  <si>
    <t>Yes</t>
  </si>
  <si>
    <t>No</t>
  </si>
  <si>
    <t>Retail</t>
  </si>
  <si>
    <t>Appalachian Natural Gas Distribution Company</t>
  </si>
  <si>
    <t>Virginia Gas Distribution Co.</t>
  </si>
  <si>
    <t>ANGD LLC</t>
  </si>
  <si>
    <t>VA</t>
  </si>
  <si>
    <t>Atlanta Gas Light Company</t>
  </si>
  <si>
    <t>AGL Resources Inc.</t>
  </si>
  <si>
    <t>GA</t>
  </si>
  <si>
    <t>Atmos Energy Corporation</t>
  </si>
  <si>
    <t>TX</t>
  </si>
  <si>
    <t>SW</t>
  </si>
  <si>
    <t>Atmos Energy Colorado-Kansas Division</t>
  </si>
  <si>
    <t>CO</t>
  </si>
  <si>
    <t>Atmos Energy Mid-States Division</t>
  </si>
  <si>
    <t>KS</t>
  </si>
  <si>
    <t>Atmos Energy Kentucky Division</t>
  </si>
  <si>
    <t>KY</t>
  </si>
  <si>
    <t>Atmos Energy Louisiana Division</t>
  </si>
  <si>
    <t>LA</t>
  </si>
  <si>
    <t>Atmos Energy Mississippi Valley Gas</t>
  </si>
  <si>
    <t>MS</t>
  </si>
  <si>
    <t>TN</t>
  </si>
  <si>
    <t>Atmos Energy Mid-Tex Division</t>
  </si>
  <si>
    <t>Atmos Energy West Texas Division</t>
  </si>
  <si>
    <t>Avista Corporation</t>
  </si>
  <si>
    <t>WA</t>
  </si>
  <si>
    <t>WE</t>
  </si>
  <si>
    <t>OR</t>
  </si>
  <si>
    <t>Bangor Gas Company, LLC</t>
  </si>
  <si>
    <t>Gas Natural Inc.</t>
  </si>
  <si>
    <t>ME</t>
  </si>
  <si>
    <t>NE</t>
  </si>
  <si>
    <t>Bay State Gas Company</t>
  </si>
  <si>
    <t>NiSource Inc.</t>
  </si>
  <si>
    <t>MA</t>
  </si>
  <si>
    <t>Berkshire Gas Company</t>
  </si>
  <si>
    <t>UIL Holdings Corporation</t>
  </si>
  <si>
    <t>Black Hills Colorado Gas Utility Company, LP</t>
  </si>
  <si>
    <t>Black Hills Corporation</t>
  </si>
  <si>
    <t>MW</t>
  </si>
  <si>
    <t>Black Hills Iowa Gas Utility Company, LLC</t>
  </si>
  <si>
    <t>IA</t>
  </si>
  <si>
    <t>Black Hills Kansas Gas Utility Company, LLC</t>
  </si>
  <si>
    <t>Black Hills Nebraska Gas Utility Company LLC</t>
  </si>
  <si>
    <t>Bluefield Gas Company</t>
  </si>
  <si>
    <t>WV</t>
  </si>
  <si>
    <t>Boston Gas Company</t>
  </si>
  <si>
    <t>National Grid plc</t>
  </si>
  <si>
    <t>Brainard Gas Corp.</t>
  </si>
  <si>
    <t>OH</t>
  </si>
  <si>
    <t>Brooklyn Union Gas Company</t>
  </si>
  <si>
    <t>NY</t>
  </si>
  <si>
    <t>Cascade Natural Gas Corporation</t>
  </si>
  <si>
    <t>MDU Resources Group, Inc.</t>
  </si>
  <si>
    <t>CenterPoint Energy-Arkla</t>
  </si>
  <si>
    <t>CenterPoint Energy-Entex</t>
  </si>
  <si>
    <t>CenterPoint Energy-Minnesota Gas</t>
  </si>
  <si>
    <t>MN</t>
  </si>
  <si>
    <t>CenterPoint Energy-Mississippi Gas</t>
  </si>
  <si>
    <t>CenterPoint Energy-Oklahoma Gas</t>
  </si>
  <si>
    <t>OK</t>
  </si>
  <si>
    <t>Chattanooga Gas Company</t>
  </si>
  <si>
    <t>Chesapeake Utilities Corporation</t>
  </si>
  <si>
    <t>Chesapeake Utilities-Delaware Division</t>
  </si>
  <si>
    <t>DE</t>
  </si>
  <si>
    <t>Chesapeake Utilities-Florida Division</t>
  </si>
  <si>
    <t>FL</t>
  </si>
  <si>
    <t>Chesapeake Utilities-Maryland Division</t>
  </si>
  <si>
    <t>MD</t>
  </si>
  <si>
    <t>Citizens Energy Group</t>
  </si>
  <si>
    <t>Citizens Gas</t>
  </si>
  <si>
    <t>IN</t>
  </si>
  <si>
    <t>Citizens Gas Fuel Company</t>
  </si>
  <si>
    <t>DTE Energy Company</t>
  </si>
  <si>
    <t>MI</t>
  </si>
  <si>
    <t>Colonial Gas Company</t>
  </si>
  <si>
    <t>Colorado Natural Gas, Inc.</t>
  </si>
  <si>
    <t>JPMorgan Chase &amp; Co.</t>
  </si>
  <si>
    <t>Columbia Gas of Kentucky, Incorporated</t>
  </si>
  <si>
    <t>Columbia Gas of Maryland, Incorporated</t>
  </si>
  <si>
    <t>PA</t>
  </si>
  <si>
    <t>Columbia Gas of Ohio, Incorporated</t>
  </si>
  <si>
    <t>Columbia Gas of Pennsylvania, Inc.</t>
  </si>
  <si>
    <t>Columbia Gas of Virginia, Incorporated</t>
  </si>
  <si>
    <t>Connecticut Natural Gas Corporation</t>
  </si>
  <si>
    <t>CT</t>
  </si>
  <si>
    <t>Corning Natural Gas Corporation</t>
  </si>
  <si>
    <t>Corning Natural Gas Holding Corporation</t>
  </si>
  <si>
    <t>Cut Bank Gas Co</t>
  </si>
  <si>
    <t>MT</t>
  </si>
  <si>
    <t>Delta Natural Gas Company, Inc.</t>
  </si>
  <si>
    <t>DTE Gas Company</t>
  </si>
  <si>
    <t>East Ohio Gas Company</t>
  </si>
  <si>
    <t>Dominion Resources, Inc.</t>
  </si>
  <si>
    <t>Eastern Natural Gas Company</t>
  </si>
  <si>
    <t>Utility Pipeline Ltd</t>
  </si>
  <si>
    <t>Empire District Gas Company</t>
  </si>
  <si>
    <t>Empire District Electric Company</t>
  </si>
  <si>
    <t>MO</t>
  </si>
  <si>
    <t>Energy West, Incorporated</t>
  </si>
  <si>
    <t>Energy West - Cascade</t>
  </si>
  <si>
    <t>Energy West - Great Falls</t>
  </si>
  <si>
    <t>Energy West Wyoming</t>
  </si>
  <si>
    <t>WY</t>
  </si>
  <si>
    <t>ENSTAR Natural Gas Company</t>
  </si>
  <si>
    <t>AltaGas Ltd.</t>
  </si>
  <si>
    <t>AK</t>
  </si>
  <si>
    <t>Equitable Gas Company, LLC</t>
  </si>
  <si>
    <t>SteelRiver Infrastructure Partners, LP</t>
  </si>
  <si>
    <t>Florida Public Utilities Company</t>
  </si>
  <si>
    <t>Frontier Natural Gas LLC</t>
  </si>
  <si>
    <t>NC</t>
  </si>
  <si>
    <t>Gas Company, LLC</t>
  </si>
  <si>
    <t>Hilo Gas District</t>
  </si>
  <si>
    <t>Macquarie Group Limited</t>
  </si>
  <si>
    <t>HI</t>
  </si>
  <si>
    <t>Kauai Gas District</t>
  </si>
  <si>
    <t>Lanai Gas District</t>
  </si>
  <si>
    <t>Maui Gas District</t>
  </si>
  <si>
    <t>Molokai Gas District</t>
  </si>
  <si>
    <t>Oahu Gas District</t>
  </si>
  <si>
    <t>Hope Gas, Inc.</t>
  </si>
  <si>
    <t>Illinois Gas Company</t>
  </si>
  <si>
    <t>IL</t>
  </si>
  <si>
    <t>Indiana Gas Company, Inc.</t>
  </si>
  <si>
    <t>Vectren Corporation</t>
  </si>
  <si>
    <t>Intermountain Gas Company</t>
  </si>
  <si>
    <t>ID</t>
  </si>
  <si>
    <t>Kansas Gas Service Company</t>
  </si>
  <si>
    <t>ONE Gas, Inc.</t>
  </si>
  <si>
    <t>KeySpan Gas East Corporation</t>
  </si>
  <si>
    <t>Laclede Gas Company</t>
  </si>
  <si>
    <t>Liberty Utilities (EnergyNorth Natural Gas) Corp.</t>
  </si>
  <si>
    <t>Algonquin Power &amp; Utilities Corp.</t>
  </si>
  <si>
    <t>NH</t>
  </si>
  <si>
    <t>Liberty Utilities (Midstates Natural Gas) Corp</t>
  </si>
  <si>
    <t>Liberty Utilities (New England Natural Gas Company) Corp.</t>
  </si>
  <si>
    <t>Liberty Utilities (Peach State Natural Gas) Corp</t>
  </si>
  <si>
    <t>AZ</t>
  </si>
  <si>
    <t>Maine Natural Gas</t>
  </si>
  <si>
    <t>Iberdrola, S.A.</t>
  </si>
  <si>
    <t>Great Plains Natural Gas Co</t>
  </si>
  <si>
    <t>ND</t>
  </si>
  <si>
    <t>Michigan Gas Utilities Corporation</t>
  </si>
  <si>
    <t>Integrys Energy Group, Inc.</t>
  </si>
  <si>
    <t>MidAmerican Energy Company</t>
  </si>
  <si>
    <t>Berkshire Hathaway Inc.</t>
  </si>
  <si>
    <t>Midwest Natural Gas Corporation</t>
  </si>
  <si>
    <t>Midwest Natural Gas, Inc.</t>
  </si>
  <si>
    <t>WI</t>
  </si>
  <si>
    <t>Missouri Gas Energy</t>
  </si>
  <si>
    <t>Mobile Gas Service Corporation</t>
  </si>
  <si>
    <t>Sempra Energy</t>
  </si>
  <si>
    <t>Mountaineer Gas Company</t>
  </si>
  <si>
    <t>Mountaineer Gas Holdings Ltd Partnership</t>
  </si>
  <si>
    <t>National Fuel Gas Distribution Corporation</t>
  </si>
  <si>
    <t>National Fuel Gas Company</t>
  </si>
  <si>
    <t>New Hampshire Gas Corporation</t>
  </si>
  <si>
    <t>New Jersey Natural Gas Company</t>
  </si>
  <si>
    <t>New Jersey Resources Corporation</t>
  </si>
  <si>
    <t>NJ</t>
  </si>
  <si>
    <t>New Mexico Gas Company, Inc.</t>
  </si>
  <si>
    <t>TECO Energy, Inc.</t>
  </si>
  <si>
    <t>NM</t>
  </si>
  <si>
    <t>North Shore Gas Company</t>
  </si>
  <si>
    <t>Northeast Ohio Natural Gas Corp.</t>
  </si>
  <si>
    <t>Northern Illinois Gas Company</t>
  </si>
  <si>
    <t>Northern Indiana Fuel &amp; Light Company, Inc.</t>
  </si>
  <si>
    <t>Northern States Power Company - WI</t>
  </si>
  <si>
    <t>Xcel Energy Inc.</t>
  </si>
  <si>
    <t>Northern Utilities, Inc.</t>
  </si>
  <si>
    <t>Unitil Corporation</t>
  </si>
  <si>
    <t>Northwest Natural Gas Company</t>
  </si>
  <si>
    <t>NorthWestern Corporation</t>
  </si>
  <si>
    <t>SD</t>
  </si>
  <si>
    <t>NSTAR Gas Company</t>
  </si>
  <si>
    <t>Northeast Utilities</t>
  </si>
  <si>
    <t>Ohio Gas Company</t>
  </si>
  <si>
    <t>Nwo Resources Inc</t>
  </si>
  <si>
    <t>Ohio Valley Gas Corporation</t>
  </si>
  <si>
    <t>Oklahoma Natural Gas Company</t>
  </si>
  <si>
    <t>Orwell Natural Gas Co.</t>
  </si>
  <si>
    <t>Peoples Gas Light and Coke Company</t>
  </si>
  <si>
    <t>Peoples Gas System</t>
  </si>
  <si>
    <t>Peoples Gas WV, LLC</t>
  </si>
  <si>
    <t>Peoples Natural Gas Company LLC</t>
  </si>
  <si>
    <t>Peoples TWP LLC</t>
  </si>
  <si>
    <t>SteelRiver Infrastructure Fund North America LP</t>
  </si>
  <si>
    <t>Philadelphia Gas Works Co.</t>
  </si>
  <si>
    <t>Philadelphia City of</t>
  </si>
  <si>
    <t>Piedmont Natural Gas Company, Inc.</t>
  </si>
  <si>
    <t>SC</t>
  </si>
  <si>
    <t>Nashville Gas Company</t>
  </si>
  <si>
    <t>Pike Natural Gas Co</t>
  </si>
  <si>
    <t>Pivotal Utility Holdings, Inc.</t>
  </si>
  <si>
    <t>Florida City Gas</t>
  </si>
  <si>
    <t>Elkton Gas</t>
  </si>
  <si>
    <t>Elizabethtown Gas Company</t>
  </si>
  <si>
    <t>Public Gas Company, Inc.</t>
  </si>
  <si>
    <t>Public Service Company of North Carolina, Incorporated</t>
  </si>
  <si>
    <t>SCANA Corporation</t>
  </si>
  <si>
    <t>Questar Gas Company</t>
  </si>
  <si>
    <t>Questar Corporation</t>
  </si>
  <si>
    <t>UT</t>
  </si>
  <si>
    <t>Roanoke Gas Company</t>
  </si>
  <si>
    <t>RGC Resources, Inc.</t>
  </si>
  <si>
    <t>SEMCO Energy, Inc.</t>
  </si>
  <si>
    <t>SourceGas Distribution LLC</t>
  </si>
  <si>
    <t>South Jersey Gas Company</t>
  </si>
  <si>
    <t>South Jersey Industries, Inc.</t>
  </si>
  <si>
    <t>Southern California Gas Company</t>
  </si>
  <si>
    <t>CA</t>
  </si>
  <si>
    <t>Southern Connecticut Gas Company</t>
  </si>
  <si>
    <t>Southwest Gas Corporation</t>
  </si>
  <si>
    <t>NV</t>
  </si>
  <si>
    <t>St. Joe Natural Gas Co, Inc.</t>
  </si>
  <si>
    <t>St. Lawrence Gas Company, Inc.</t>
  </si>
  <si>
    <t>Enbridge Inc.</t>
  </si>
  <si>
    <t>Summit Natural Gas of Missouri, Inc.</t>
  </si>
  <si>
    <t>Summit Utilities, Inc.</t>
  </si>
  <si>
    <t>Sycamore Gas Company</t>
  </si>
  <si>
    <t>INOH Gas Inc.</t>
  </si>
  <si>
    <t>Texas Gas Service Company</t>
  </si>
  <si>
    <t>UGI Central Penn Gas, Inc.</t>
  </si>
  <si>
    <t>UGI Corporation</t>
  </si>
  <si>
    <t>UGI Penn Natural Gas, Inc.</t>
  </si>
  <si>
    <t>Union Electric Company</t>
  </si>
  <si>
    <t>Ameren Corporation</t>
  </si>
  <si>
    <t>UNS Gas, Inc.</t>
  </si>
  <si>
    <t>Fortis Inc.</t>
  </si>
  <si>
    <t>Valley Energy Inc.</t>
  </si>
  <si>
    <t>Waverly Gas Service</t>
  </si>
  <si>
    <t>C&amp;T Enterprises, Inc.</t>
  </si>
  <si>
    <t>Valley Gas</t>
  </si>
  <si>
    <t>Vectren Energy Delivery of Ohio, Inc.</t>
  </si>
  <si>
    <t>Vermont Gas Systems, Inc.</t>
  </si>
  <si>
    <t>Caisse de dépôt et placement du Québec</t>
  </si>
  <si>
    <t>VT</t>
  </si>
  <si>
    <t>Virginia Natural Gas, Inc.</t>
  </si>
  <si>
    <t>Washington Gas Light Company</t>
  </si>
  <si>
    <t>WGL Holdings, Inc.</t>
  </si>
  <si>
    <t>DC</t>
  </si>
  <si>
    <t>West Yellowstone Gas</t>
  </si>
  <si>
    <t>Willmut Gas &amp; Oil Company</t>
  </si>
  <si>
    <t>Wisconsin Gas LLC</t>
  </si>
  <si>
    <t>Wisconsin Energy Corporation</t>
  </si>
  <si>
    <t>Wisconsin Public Service Corporation</t>
  </si>
  <si>
    <t>Wyoming Gas Company</t>
  </si>
  <si>
    <t>Yankee Gas Services Company</t>
  </si>
  <si>
    <t>Ameren Illinois Company</t>
  </si>
  <si>
    <t>Baltimore Gas and Electric Company</t>
  </si>
  <si>
    <t>Exelon Corporation</t>
  </si>
  <si>
    <t>Central Hudson Gas &amp; Electric Corporation</t>
  </si>
  <si>
    <t>Cheyenne Light, Fuel and Power Company</t>
  </si>
  <si>
    <t>Consolidated Edison Company of New York, Inc.</t>
  </si>
  <si>
    <t>Consolidated Edison, Inc.</t>
  </si>
  <si>
    <t>Consumers Energy Company</t>
  </si>
  <si>
    <t>CMS Energy Corporation</t>
  </si>
  <si>
    <t>Delmarva Power &amp; Light Company</t>
  </si>
  <si>
    <t>Pepco Holdings, Inc.</t>
  </si>
  <si>
    <t>Duke Energy Kentucky, Inc.</t>
  </si>
  <si>
    <t>Duke Energy Corporation</t>
  </si>
  <si>
    <t>Duke Energy Ohio, Inc.</t>
  </si>
  <si>
    <t>Entergy Gulf States Louisiana, L.L.C.</t>
  </si>
  <si>
    <t>Entergy Corporation</t>
  </si>
  <si>
    <t>Fitchburg Gas and Electric Light Company</t>
  </si>
  <si>
    <t>Interstate Power and Light Company</t>
  </si>
  <si>
    <t>Alliant Energy Corporation</t>
  </si>
  <si>
    <t>Louisville Gas and Electric Company</t>
  </si>
  <si>
    <t>PPL Corporation</t>
  </si>
  <si>
    <t>Madison Gas and Electric Company</t>
  </si>
  <si>
    <t>MGE Energy, Inc.</t>
  </si>
  <si>
    <t>Montana-Dakota Utilities Co</t>
  </si>
  <si>
    <t>Midwest Energy, Inc.</t>
  </si>
  <si>
    <t>Mt. Carmel Public Utility Company</t>
  </si>
  <si>
    <t>Narragansett Electric Company</t>
  </si>
  <si>
    <t>RI</t>
  </si>
  <si>
    <t>New York State Electric &amp; Gas Corporation</t>
  </si>
  <si>
    <t>Niagara Mohawk Power Corporation</t>
  </si>
  <si>
    <t>Northern Indiana Public Service Company</t>
  </si>
  <si>
    <t>Northern States Power Company - MN</t>
  </si>
  <si>
    <t>Orange and Rockland Utilities, Inc.</t>
  </si>
  <si>
    <t>Pacific Gas and Electric Company</t>
  </si>
  <si>
    <t>PG&amp;E Corporation</t>
  </si>
  <si>
    <t>PECO Energy Company</t>
  </si>
  <si>
    <t>Pike County Light and Power Company</t>
  </si>
  <si>
    <t>Public Service Company of Colorado</t>
  </si>
  <si>
    <t>Public Service Electric and Gas Company</t>
  </si>
  <si>
    <t>Public Service Enterprise Group Incorporated</t>
  </si>
  <si>
    <t>Puget Sound Energy, Inc.</t>
  </si>
  <si>
    <t>Puget Holdings LLC</t>
  </si>
  <si>
    <t>Rochester Gas and Electric Corporation</t>
  </si>
  <si>
    <t>San Diego Gas &amp; Electric Co.</t>
  </si>
  <si>
    <t>Sierra Pacific Power Company</t>
  </si>
  <si>
    <t>South Carolina Electric &amp; Gas Co.</t>
  </si>
  <si>
    <t>Southern Indiana Gas and Electric Company, Inc.</t>
  </si>
  <si>
    <t>Superior Water, Light and Power Company</t>
  </si>
  <si>
    <t>ALLETE, Inc.</t>
  </si>
  <si>
    <t>UGI Utilities, Inc.</t>
  </si>
  <si>
    <t>Wisconsin Electric Power Company</t>
  </si>
  <si>
    <t>Wisconsin Power and Light Company</t>
  </si>
  <si>
    <t>Mean</t>
  </si>
  <si>
    <t>Median</t>
  </si>
  <si>
    <t>Cascade Natural Gas Corporation-OR</t>
  </si>
  <si>
    <t>Total Natural Gas Customers (Actual)</t>
  </si>
  <si>
    <t>Total Administrative &amp; General O&amp;M Expense ($000)</t>
  </si>
  <si>
    <t>Oregon A&amp;G Expense per customer</t>
  </si>
  <si>
    <t>Oregon Customers</t>
  </si>
  <si>
    <t>Cascade Natural Gas Corporation-WA</t>
  </si>
  <si>
    <t>Cascade Natural Gas Corporation-Sum</t>
  </si>
  <si>
    <t>Cascade A&amp;G Expense per customer</t>
  </si>
  <si>
    <t>Cascade customers</t>
  </si>
  <si>
    <t xml:space="preserve">Company Name </t>
  </si>
  <si>
    <t xml:space="preserve">Subfiler Key </t>
  </si>
  <si>
    <t xml:space="preserve">Institution Key </t>
  </si>
  <si>
    <t xml:space="preserve">Division Name </t>
  </si>
  <si>
    <t xml:space="preserve">Ultimate Parent Company Name </t>
  </si>
  <si>
    <t xml:space="preserve">State </t>
  </si>
  <si>
    <t xml:space="preserve">State of Operation </t>
  </si>
  <si>
    <t xml:space="preserve">US Region Code </t>
  </si>
  <si>
    <t>Gas Distribution? Yes/No</t>
  </si>
  <si>
    <t>Electric? Yes/No</t>
  </si>
  <si>
    <t xml:space="preserve">Electric Customer Type </t>
  </si>
  <si>
    <t>Electric Generation? Yes/No</t>
  </si>
  <si>
    <t>Regulated Generation? Yes/No</t>
  </si>
  <si>
    <t>Total End User Natural Gas Customers (actual)</t>
  </si>
  <si>
    <t>End User and Resale Natural Gas Customer (actual)</t>
  </si>
  <si>
    <t>Total Natural Gas Customer (actual)</t>
  </si>
  <si>
    <t>Total End User Natural Gas Customers, Bundled (actual)</t>
  </si>
  <si>
    <t>Total End User Natural Gas Customer, Delivery Only (actual)</t>
  </si>
  <si>
    <t>Customer data not available</t>
  </si>
  <si>
    <t>A&amp;G data not available</t>
  </si>
  <si>
    <t>Use Parent amount (subfiler 3550)</t>
  </si>
  <si>
    <t>Indiantown Division</t>
  </si>
  <si>
    <t>Unknown Entry</t>
  </si>
  <si>
    <t>Parent Entry</t>
  </si>
  <si>
    <t>Roanoke Gas Co.</t>
  </si>
  <si>
    <t>Parent Company entry (duplication)</t>
  </si>
  <si>
    <t>Unknown Entry/ Data not available</t>
  </si>
  <si>
    <t>Parent Entry - subsidiaries reported separately</t>
  </si>
  <si>
    <t>Duplicate entry of 6039?</t>
  </si>
  <si>
    <t>Data not available for Colorado - this is total company A&amp;G per Form 2</t>
  </si>
  <si>
    <t>Data not available</t>
  </si>
  <si>
    <t>No Customer data</t>
  </si>
  <si>
    <t>Unclear what this entry is</t>
  </si>
  <si>
    <t>x</t>
  </si>
  <si>
    <t>ALLOCATE (Subfiler 2414)</t>
  </si>
  <si>
    <t>ALLOCATE (subfiler 2039)</t>
  </si>
  <si>
    <t>ALLOCATE (Subfiler 3681)</t>
  </si>
  <si>
    <t>Notes</t>
  </si>
  <si>
    <t>No.</t>
  </si>
  <si>
    <t>2013 Customers</t>
  </si>
  <si>
    <t>2013
A&amp;G Expense
($000)</t>
  </si>
  <si>
    <t>A&amp;G Expense per Customer</t>
  </si>
  <si>
    <t>Combinded for allocation of Parent A&amp;G</t>
  </si>
  <si>
    <t>*</t>
  </si>
  <si>
    <t>* Combined multiple state jurisdictions due to A&amp;G reporting at parent company level only.</t>
  </si>
  <si>
    <t>ALLOCATED (Subfiler 3681)</t>
  </si>
  <si>
    <t>ALLOCATED (subfiler 2039)</t>
  </si>
  <si>
    <t>Exclude Hawaii</t>
  </si>
  <si>
    <t xml:space="preserve">DO NOT PRINT </t>
  </si>
  <si>
    <r>
      <t>Cascade Natural Gas Corporation</t>
    </r>
    <r>
      <rPr>
        <sz val="11"/>
        <color theme="1"/>
        <rFont val="Calibri"/>
        <family val="2"/>
      </rPr>
      <t>†</t>
    </r>
  </si>
  <si>
    <t>Combined for allocation of Parent A&amp;G</t>
  </si>
  <si>
    <t>† Cascade OR includes $865,000 more than reported 2013 A&amp;G Expense amount to add back one-time insurance reimbursement</t>
  </si>
  <si>
    <t>Washington A&amp;G Expense per customer</t>
  </si>
  <si>
    <t>Washington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</si>
</sst>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CC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 val="singleAccounting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Symbol"/>
      <family val="1"/>
      <charset val="2"/>
    </font>
    <font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Protection="0">
      <alignment horizontal="right"/>
    </xf>
  </cellStyleXfs>
  <cellXfs count="125">
    <xf numFmtId="0" fontId="0" fillId="0" borderId="0" xfId="0"/>
    <xf numFmtId="0" fontId="0" fillId="0" borderId="0" xfId="0" applyFill="1"/>
    <xf numFmtId="0" fontId="0" fillId="0" borderId="1" xfId="0" applyFill="1" applyBorder="1" applyAlignment="1">
      <alignment horizontal="left"/>
    </xf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3" fontId="0" fillId="0" borderId="0" xfId="0" applyNumberFormat="1" applyFill="1" applyBorder="1" applyAlignment="1">
      <alignment horizontal="right"/>
    </xf>
    <xf numFmtId="0" fontId="0" fillId="0" borderId="3" xfId="0" applyFill="1" applyBorder="1" applyAlignment="1">
      <alignment horizontal="left"/>
    </xf>
    <xf numFmtId="0" fontId="0" fillId="0" borderId="4" xfId="0" applyFill="1" applyBorder="1" applyAlignment="1">
      <alignment horizontal="right"/>
    </xf>
    <xf numFmtId="0" fontId="0" fillId="0" borderId="4" xfId="0" applyFill="1" applyBorder="1" applyAlignment="1">
      <alignment horizontal="left"/>
    </xf>
    <xf numFmtId="3" fontId="0" fillId="0" borderId="4" xfId="0" applyNumberFormat="1" applyFill="1" applyBorder="1" applyAlignment="1">
      <alignment horizontal="right"/>
    </xf>
    <xf numFmtId="0" fontId="1" fillId="2" borderId="9" xfId="0" applyFont="1" applyFill="1" applyBorder="1"/>
    <xf numFmtId="0" fontId="0" fillId="0" borderId="0" xfId="0" applyBorder="1"/>
    <xf numFmtId="0" fontId="1" fillId="0" borderId="12" xfId="0" applyFont="1" applyBorder="1" applyAlignment="1">
      <alignment wrapText="1"/>
    </xf>
    <xf numFmtId="0" fontId="0" fillId="0" borderId="0" xfId="0" applyFill="1" applyBorder="1"/>
    <xf numFmtId="0" fontId="1" fillId="0" borderId="0" xfId="0" applyFont="1" applyFill="1" applyBorder="1" applyAlignment="1"/>
    <xf numFmtId="0" fontId="1" fillId="3" borderId="13" xfId="0" applyFont="1" applyFill="1" applyBorder="1" applyAlignment="1">
      <alignment horizontal="right"/>
    </xf>
    <xf numFmtId="0" fontId="1" fillId="4" borderId="14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0" fillId="0" borderId="13" xfId="0" applyBorder="1" applyAlignment="1">
      <alignment horizontal="left"/>
    </xf>
    <xf numFmtId="0" fontId="0" fillId="0" borderId="14" xfId="0" applyFont="1" applyBorder="1" applyAlignment="1">
      <alignment wrapText="1"/>
    </xf>
    <xf numFmtId="3" fontId="0" fillId="0" borderId="15" xfId="0" applyNumberFormat="1" applyBorder="1" applyAlignment="1">
      <alignment horizontal="right"/>
    </xf>
    <xf numFmtId="3" fontId="0" fillId="0" borderId="14" xfId="0" applyNumberFormat="1" applyBorder="1" applyAlignment="1">
      <alignment horizontal="right"/>
    </xf>
    <xf numFmtId="0" fontId="0" fillId="0" borderId="16" xfId="0" applyBorder="1" applyAlignment="1">
      <alignment horizontal="left"/>
    </xf>
    <xf numFmtId="0" fontId="0" fillId="0" borderId="12" xfId="0" applyBorder="1" applyAlignment="1">
      <alignment wrapText="1"/>
    </xf>
    <xf numFmtId="3" fontId="0" fillId="0" borderId="17" xfId="0" applyNumberFormat="1" applyBorder="1" applyAlignment="1">
      <alignment horizontal="right"/>
    </xf>
    <xf numFmtId="3" fontId="0" fillId="0" borderId="12" xfId="0" applyNumberFormat="1" applyBorder="1" applyAlignment="1">
      <alignment horizontal="right"/>
    </xf>
    <xf numFmtId="0" fontId="1" fillId="0" borderId="13" xfId="0" applyFont="1" applyBorder="1" applyAlignment="1">
      <alignment horizontal="left"/>
    </xf>
    <xf numFmtId="3" fontId="1" fillId="0" borderId="15" xfId="0" applyNumberFormat="1" applyFont="1" applyBorder="1" applyAlignment="1">
      <alignment horizontal="right"/>
    </xf>
    <xf numFmtId="3" fontId="1" fillId="0" borderId="14" xfId="0" applyNumberFormat="1" applyFont="1" applyBorder="1" applyAlignment="1">
      <alignment horizontal="right"/>
    </xf>
    <xf numFmtId="0" fontId="1" fillId="0" borderId="18" xfId="0" applyFont="1" applyBorder="1"/>
    <xf numFmtId="0" fontId="0" fillId="0" borderId="0" xfId="0" applyFont="1" applyBorder="1" applyAlignment="1">
      <alignment wrapText="1"/>
    </xf>
    <xf numFmtId="3" fontId="1" fillId="0" borderId="19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0" fontId="0" fillId="0" borderId="6" xfId="0" applyBorder="1"/>
    <xf numFmtId="0" fontId="1" fillId="0" borderId="7" xfId="0" applyFont="1" applyBorder="1" applyAlignment="1">
      <alignment wrapText="1"/>
    </xf>
    <xf numFmtId="2" fontId="1" fillId="0" borderId="8" xfId="0" applyNumberFormat="1" applyFont="1" applyBorder="1"/>
    <xf numFmtId="1" fontId="1" fillId="0" borderId="7" xfId="0" applyNumberFormat="1" applyFont="1" applyBorder="1"/>
    <xf numFmtId="0" fontId="0" fillId="0" borderId="3" xfId="0" applyBorder="1"/>
    <xf numFmtId="0" fontId="1" fillId="0" borderId="4" xfId="0" applyFont="1" applyBorder="1" applyAlignment="1">
      <alignment wrapText="1"/>
    </xf>
    <xf numFmtId="3" fontId="1" fillId="0" borderId="5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0" fontId="0" fillId="6" borderId="0" xfId="0" applyFill="1"/>
    <xf numFmtId="0" fontId="0" fillId="0" borderId="2" xfId="0" applyFill="1" applyBorder="1"/>
    <xf numFmtId="0" fontId="3" fillId="0" borderId="0" xfId="0" applyFont="1" applyFill="1" applyBorder="1" applyAlignment="1">
      <alignment horizontal="left"/>
    </xf>
    <xf numFmtId="3" fontId="6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2" fontId="0" fillId="0" borderId="0" xfId="0" applyNumberFormat="1" applyFill="1" applyBorder="1"/>
    <xf numFmtId="2" fontId="0" fillId="0" borderId="2" xfId="0" applyNumberFormat="1" applyFill="1" applyBorder="1"/>
    <xf numFmtId="0" fontId="3" fillId="0" borderId="4" xfId="0" applyFont="1" applyFill="1" applyBorder="1" applyAlignment="1">
      <alignment horizontal="left"/>
    </xf>
    <xf numFmtId="3" fontId="6" fillId="0" borderId="4" xfId="0" applyNumberFormat="1" applyFont="1" applyFill="1" applyBorder="1" applyAlignment="1">
      <alignment horizontal="right"/>
    </xf>
    <xf numFmtId="0" fontId="0" fillId="0" borderId="4" xfId="0" applyFill="1" applyBorder="1"/>
    <xf numFmtId="0" fontId="0" fillId="0" borderId="5" xfId="0" applyFill="1" applyBorder="1"/>
    <xf numFmtId="0" fontId="0" fillId="0" borderId="11" xfId="0" applyFill="1" applyBorder="1"/>
    <xf numFmtId="0" fontId="4" fillId="0" borderId="0" xfId="0" applyFont="1" applyFill="1"/>
    <xf numFmtId="0" fontId="3" fillId="0" borderId="1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3" fillId="0" borderId="2" xfId="0" applyFont="1" applyFill="1" applyBorder="1"/>
    <xf numFmtId="2" fontId="3" fillId="0" borderId="0" xfId="0" applyNumberFormat="1" applyFont="1" applyFill="1" applyBorder="1"/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right"/>
    </xf>
    <xf numFmtId="3" fontId="3" fillId="0" borderId="4" xfId="0" applyNumberFormat="1" applyFont="1" applyFill="1" applyBorder="1" applyAlignment="1">
      <alignment horizontal="right"/>
    </xf>
    <xf numFmtId="0" fontId="3" fillId="0" borderId="4" xfId="0" applyFont="1" applyFill="1" applyBorder="1"/>
    <xf numFmtId="0" fontId="3" fillId="0" borderId="5" xfId="0" applyFont="1" applyFill="1" applyBorder="1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Fill="1"/>
    <xf numFmtId="43" fontId="0" fillId="0" borderId="0" xfId="1" applyFont="1" applyFill="1" applyBorder="1"/>
    <xf numFmtId="0" fontId="0" fillId="2" borderId="10" xfId="0" applyFill="1" applyBorder="1"/>
    <xf numFmtId="0" fontId="0" fillId="2" borderId="11" xfId="0" applyFill="1" applyBorder="1"/>
    <xf numFmtId="0" fontId="1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164" fontId="3" fillId="0" borderId="0" xfId="1" applyNumberFormat="1" applyFont="1" applyFill="1" applyBorder="1" applyAlignment="1">
      <alignment horizontal="right"/>
    </xf>
    <xf numFmtId="0" fontId="9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43" fontId="0" fillId="0" borderId="0" xfId="0" applyNumberFormat="1"/>
    <xf numFmtId="0" fontId="0" fillId="7" borderId="0" xfId="0" applyFill="1"/>
    <xf numFmtId="0" fontId="0" fillId="7" borderId="0" xfId="0" applyFill="1" applyBorder="1" applyAlignment="1">
      <alignment horizontal="left"/>
    </xf>
    <xf numFmtId="0" fontId="0" fillId="7" borderId="0" xfId="0" applyFill="1" applyBorder="1" applyAlignment="1">
      <alignment horizontal="right"/>
    </xf>
    <xf numFmtId="3" fontId="0" fillId="7" borderId="0" xfId="0" applyNumberFormat="1" applyFill="1" applyBorder="1" applyAlignment="1">
      <alignment horizontal="right"/>
    </xf>
    <xf numFmtId="164" fontId="3" fillId="7" borderId="0" xfId="1" applyNumberFormat="1" applyFont="1" applyFill="1" applyBorder="1" applyAlignment="1">
      <alignment horizontal="right"/>
    </xf>
    <xf numFmtId="43" fontId="0" fillId="7" borderId="0" xfId="1" applyFont="1" applyFill="1" applyBorder="1"/>
    <xf numFmtId="0" fontId="1" fillId="8" borderId="9" xfId="0" applyFont="1" applyFill="1" applyBorder="1"/>
    <xf numFmtId="0" fontId="10" fillId="0" borderId="0" xfId="0" applyFont="1"/>
    <xf numFmtId="164" fontId="0" fillId="0" borderId="0" xfId="0" applyNumberFormat="1"/>
    <xf numFmtId="0" fontId="3" fillId="6" borderId="0" xfId="0" applyFont="1" applyFill="1"/>
    <xf numFmtId="0" fontId="0" fillId="6" borderId="2" xfId="0" applyFill="1" applyBorder="1"/>
    <xf numFmtId="164" fontId="3" fillId="0" borderId="4" xfId="1" applyNumberFormat="1" applyFont="1" applyFill="1" applyBorder="1" applyAlignment="1">
      <alignment horizontal="right"/>
    </xf>
    <xf numFmtId="43" fontId="0" fillId="0" borderId="4" xfId="1" applyFont="1" applyFill="1" applyBorder="1"/>
    <xf numFmtId="0" fontId="0" fillId="6" borderId="5" xfId="0" applyFill="1" applyBorder="1"/>
    <xf numFmtId="0" fontId="0" fillId="8" borderId="10" xfId="0" applyFill="1" applyBorder="1"/>
    <xf numFmtId="0" fontId="0" fillId="8" borderId="11" xfId="0" applyFill="1" applyBorder="1"/>
    <xf numFmtId="0" fontId="1" fillId="9" borderId="9" xfId="0" applyFont="1" applyFill="1" applyBorder="1"/>
    <xf numFmtId="0" fontId="0" fillId="9" borderId="10" xfId="0" applyFill="1" applyBorder="1"/>
    <xf numFmtId="0" fontId="0" fillId="9" borderId="11" xfId="0" applyFill="1" applyBorder="1"/>
    <xf numFmtId="0" fontId="1" fillId="5" borderId="0" xfId="0" applyFont="1" applyFill="1"/>
    <xf numFmtId="0" fontId="1" fillId="3" borderId="20" xfId="0" applyFont="1" applyFill="1" applyBorder="1" applyAlignment="1">
      <alignment horizontal="right"/>
    </xf>
    <xf numFmtId="3" fontId="0" fillId="0" borderId="20" xfId="0" applyNumberFormat="1" applyBorder="1" applyAlignment="1">
      <alignment horizontal="right"/>
    </xf>
    <xf numFmtId="3" fontId="0" fillId="0" borderId="21" xfId="0" applyNumberFormat="1" applyBorder="1" applyAlignment="1">
      <alignment horizontal="right"/>
    </xf>
    <xf numFmtId="3" fontId="1" fillId="0" borderId="20" xfId="0" applyNumberFormat="1" applyFont="1" applyBorder="1" applyAlignment="1">
      <alignment horizontal="right"/>
    </xf>
    <xf numFmtId="3" fontId="1" fillId="0" borderId="22" xfId="0" applyNumberFormat="1" applyFont="1" applyBorder="1" applyAlignment="1">
      <alignment horizontal="right"/>
    </xf>
    <xf numFmtId="1" fontId="1" fillId="0" borderId="23" xfId="0" applyNumberFormat="1" applyFont="1" applyBorder="1"/>
    <xf numFmtId="3" fontId="1" fillId="0" borderId="24" xfId="0" applyNumberFormat="1" applyFont="1" applyBorder="1" applyAlignment="1">
      <alignment horizontal="right"/>
    </xf>
    <xf numFmtId="0" fontId="13" fillId="0" borderId="0" xfId="0" applyFont="1"/>
    <xf numFmtId="0" fontId="0" fillId="0" borderId="0" xfId="0" applyFont="1"/>
    <xf numFmtId="0" fontId="1" fillId="0" borderId="18" xfId="0" applyFont="1" applyFill="1" applyBorder="1" applyAlignment="1">
      <alignment horizontal="left"/>
    </xf>
    <xf numFmtId="0" fontId="1" fillId="10" borderId="0" xfId="0" applyFont="1" applyFill="1" applyBorder="1" applyAlignment="1">
      <alignment wrapText="1"/>
    </xf>
    <xf numFmtId="165" fontId="0" fillId="10" borderId="0" xfId="1" applyNumberFormat="1" applyFont="1" applyFill="1" applyBorder="1" applyAlignment="1">
      <alignment horizontal="right"/>
    </xf>
    <xf numFmtId="165" fontId="0" fillId="10" borderId="13" xfId="1" applyNumberFormat="1" applyFont="1" applyFill="1" applyBorder="1" applyAlignment="1">
      <alignment horizontal="right"/>
    </xf>
    <xf numFmtId="165" fontId="0" fillId="10" borderId="14" xfId="1" applyNumberFormat="1" applyFont="1" applyFill="1" applyBorder="1" applyAlignment="1">
      <alignment horizontal="right"/>
    </xf>
    <xf numFmtId="165" fontId="0" fillId="10" borderId="15" xfId="1" applyNumberFormat="1" applyFont="1" applyFill="1" applyBorder="1" applyAlignment="1">
      <alignment horizontal="right"/>
    </xf>
    <xf numFmtId="165" fontId="0" fillId="10" borderId="19" xfId="1" applyNumberFormat="1" applyFont="1" applyFill="1" applyBorder="1" applyAlignment="1">
      <alignment horizontal="right"/>
    </xf>
    <xf numFmtId="164" fontId="0" fillId="10" borderId="0" xfId="1" applyNumberFormat="1" applyFont="1" applyFill="1" applyBorder="1" applyAlignment="1">
      <alignment horizontal="right"/>
    </xf>
    <xf numFmtId="164" fontId="0" fillId="10" borderId="16" xfId="1" applyNumberFormat="1" applyFont="1" applyFill="1" applyBorder="1" applyAlignment="1">
      <alignment horizontal="right"/>
    </xf>
    <xf numFmtId="164" fontId="0" fillId="10" borderId="12" xfId="1" applyNumberFormat="1" applyFont="1" applyFill="1" applyBorder="1" applyAlignment="1">
      <alignment horizontal="right"/>
    </xf>
    <xf numFmtId="164" fontId="0" fillId="10" borderId="17" xfId="1" applyNumberFormat="1" applyFont="1" applyFill="1" applyBorder="1" applyAlignment="1">
      <alignment horizontal="right"/>
    </xf>
    <xf numFmtId="164" fontId="0" fillId="10" borderId="19" xfId="1" applyNumberFormat="1" applyFont="1" applyFill="1" applyBorder="1" applyAlignment="1">
      <alignment horizontal="right"/>
    </xf>
    <xf numFmtId="0" fontId="0" fillId="11" borderId="0" xfId="0" applyFill="1"/>
    <xf numFmtId="0" fontId="0" fillId="11" borderId="0" xfId="0" applyFill="1" applyBorder="1" applyAlignment="1">
      <alignment horizontal="left"/>
    </xf>
    <xf numFmtId="0" fontId="0" fillId="11" borderId="0" xfId="0" applyFill="1" applyBorder="1" applyAlignment="1">
      <alignment horizontal="right"/>
    </xf>
    <xf numFmtId="3" fontId="0" fillId="11" borderId="0" xfId="0" applyNumberFormat="1" applyFill="1" applyBorder="1" applyAlignment="1">
      <alignment horizontal="right"/>
    </xf>
    <xf numFmtId="164" fontId="3" fillId="11" borderId="0" xfId="1" applyNumberFormat="1" applyFont="1" applyFill="1" applyBorder="1" applyAlignment="1">
      <alignment horizontal="right"/>
    </xf>
    <xf numFmtId="43" fontId="0" fillId="11" borderId="0" xfId="1" applyFont="1" applyFill="1" applyBorder="1"/>
    <xf numFmtId="0" fontId="12" fillId="11" borderId="0" xfId="0" applyFont="1" applyFill="1"/>
  </cellXfs>
  <cellStyles count="4">
    <cellStyle name="Comma" xfId="1" builtinId="3"/>
    <cellStyle name="Comma 49" xfId="2"/>
    <cellStyle name="Currency 12" xfId="3"/>
    <cellStyle name="Normal" xfId="0" builtinId="0"/>
  </cellStyles>
  <dxfs count="1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2B0AB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2B0AB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2B0AB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2B0AB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2B0AB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2B0AB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2B0AB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2B0AB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2B0AB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2B0AB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2B0AB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2B0AB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2B0AB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2B0AB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2B0AB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2B0AB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2B0AB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2B0AB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2B0AB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2B0AB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2B0AB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2B0AB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2B0AB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2B0AB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2B0AB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2B0AB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2B0AB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2B0AB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2B0AB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2B0AB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2B0AB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2B0AB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2B0AB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2B0AB6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2B0AB6"/>
      <color rgb="FF66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3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2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2.xml"/><Relationship Id="rId16" Type="http://schemas.openxmlformats.org/officeDocument/2006/relationships/customXml" Target="../customXml/item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1.xml"/><Relationship Id="rId11" Type="http://schemas.openxmlformats.org/officeDocument/2006/relationships/worksheet" Target="worksheets/sheet5.xml"/><Relationship Id="rId5" Type="http://schemas.openxmlformats.org/officeDocument/2006/relationships/chartsheet" Target="chartsheets/sheet5.xml"/><Relationship Id="rId15" Type="http://schemas.openxmlformats.org/officeDocument/2006/relationships/calcChain" Target="calcChain.xml"/><Relationship Id="rId10" Type="http://schemas.openxmlformats.org/officeDocument/2006/relationships/chartsheet" Target="chartsheets/sheet6.xml"/><Relationship Id="rId19" Type="http://schemas.openxmlformats.org/officeDocument/2006/relationships/customXml" Target="../customXml/item4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>
                <a:latin typeface="+mn-lt"/>
              </a:defRPr>
            </a:pPr>
            <a:r>
              <a:rPr lang="en-US" sz="1200" b="1" baseline="0">
                <a:latin typeface="+mn-lt"/>
              </a:rPr>
              <a:t>Gas A&amp;G Expense per Customer Compared to Gas Companies by Jurisdiction with less than 400,000 Customers for the Calendar Year 2013</a:t>
            </a:r>
            <a:endParaRPr lang="en-US" sz="1200" b="1">
              <a:latin typeface="+mn-lt"/>
            </a:endParaRP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9.2119866814650384E-2"/>
          <c:y val="2.936378466557912E-2"/>
          <c:w val="0.89123196448390674"/>
          <c:h val="0.88254486133768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'Exhibit MAC-4 Workpaper'!$W$2</c:f>
              <c:strCache>
                <c:ptCount val="1"/>
                <c:pt idx="0">
                  <c:v>A&amp;G Expense per Customer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Pt>
            <c:idx val="2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1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3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4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23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26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29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31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33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38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44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5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52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58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61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72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91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cat>
            <c:numRef>
              <c:f>'Exhibit MAC-4 Workpaper'!$A$3:$A$153</c:f>
              <c:numCache>
                <c:formatCode>General</c:formatCode>
                <c:ptCount val="15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</c:numCache>
            </c:numRef>
          </c:cat>
          <c:val>
            <c:numRef>
              <c:f>'Exhibit MAC-4 Workpaper'!$W$3:$W$153</c:f>
              <c:numCache>
                <c:formatCode>_(* #,##0.00_);_(* \(#,##0.00\);_(* "-"??_);_(@_)</c:formatCode>
                <c:ptCount val="151"/>
                <c:pt idx="0">
                  <c:v>37.291859910124906</c:v>
                </c:pt>
                <c:pt idx="1">
                  <c:v>42.18033823296981</c:v>
                </c:pt>
                <c:pt idx="2">
                  <c:v>43.439189798475745</c:v>
                </c:pt>
                <c:pt idx="3">
                  <c:v>47.678058961648837</c:v>
                </c:pt>
                <c:pt idx="4">
                  <c:v>48.63686124942614</c:v>
                </c:pt>
                <c:pt idx="5">
                  <c:v>52.657149263771579</c:v>
                </c:pt>
                <c:pt idx="6">
                  <c:v>53.964599222909769</c:v>
                </c:pt>
                <c:pt idx="7">
                  <c:v>54.202865120796403</c:v>
                </c:pt>
                <c:pt idx="8">
                  <c:v>55.484838841660228</c:v>
                </c:pt>
                <c:pt idx="9">
                  <c:v>59.924355316177405</c:v>
                </c:pt>
                <c:pt idx="10">
                  <c:v>61.08754743739577</c:v>
                </c:pt>
                <c:pt idx="11">
                  <c:v>62.688714067099042</c:v>
                </c:pt>
                <c:pt idx="12">
                  <c:v>64.820043705351452</c:v>
                </c:pt>
                <c:pt idx="13">
                  <c:v>66.150453822880877</c:v>
                </c:pt>
                <c:pt idx="14">
                  <c:v>66.246230786202844</c:v>
                </c:pt>
                <c:pt idx="15">
                  <c:v>66.258187858463657</c:v>
                </c:pt>
                <c:pt idx="16">
                  <c:v>66.516347237880495</c:v>
                </c:pt>
                <c:pt idx="17">
                  <c:v>66.547325245924426</c:v>
                </c:pt>
                <c:pt idx="18">
                  <c:v>66.949650480212185</c:v>
                </c:pt>
                <c:pt idx="19">
                  <c:v>67.602206781689958</c:v>
                </c:pt>
                <c:pt idx="20">
                  <c:v>67.787515650152031</c:v>
                </c:pt>
                <c:pt idx="21">
                  <c:v>68.078419966044578</c:v>
                </c:pt>
                <c:pt idx="22">
                  <c:v>69.039743791673231</c:v>
                </c:pt>
                <c:pt idx="23">
                  <c:v>69.853211759414478</c:v>
                </c:pt>
                <c:pt idx="24">
                  <c:v>72.972972972972968</c:v>
                </c:pt>
                <c:pt idx="25">
                  <c:v>73.593073593073598</c:v>
                </c:pt>
                <c:pt idx="26">
                  <c:v>74.080456675103662</c:v>
                </c:pt>
                <c:pt idx="27">
                  <c:v>74.167261866112597</c:v>
                </c:pt>
                <c:pt idx="28">
                  <c:v>74.832345097226892</c:v>
                </c:pt>
                <c:pt idx="29">
                  <c:v>75.053447151759585</c:v>
                </c:pt>
                <c:pt idx="30">
                  <c:v>75.253491876043498</c:v>
                </c:pt>
                <c:pt idx="31">
                  <c:v>75.604657210874834</c:v>
                </c:pt>
                <c:pt idx="32">
                  <c:v>76.080853453116234</c:v>
                </c:pt>
                <c:pt idx="33">
                  <c:v>77.195201486195373</c:v>
                </c:pt>
                <c:pt idx="34">
                  <c:v>77.545925878512449</c:v>
                </c:pt>
                <c:pt idx="35">
                  <c:v>77.641116085282633</c:v>
                </c:pt>
                <c:pt idx="36">
                  <c:v>78.718530725620056</c:v>
                </c:pt>
                <c:pt idx="37">
                  <c:v>79.276357328477147</c:v>
                </c:pt>
                <c:pt idx="38">
                  <c:v>79.625378083889075</c:v>
                </c:pt>
                <c:pt idx="39">
                  <c:v>81.005030725634413</c:v>
                </c:pt>
                <c:pt idx="40">
                  <c:v>81.203637233787987</c:v>
                </c:pt>
                <c:pt idx="41">
                  <c:v>82.502758694336663</c:v>
                </c:pt>
                <c:pt idx="42">
                  <c:v>83.123597034215365</c:v>
                </c:pt>
                <c:pt idx="43">
                  <c:v>83.641774621117392</c:v>
                </c:pt>
                <c:pt idx="44">
                  <c:v>85.347424152414305</c:v>
                </c:pt>
                <c:pt idx="45">
                  <c:v>86.418339982994311</c:v>
                </c:pt>
                <c:pt idx="46">
                  <c:v>86.625121792789869</c:v>
                </c:pt>
                <c:pt idx="47">
                  <c:v>87.196582977393476</c:v>
                </c:pt>
                <c:pt idx="48">
                  <c:v>87.436868686868692</c:v>
                </c:pt>
                <c:pt idx="49">
                  <c:v>88.856044930535035</c:v>
                </c:pt>
                <c:pt idx="50">
                  <c:v>89.219330855018583</c:v>
                </c:pt>
                <c:pt idx="51">
                  <c:v>89.599244709403123</c:v>
                </c:pt>
                <c:pt idx="52">
                  <c:v>89.976759192110691</c:v>
                </c:pt>
                <c:pt idx="53">
                  <c:v>90.235071432498444</c:v>
                </c:pt>
                <c:pt idx="54">
                  <c:v>90.851714854079617</c:v>
                </c:pt>
                <c:pt idx="55">
                  <c:v>91.085867125772438</c:v>
                </c:pt>
                <c:pt idx="56">
                  <c:v>92.4578781127247</c:v>
                </c:pt>
                <c:pt idx="57">
                  <c:v>92.74015216820959</c:v>
                </c:pt>
                <c:pt idx="58">
                  <c:v>92.911647550031191</c:v>
                </c:pt>
                <c:pt idx="59">
                  <c:v>94.744393788618638</c:v>
                </c:pt>
                <c:pt idx="60">
                  <c:v>95.287237702098381</c:v>
                </c:pt>
                <c:pt idx="61">
                  <c:v>96.024575352367179</c:v>
                </c:pt>
                <c:pt idx="62">
                  <c:v>98.3442544638431</c:v>
                </c:pt>
                <c:pt idx="63">
                  <c:v>99.169776829918504</c:v>
                </c:pt>
                <c:pt idx="64">
                  <c:v>102.00613228208498</c:v>
                </c:pt>
                <c:pt idx="65">
                  <c:v>103.85772004296015</c:v>
                </c:pt>
                <c:pt idx="66">
                  <c:v>104.21415955377846</c:v>
                </c:pt>
                <c:pt idx="67">
                  <c:v>104.31865911556568</c:v>
                </c:pt>
                <c:pt idx="68">
                  <c:v>105.20271878006642</c:v>
                </c:pt>
                <c:pt idx="69">
                  <c:v>106.84527718192298</c:v>
                </c:pt>
                <c:pt idx="70">
                  <c:v>109.84668879405721</c:v>
                </c:pt>
                <c:pt idx="71">
                  <c:v>110.85969594118036</c:v>
                </c:pt>
                <c:pt idx="72">
                  <c:v>111.78535957586693</c:v>
                </c:pt>
                <c:pt idx="73">
                  <c:v>112.71266540642722</c:v>
                </c:pt>
                <c:pt idx="74">
                  <c:v>113.1077256242959</c:v>
                </c:pt>
                <c:pt idx="75">
                  <c:v>114.2022018457521</c:v>
                </c:pt>
                <c:pt idx="76">
                  <c:v>114.66822951960587</c:v>
                </c:pt>
                <c:pt idx="77">
                  <c:v>116.31832832096607</c:v>
                </c:pt>
                <c:pt idx="78">
                  <c:v>117.28084640264075</c:v>
                </c:pt>
                <c:pt idx="79">
                  <c:v>121.97601432628475</c:v>
                </c:pt>
                <c:pt idx="80">
                  <c:v>122.79867817851903</c:v>
                </c:pt>
                <c:pt idx="81">
                  <c:v>123.66973055638766</c:v>
                </c:pt>
                <c:pt idx="82">
                  <c:v>124.57761876366527</c:v>
                </c:pt>
                <c:pt idx="83">
                  <c:v>125.84023591656187</c:v>
                </c:pt>
                <c:pt idx="84">
                  <c:v>126.6087516087516</c:v>
                </c:pt>
                <c:pt idx="85">
                  <c:v>127.87757114680191</c:v>
                </c:pt>
                <c:pt idx="86">
                  <c:v>128.21712681328967</c:v>
                </c:pt>
                <c:pt idx="87">
                  <c:v>129.0298157149563</c:v>
                </c:pt>
                <c:pt idx="88">
                  <c:v>132.30204351882506</c:v>
                </c:pt>
                <c:pt idx="89">
                  <c:v>132.51267197682839</c:v>
                </c:pt>
                <c:pt idx="90">
                  <c:v>132.6341697159784</c:v>
                </c:pt>
                <c:pt idx="91">
                  <c:v>134.19942473633748</c:v>
                </c:pt>
                <c:pt idx="92">
                  <c:v>134.47307986731309</c:v>
                </c:pt>
                <c:pt idx="93">
                  <c:v>134.83146067415731</c:v>
                </c:pt>
                <c:pt idx="94">
                  <c:v>137.23754342477213</c:v>
                </c:pt>
                <c:pt idx="95">
                  <c:v>137.49917605958737</c:v>
                </c:pt>
                <c:pt idx="96">
                  <c:v>138.03680981595093</c:v>
                </c:pt>
                <c:pt idx="97">
                  <c:v>139.21990350520258</c:v>
                </c:pt>
                <c:pt idx="98">
                  <c:v>140.74904871517828</c:v>
                </c:pt>
                <c:pt idx="99">
                  <c:v>142.63177304577056</c:v>
                </c:pt>
                <c:pt idx="100">
                  <c:v>146.83363886557675</c:v>
                </c:pt>
                <c:pt idx="101">
                  <c:v>147.31653888280394</c:v>
                </c:pt>
                <c:pt idx="102">
                  <c:v>148.44596521243227</c:v>
                </c:pt>
                <c:pt idx="103">
                  <c:v>153.67165182322299</c:v>
                </c:pt>
                <c:pt idx="104">
                  <c:v>155.73411249086925</c:v>
                </c:pt>
                <c:pt idx="105">
                  <c:v>158.24076957680197</c:v>
                </c:pt>
                <c:pt idx="106">
                  <c:v>160.99309612320764</c:v>
                </c:pt>
                <c:pt idx="107">
                  <c:v>164.26987433640213</c:v>
                </c:pt>
                <c:pt idx="108">
                  <c:v>164.38356164383561</c:v>
                </c:pt>
                <c:pt idx="109">
                  <c:v>174.91662781941406</c:v>
                </c:pt>
                <c:pt idx="110">
                  <c:v>175.31110424746655</c:v>
                </c:pt>
                <c:pt idx="111">
                  <c:v>178.03694340388626</c:v>
                </c:pt>
                <c:pt idx="112">
                  <c:v>178.955223880597</c:v>
                </c:pt>
                <c:pt idx="113">
                  <c:v>179.02813299232736</c:v>
                </c:pt>
                <c:pt idx="114">
                  <c:v>182.95739348370927</c:v>
                </c:pt>
                <c:pt idx="115">
                  <c:v>184.94520570587943</c:v>
                </c:pt>
                <c:pt idx="116">
                  <c:v>186.59770376264635</c:v>
                </c:pt>
                <c:pt idx="117">
                  <c:v>187.69816106531388</c:v>
                </c:pt>
                <c:pt idx="118">
                  <c:v>188.93599954162607</c:v>
                </c:pt>
                <c:pt idx="119">
                  <c:v>192.0775149615275</c:v>
                </c:pt>
                <c:pt idx="120">
                  <c:v>193.60086767895879</c:v>
                </c:pt>
                <c:pt idx="121">
                  <c:v>196.73689212735624</c:v>
                </c:pt>
                <c:pt idx="122">
                  <c:v>199.00334321579513</c:v>
                </c:pt>
                <c:pt idx="123">
                  <c:v>199.76890649601299</c:v>
                </c:pt>
                <c:pt idx="124">
                  <c:v>200.22760975273303</c:v>
                </c:pt>
                <c:pt idx="125">
                  <c:v>200.26613439787093</c:v>
                </c:pt>
                <c:pt idx="126">
                  <c:v>212.84671532846716</c:v>
                </c:pt>
                <c:pt idx="127">
                  <c:v>213.11261609546611</c:v>
                </c:pt>
                <c:pt idx="128">
                  <c:v>236.03497781258156</c:v>
                </c:pt>
                <c:pt idx="129">
                  <c:v>238.28125</c:v>
                </c:pt>
                <c:pt idx="130">
                  <c:v>246.72223726708896</c:v>
                </c:pt>
                <c:pt idx="131">
                  <c:v>248.10459716473747</c:v>
                </c:pt>
                <c:pt idx="132">
                  <c:v>248.20305962623641</c:v>
                </c:pt>
                <c:pt idx="133">
                  <c:v>251.9297781306515</c:v>
                </c:pt>
                <c:pt idx="134">
                  <c:v>260.47652870149159</c:v>
                </c:pt>
                <c:pt idx="135">
                  <c:v>261.93193260388</c:v>
                </c:pt>
                <c:pt idx="136">
                  <c:v>267.52818256805057</c:v>
                </c:pt>
                <c:pt idx="137">
                  <c:v>269.59673765292251</c:v>
                </c:pt>
                <c:pt idx="138">
                  <c:v>287.28463888626413</c:v>
                </c:pt>
                <c:pt idx="139">
                  <c:v>289.8905194502679</c:v>
                </c:pt>
                <c:pt idx="140">
                  <c:v>295.67972049851386</c:v>
                </c:pt>
                <c:pt idx="141">
                  <c:v>322.90958531611147</c:v>
                </c:pt>
                <c:pt idx="142">
                  <c:v>337.12605471746355</c:v>
                </c:pt>
                <c:pt idx="143">
                  <c:v>338.06217929369154</c:v>
                </c:pt>
                <c:pt idx="144">
                  <c:v>370.62427956075959</c:v>
                </c:pt>
                <c:pt idx="145">
                  <c:v>498.29351535836179</c:v>
                </c:pt>
                <c:pt idx="146">
                  <c:v>556.38474295190713</c:v>
                </c:pt>
                <c:pt idx="147">
                  <c:v>570.11728709841918</c:v>
                </c:pt>
                <c:pt idx="148">
                  <c:v>571.42857142857144</c:v>
                </c:pt>
                <c:pt idx="149">
                  <c:v>808.38323353293413</c:v>
                </c:pt>
                <c:pt idx="150">
                  <c:v>859.12965455361143</c:v>
                </c:pt>
              </c:numCache>
            </c:numRef>
          </c:val>
        </c:ser>
        <c:ser>
          <c:idx val="1"/>
          <c:order val="1"/>
          <c:tx>
            <c:strRef>
              <c:f>'Exhibit MAC-4 Workpaper'!$X$2</c:f>
              <c:strCache>
                <c:ptCount val="1"/>
                <c:pt idx="0">
                  <c:v>Mean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trendline>
            <c:spPr>
              <a:ln w="19050">
                <a:solidFill>
                  <a:srgbClr val="0070C0"/>
                </a:solidFill>
              </a:ln>
            </c:spPr>
            <c:trendlineType val="linear"/>
            <c:dispRSqr val="0"/>
            <c:dispEq val="0"/>
          </c:trendline>
          <c:cat>
            <c:numRef>
              <c:f>'Exhibit MAC-4 Workpaper'!$A$3:$A$153</c:f>
              <c:numCache>
                <c:formatCode>General</c:formatCode>
                <c:ptCount val="15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</c:numCache>
            </c:numRef>
          </c:cat>
          <c:val>
            <c:numRef>
              <c:f>'Exhibit MAC-4 Workpaper'!$X$3:$X$153</c:f>
              <c:numCache>
                <c:formatCode>_(* #,##0.00_);_(* \(#,##0.00\);_(* "-"??_);_(@_)</c:formatCode>
                <c:ptCount val="151"/>
                <c:pt idx="0">
                  <c:v>151.4961357252742</c:v>
                </c:pt>
                <c:pt idx="1">
                  <c:v>151.4961357252742</c:v>
                </c:pt>
                <c:pt idx="2">
                  <c:v>151.4961357252742</c:v>
                </c:pt>
                <c:pt idx="3">
                  <c:v>151.4961357252742</c:v>
                </c:pt>
                <c:pt idx="4">
                  <c:v>151.4961357252742</c:v>
                </c:pt>
                <c:pt idx="5">
                  <c:v>151.4961357252742</c:v>
                </c:pt>
                <c:pt idx="6">
                  <c:v>151.4961357252742</c:v>
                </c:pt>
                <c:pt idx="7">
                  <c:v>151.4961357252742</c:v>
                </c:pt>
                <c:pt idx="8">
                  <c:v>151.4961357252742</c:v>
                </c:pt>
                <c:pt idx="9">
                  <c:v>151.4961357252742</c:v>
                </c:pt>
                <c:pt idx="10">
                  <c:v>151.4961357252742</c:v>
                </c:pt>
                <c:pt idx="11">
                  <c:v>151.4961357252742</c:v>
                </c:pt>
                <c:pt idx="12">
                  <c:v>151.4961357252742</c:v>
                </c:pt>
                <c:pt idx="13">
                  <c:v>151.4961357252742</c:v>
                </c:pt>
                <c:pt idx="14">
                  <c:v>151.4961357252742</c:v>
                </c:pt>
                <c:pt idx="15">
                  <c:v>151.4961357252742</c:v>
                </c:pt>
                <c:pt idx="16">
                  <c:v>151.4961357252742</c:v>
                </c:pt>
                <c:pt idx="17">
                  <c:v>151.4961357252742</c:v>
                </c:pt>
                <c:pt idx="18">
                  <c:v>151.4961357252742</c:v>
                </c:pt>
                <c:pt idx="19">
                  <c:v>151.4961357252742</c:v>
                </c:pt>
                <c:pt idx="20">
                  <c:v>151.4961357252742</c:v>
                </c:pt>
                <c:pt idx="21">
                  <c:v>151.4961357252742</c:v>
                </c:pt>
                <c:pt idx="22">
                  <c:v>151.4961357252742</c:v>
                </c:pt>
                <c:pt idx="23">
                  <c:v>151.4961357252742</c:v>
                </c:pt>
                <c:pt idx="24">
                  <c:v>151.4961357252742</c:v>
                </c:pt>
                <c:pt idx="25">
                  <c:v>151.4961357252742</c:v>
                </c:pt>
                <c:pt idx="26">
                  <c:v>151.4961357252742</c:v>
                </c:pt>
                <c:pt idx="27">
                  <c:v>151.4961357252742</c:v>
                </c:pt>
                <c:pt idx="28">
                  <c:v>151.4961357252742</c:v>
                </c:pt>
                <c:pt idx="29">
                  <c:v>151.4961357252742</c:v>
                </c:pt>
                <c:pt idx="30">
                  <c:v>151.4961357252742</c:v>
                </c:pt>
                <c:pt idx="31">
                  <c:v>151.4961357252742</c:v>
                </c:pt>
                <c:pt idx="32">
                  <c:v>151.4961357252742</c:v>
                </c:pt>
                <c:pt idx="33">
                  <c:v>151.4961357252742</c:v>
                </c:pt>
                <c:pt idx="34">
                  <c:v>151.4961357252742</c:v>
                </c:pt>
                <c:pt idx="35">
                  <c:v>151.4961357252742</c:v>
                </c:pt>
                <c:pt idx="36">
                  <c:v>151.4961357252742</c:v>
                </c:pt>
                <c:pt idx="37">
                  <c:v>151.4961357252742</c:v>
                </c:pt>
                <c:pt idx="38">
                  <c:v>151.4961357252742</c:v>
                </c:pt>
                <c:pt idx="39">
                  <c:v>151.4961357252742</c:v>
                </c:pt>
                <c:pt idx="40">
                  <c:v>151.4961357252742</c:v>
                </c:pt>
                <c:pt idx="41">
                  <c:v>151.4961357252742</c:v>
                </c:pt>
                <c:pt idx="42">
                  <c:v>151.4961357252742</c:v>
                </c:pt>
                <c:pt idx="43">
                  <c:v>151.4961357252742</c:v>
                </c:pt>
                <c:pt idx="44">
                  <c:v>151.4961357252742</c:v>
                </c:pt>
                <c:pt idx="45">
                  <c:v>151.4961357252742</c:v>
                </c:pt>
                <c:pt idx="46">
                  <c:v>151.4961357252742</c:v>
                </c:pt>
                <c:pt idx="47">
                  <c:v>151.4961357252742</c:v>
                </c:pt>
                <c:pt idx="48">
                  <c:v>151.4961357252742</c:v>
                </c:pt>
                <c:pt idx="49">
                  <c:v>151.4961357252742</c:v>
                </c:pt>
                <c:pt idx="50">
                  <c:v>151.4961357252742</c:v>
                </c:pt>
                <c:pt idx="51">
                  <c:v>151.4961357252742</c:v>
                </c:pt>
                <c:pt idx="52">
                  <c:v>151.4961357252742</c:v>
                </c:pt>
                <c:pt idx="53">
                  <c:v>151.4961357252742</c:v>
                </c:pt>
                <c:pt idx="54">
                  <c:v>151.4961357252742</c:v>
                </c:pt>
                <c:pt idx="55">
                  <c:v>151.4961357252742</c:v>
                </c:pt>
                <c:pt idx="56">
                  <c:v>151.4961357252742</c:v>
                </c:pt>
                <c:pt idx="57">
                  <c:v>151.4961357252742</c:v>
                </c:pt>
                <c:pt idx="58">
                  <c:v>151.4961357252742</c:v>
                </c:pt>
                <c:pt idx="59">
                  <c:v>151.4961357252742</c:v>
                </c:pt>
                <c:pt idx="60">
                  <c:v>151.4961357252742</c:v>
                </c:pt>
                <c:pt idx="61">
                  <c:v>151.4961357252742</c:v>
                </c:pt>
                <c:pt idx="62">
                  <c:v>151.4961357252742</c:v>
                </c:pt>
                <c:pt idx="63">
                  <c:v>151.4961357252742</c:v>
                </c:pt>
                <c:pt idx="64">
                  <c:v>151.4961357252742</c:v>
                </c:pt>
                <c:pt idx="65">
                  <c:v>151.4961357252742</c:v>
                </c:pt>
                <c:pt idx="66">
                  <c:v>151.4961357252742</c:v>
                </c:pt>
                <c:pt idx="67">
                  <c:v>151.4961357252742</c:v>
                </c:pt>
                <c:pt idx="68">
                  <c:v>151.4961357252742</c:v>
                </c:pt>
                <c:pt idx="69">
                  <c:v>151.4961357252742</c:v>
                </c:pt>
                <c:pt idx="70">
                  <c:v>151.4961357252742</c:v>
                </c:pt>
                <c:pt idx="71">
                  <c:v>151.4961357252742</c:v>
                </c:pt>
                <c:pt idx="72">
                  <c:v>151.4961357252742</c:v>
                </c:pt>
                <c:pt idx="73">
                  <c:v>151.4961357252742</c:v>
                </c:pt>
                <c:pt idx="74">
                  <c:v>151.4961357252742</c:v>
                </c:pt>
                <c:pt idx="75">
                  <c:v>151.4961357252742</c:v>
                </c:pt>
                <c:pt idx="76">
                  <c:v>151.4961357252742</c:v>
                </c:pt>
                <c:pt idx="77">
                  <c:v>151.4961357252742</c:v>
                </c:pt>
                <c:pt idx="78">
                  <c:v>151.4961357252742</c:v>
                </c:pt>
                <c:pt idx="79">
                  <c:v>151.4961357252742</c:v>
                </c:pt>
                <c:pt idx="80">
                  <c:v>151.4961357252742</c:v>
                </c:pt>
                <c:pt idx="81">
                  <c:v>151.4961357252742</c:v>
                </c:pt>
                <c:pt idx="82">
                  <c:v>151.4961357252742</c:v>
                </c:pt>
                <c:pt idx="83">
                  <c:v>151.4961357252742</c:v>
                </c:pt>
                <c:pt idx="84">
                  <c:v>151.4961357252742</c:v>
                </c:pt>
                <c:pt idx="85">
                  <c:v>151.4961357252742</c:v>
                </c:pt>
                <c:pt idx="86">
                  <c:v>151.4961357252742</c:v>
                </c:pt>
                <c:pt idx="87">
                  <c:v>151.4961357252742</c:v>
                </c:pt>
                <c:pt idx="88">
                  <c:v>151.4961357252742</c:v>
                </c:pt>
                <c:pt idx="89">
                  <c:v>151.4961357252742</c:v>
                </c:pt>
                <c:pt idx="90">
                  <c:v>151.4961357252742</c:v>
                </c:pt>
                <c:pt idx="91">
                  <c:v>151.4961357252742</c:v>
                </c:pt>
                <c:pt idx="92">
                  <c:v>151.4961357252742</c:v>
                </c:pt>
                <c:pt idx="93">
                  <c:v>151.4961357252742</c:v>
                </c:pt>
                <c:pt idx="94">
                  <c:v>151.4961357252742</c:v>
                </c:pt>
                <c:pt idx="95">
                  <c:v>151.4961357252742</c:v>
                </c:pt>
                <c:pt idx="96">
                  <c:v>151.4961357252742</c:v>
                </c:pt>
                <c:pt idx="97">
                  <c:v>151.4961357252742</c:v>
                </c:pt>
                <c:pt idx="98">
                  <c:v>151.4961357252742</c:v>
                </c:pt>
                <c:pt idx="99">
                  <c:v>151.4961357252742</c:v>
                </c:pt>
                <c:pt idx="100">
                  <c:v>151.4961357252742</c:v>
                </c:pt>
                <c:pt idx="101">
                  <c:v>151.4961357252742</c:v>
                </c:pt>
                <c:pt idx="102">
                  <c:v>151.4961357252742</c:v>
                </c:pt>
                <c:pt idx="103">
                  <c:v>151.4961357252742</c:v>
                </c:pt>
                <c:pt idx="104">
                  <c:v>151.4961357252742</c:v>
                </c:pt>
                <c:pt idx="105">
                  <c:v>151.4961357252742</c:v>
                </c:pt>
                <c:pt idx="106">
                  <c:v>151.4961357252742</c:v>
                </c:pt>
                <c:pt idx="107">
                  <c:v>151.4961357252742</c:v>
                </c:pt>
                <c:pt idx="108">
                  <c:v>151.4961357252742</c:v>
                </c:pt>
                <c:pt idx="109">
                  <c:v>151.4961357252742</c:v>
                </c:pt>
                <c:pt idx="110">
                  <c:v>151.4961357252742</c:v>
                </c:pt>
                <c:pt idx="111">
                  <c:v>151.4961357252742</c:v>
                </c:pt>
                <c:pt idx="112">
                  <c:v>151.4961357252742</c:v>
                </c:pt>
                <c:pt idx="113">
                  <c:v>151.4961357252742</c:v>
                </c:pt>
                <c:pt idx="114">
                  <c:v>151.4961357252742</c:v>
                </c:pt>
                <c:pt idx="115">
                  <c:v>151.4961357252742</c:v>
                </c:pt>
                <c:pt idx="116">
                  <c:v>151.4961357252742</c:v>
                </c:pt>
                <c:pt idx="117">
                  <c:v>151.4961357252742</c:v>
                </c:pt>
                <c:pt idx="118">
                  <c:v>151.4961357252742</c:v>
                </c:pt>
                <c:pt idx="119">
                  <c:v>151.4961357252742</c:v>
                </c:pt>
                <c:pt idx="120">
                  <c:v>151.4961357252742</c:v>
                </c:pt>
                <c:pt idx="121">
                  <c:v>151.4961357252742</c:v>
                </c:pt>
                <c:pt idx="122">
                  <c:v>151.4961357252742</c:v>
                </c:pt>
                <c:pt idx="123">
                  <c:v>151.4961357252742</c:v>
                </c:pt>
                <c:pt idx="124">
                  <c:v>151.4961357252742</c:v>
                </c:pt>
                <c:pt idx="125">
                  <c:v>151.4961357252742</c:v>
                </c:pt>
                <c:pt idx="126">
                  <c:v>151.4961357252742</c:v>
                </c:pt>
                <c:pt idx="127">
                  <c:v>151.4961357252742</c:v>
                </c:pt>
                <c:pt idx="128">
                  <c:v>151.4961357252742</c:v>
                </c:pt>
                <c:pt idx="129">
                  <c:v>151.4961357252742</c:v>
                </c:pt>
                <c:pt idx="130">
                  <c:v>151.4961357252742</c:v>
                </c:pt>
                <c:pt idx="131">
                  <c:v>151.4961357252742</c:v>
                </c:pt>
                <c:pt idx="132">
                  <c:v>151.4961357252742</c:v>
                </c:pt>
                <c:pt idx="133">
                  <c:v>151.4961357252742</c:v>
                </c:pt>
                <c:pt idx="134">
                  <c:v>151.4961357252742</c:v>
                </c:pt>
                <c:pt idx="135">
                  <c:v>151.4961357252742</c:v>
                </c:pt>
                <c:pt idx="136">
                  <c:v>151.4961357252742</c:v>
                </c:pt>
                <c:pt idx="137">
                  <c:v>151.4961357252742</c:v>
                </c:pt>
                <c:pt idx="138">
                  <c:v>151.4961357252742</c:v>
                </c:pt>
                <c:pt idx="139">
                  <c:v>151.4961357252742</c:v>
                </c:pt>
                <c:pt idx="140">
                  <c:v>151.4961357252742</c:v>
                </c:pt>
                <c:pt idx="141">
                  <c:v>151.4961357252742</c:v>
                </c:pt>
                <c:pt idx="142">
                  <c:v>151.4961357252742</c:v>
                </c:pt>
                <c:pt idx="143">
                  <c:v>151.4961357252742</c:v>
                </c:pt>
                <c:pt idx="144">
                  <c:v>151.4961357252742</c:v>
                </c:pt>
                <c:pt idx="145">
                  <c:v>151.4961357252742</c:v>
                </c:pt>
                <c:pt idx="146">
                  <c:v>151.4961357252742</c:v>
                </c:pt>
                <c:pt idx="147">
                  <c:v>151.4961357252742</c:v>
                </c:pt>
                <c:pt idx="148">
                  <c:v>151.4961357252742</c:v>
                </c:pt>
                <c:pt idx="149">
                  <c:v>151.4961357252742</c:v>
                </c:pt>
                <c:pt idx="150">
                  <c:v>151.4961357252742</c:v>
                </c:pt>
              </c:numCache>
            </c:numRef>
          </c:val>
        </c:ser>
        <c:ser>
          <c:idx val="2"/>
          <c:order val="2"/>
          <c:tx>
            <c:strRef>
              <c:f>'Exhibit MAC-4 Workpaper'!$Y$2</c:f>
              <c:strCache>
                <c:ptCount val="1"/>
                <c:pt idx="0">
                  <c:v>Median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Pt>
            <c:idx val="29"/>
            <c:invertIfNegative val="0"/>
            <c:bubble3D val="0"/>
          </c:dPt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cat>
            <c:numRef>
              <c:f>'Exhibit MAC-4 Workpaper'!$A$3:$A$153</c:f>
              <c:numCache>
                <c:formatCode>General</c:formatCode>
                <c:ptCount val="15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</c:numCache>
            </c:numRef>
          </c:cat>
          <c:val>
            <c:numRef>
              <c:f>'Exhibit MAC-4 Workpaper'!$Y$3:$Y$153</c:f>
              <c:numCache>
                <c:formatCode>_(* #,##0.00_);_(* \(#,##0.00\);_(* "-"??_);_(@_)</c:formatCode>
                <c:ptCount val="151"/>
                <c:pt idx="0">
                  <c:v>114.2022018457521</c:v>
                </c:pt>
                <c:pt idx="1">
                  <c:v>114.2022018457521</c:v>
                </c:pt>
                <c:pt idx="2">
                  <c:v>114.2022018457521</c:v>
                </c:pt>
                <c:pt idx="3">
                  <c:v>114.2022018457521</c:v>
                </c:pt>
                <c:pt idx="4">
                  <c:v>114.2022018457521</c:v>
                </c:pt>
                <c:pt idx="5">
                  <c:v>114.2022018457521</c:v>
                </c:pt>
                <c:pt idx="6">
                  <c:v>114.2022018457521</c:v>
                </c:pt>
                <c:pt idx="7">
                  <c:v>114.2022018457521</c:v>
                </c:pt>
                <c:pt idx="8">
                  <c:v>114.2022018457521</c:v>
                </c:pt>
                <c:pt idx="9">
                  <c:v>114.2022018457521</c:v>
                </c:pt>
                <c:pt idx="10">
                  <c:v>114.2022018457521</c:v>
                </c:pt>
                <c:pt idx="11">
                  <c:v>114.2022018457521</c:v>
                </c:pt>
                <c:pt idx="12">
                  <c:v>114.2022018457521</c:v>
                </c:pt>
                <c:pt idx="13">
                  <c:v>114.2022018457521</c:v>
                </c:pt>
                <c:pt idx="14">
                  <c:v>114.2022018457521</c:v>
                </c:pt>
                <c:pt idx="15">
                  <c:v>114.2022018457521</c:v>
                </c:pt>
                <c:pt idx="16">
                  <c:v>114.2022018457521</c:v>
                </c:pt>
                <c:pt idx="17">
                  <c:v>114.2022018457521</c:v>
                </c:pt>
                <c:pt idx="18">
                  <c:v>114.2022018457521</c:v>
                </c:pt>
                <c:pt idx="19">
                  <c:v>114.2022018457521</c:v>
                </c:pt>
                <c:pt idx="20">
                  <c:v>114.2022018457521</c:v>
                </c:pt>
                <c:pt idx="21">
                  <c:v>114.2022018457521</c:v>
                </c:pt>
                <c:pt idx="22">
                  <c:v>114.2022018457521</c:v>
                </c:pt>
                <c:pt idx="23">
                  <c:v>114.2022018457521</c:v>
                </c:pt>
                <c:pt idx="24">
                  <c:v>114.2022018457521</c:v>
                </c:pt>
                <c:pt idx="25">
                  <c:v>114.2022018457521</c:v>
                </c:pt>
                <c:pt idx="26">
                  <c:v>114.2022018457521</c:v>
                </c:pt>
                <c:pt idx="27">
                  <c:v>114.2022018457521</c:v>
                </c:pt>
                <c:pt idx="28">
                  <c:v>114.2022018457521</c:v>
                </c:pt>
                <c:pt idx="29">
                  <c:v>114.2022018457521</c:v>
                </c:pt>
                <c:pt idx="30">
                  <c:v>114.2022018457521</c:v>
                </c:pt>
                <c:pt idx="31">
                  <c:v>114.2022018457521</c:v>
                </c:pt>
                <c:pt idx="32">
                  <c:v>114.2022018457521</c:v>
                </c:pt>
                <c:pt idx="33">
                  <c:v>114.2022018457521</c:v>
                </c:pt>
                <c:pt idx="34">
                  <c:v>114.2022018457521</c:v>
                </c:pt>
                <c:pt idx="35">
                  <c:v>114.2022018457521</c:v>
                </c:pt>
                <c:pt idx="36">
                  <c:v>114.2022018457521</c:v>
                </c:pt>
                <c:pt idx="37">
                  <c:v>114.2022018457521</c:v>
                </c:pt>
                <c:pt idx="38">
                  <c:v>114.2022018457521</c:v>
                </c:pt>
                <c:pt idx="39">
                  <c:v>114.2022018457521</c:v>
                </c:pt>
                <c:pt idx="40">
                  <c:v>114.2022018457521</c:v>
                </c:pt>
                <c:pt idx="41">
                  <c:v>114.2022018457521</c:v>
                </c:pt>
                <c:pt idx="42">
                  <c:v>114.2022018457521</c:v>
                </c:pt>
                <c:pt idx="43">
                  <c:v>114.2022018457521</c:v>
                </c:pt>
                <c:pt idx="44">
                  <c:v>114.2022018457521</c:v>
                </c:pt>
                <c:pt idx="45">
                  <c:v>114.2022018457521</c:v>
                </c:pt>
                <c:pt idx="46">
                  <c:v>114.2022018457521</c:v>
                </c:pt>
                <c:pt idx="47">
                  <c:v>114.2022018457521</c:v>
                </c:pt>
                <c:pt idx="48">
                  <c:v>114.2022018457521</c:v>
                </c:pt>
                <c:pt idx="49">
                  <c:v>114.2022018457521</c:v>
                </c:pt>
                <c:pt idx="50">
                  <c:v>114.2022018457521</c:v>
                </c:pt>
                <c:pt idx="51">
                  <c:v>114.2022018457521</c:v>
                </c:pt>
                <c:pt idx="52">
                  <c:v>114.2022018457521</c:v>
                </c:pt>
                <c:pt idx="53">
                  <c:v>114.2022018457521</c:v>
                </c:pt>
                <c:pt idx="54">
                  <c:v>114.2022018457521</c:v>
                </c:pt>
                <c:pt idx="55">
                  <c:v>114.2022018457521</c:v>
                </c:pt>
                <c:pt idx="56">
                  <c:v>114.2022018457521</c:v>
                </c:pt>
                <c:pt idx="57">
                  <c:v>114.2022018457521</c:v>
                </c:pt>
                <c:pt idx="58">
                  <c:v>114.2022018457521</c:v>
                </c:pt>
                <c:pt idx="59">
                  <c:v>114.2022018457521</c:v>
                </c:pt>
                <c:pt idx="60">
                  <c:v>114.2022018457521</c:v>
                </c:pt>
                <c:pt idx="61">
                  <c:v>114.2022018457521</c:v>
                </c:pt>
                <c:pt idx="62">
                  <c:v>114.2022018457521</c:v>
                </c:pt>
                <c:pt idx="63">
                  <c:v>114.2022018457521</c:v>
                </c:pt>
                <c:pt idx="64">
                  <c:v>114.2022018457521</c:v>
                </c:pt>
                <c:pt idx="65">
                  <c:v>114.2022018457521</c:v>
                </c:pt>
                <c:pt idx="66">
                  <c:v>114.2022018457521</c:v>
                </c:pt>
                <c:pt idx="67">
                  <c:v>114.2022018457521</c:v>
                </c:pt>
                <c:pt idx="68">
                  <c:v>114.2022018457521</c:v>
                </c:pt>
                <c:pt idx="69">
                  <c:v>114.2022018457521</c:v>
                </c:pt>
                <c:pt idx="70">
                  <c:v>114.2022018457521</c:v>
                </c:pt>
                <c:pt idx="71">
                  <c:v>114.2022018457521</c:v>
                </c:pt>
                <c:pt idx="72">
                  <c:v>114.2022018457521</c:v>
                </c:pt>
                <c:pt idx="73">
                  <c:v>114.2022018457521</c:v>
                </c:pt>
                <c:pt idx="74">
                  <c:v>114.2022018457521</c:v>
                </c:pt>
                <c:pt idx="75">
                  <c:v>114.2022018457521</c:v>
                </c:pt>
                <c:pt idx="76">
                  <c:v>114.2022018457521</c:v>
                </c:pt>
                <c:pt idx="77">
                  <c:v>114.2022018457521</c:v>
                </c:pt>
                <c:pt idx="78">
                  <c:v>114.2022018457521</c:v>
                </c:pt>
                <c:pt idx="79">
                  <c:v>114.2022018457521</c:v>
                </c:pt>
                <c:pt idx="80">
                  <c:v>114.2022018457521</c:v>
                </c:pt>
                <c:pt idx="81">
                  <c:v>114.2022018457521</c:v>
                </c:pt>
                <c:pt idx="82">
                  <c:v>114.2022018457521</c:v>
                </c:pt>
                <c:pt idx="83">
                  <c:v>114.2022018457521</c:v>
                </c:pt>
                <c:pt idx="84">
                  <c:v>114.2022018457521</c:v>
                </c:pt>
                <c:pt idx="85">
                  <c:v>114.2022018457521</c:v>
                </c:pt>
                <c:pt idx="86">
                  <c:v>114.2022018457521</c:v>
                </c:pt>
                <c:pt idx="87">
                  <c:v>114.2022018457521</c:v>
                </c:pt>
                <c:pt idx="88">
                  <c:v>114.2022018457521</c:v>
                </c:pt>
                <c:pt idx="89">
                  <c:v>114.2022018457521</c:v>
                </c:pt>
                <c:pt idx="90">
                  <c:v>114.2022018457521</c:v>
                </c:pt>
                <c:pt idx="91">
                  <c:v>114.2022018457521</c:v>
                </c:pt>
                <c:pt idx="92">
                  <c:v>114.2022018457521</c:v>
                </c:pt>
                <c:pt idx="93">
                  <c:v>114.2022018457521</c:v>
                </c:pt>
                <c:pt idx="94">
                  <c:v>114.2022018457521</c:v>
                </c:pt>
                <c:pt idx="95">
                  <c:v>114.2022018457521</c:v>
                </c:pt>
                <c:pt idx="96">
                  <c:v>114.2022018457521</c:v>
                </c:pt>
                <c:pt idx="97">
                  <c:v>114.2022018457521</c:v>
                </c:pt>
                <c:pt idx="98">
                  <c:v>114.2022018457521</c:v>
                </c:pt>
                <c:pt idx="99">
                  <c:v>114.2022018457521</c:v>
                </c:pt>
                <c:pt idx="100">
                  <c:v>114.2022018457521</c:v>
                </c:pt>
                <c:pt idx="101">
                  <c:v>114.2022018457521</c:v>
                </c:pt>
                <c:pt idx="102">
                  <c:v>114.2022018457521</c:v>
                </c:pt>
                <c:pt idx="103">
                  <c:v>114.2022018457521</c:v>
                </c:pt>
                <c:pt idx="104">
                  <c:v>114.2022018457521</c:v>
                </c:pt>
                <c:pt idx="105">
                  <c:v>114.2022018457521</c:v>
                </c:pt>
                <c:pt idx="106">
                  <c:v>114.2022018457521</c:v>
                </c:pt>
                <c:pt idx="107">
                  <c:v>114.2022018457521</c:v>
                </c:pt>
                <c:pt idx="108">
                  <c:v>114.2022018457521</c:v>
                </c:pt>
                <c:pt idx="109">
                  <c:v>114.2022018457521</c:v>
                </c:pt>
                <c:pt idx="110">
                  <c:v>114.2022018457521</c:v>
                </c:pt>
                <c:pt idx="111">
                  <c:v>114.2022018457521</c:v>
                </c:pt>
                <c:pt idx="112">
                  <c:v>114.2022018457521</c:v>
                </c:pt>
                <c:pt idx="113">
                  <c:v>114.2022018457521</c:v>
                </c:pt>
                <c:pt idx="114">
                  <c:v>114.2022018457521</c:v>
                </c:pt>
                <c:pt idx="115">
                  <c:v>114.2022018457521</c:v>
                </c:pt>
                <c:pt idx="116">
                  <c:v>114.2022018457521</c:v>
                </c:pt>
                <c:pt idx="117">
                  <c:v>114.2022018457521</c:v>
                </c:pt>
                <c:pt idx="118">
                  <c:v>114.2022018457521</c:v>
                </c:pt>
                <c:pt idx="119">
                  <c:v>114.2022018457521</c:v>
                </c:pt>
                <c:pt idx="120">
                  <c:v>114.2022018457521</c:v>
                </c:pt>
                <c:pt idx="121">
                  <c:v>114.2022018457521</c:v>
                </c:pt>
                <c:pt idx="122">
                  <c:v>114.2022018457521</c:v>
                </c:pt>
                <c:pt idx="123">
                  <c:v>114.2022018457521</c:v>
                </c:pt>
                <c:pt idx="124">
                  <c:v>114.2022018457521</c:v>
                </c:pt>
                <c:pt idx="125">
                  <c:v>114.2022018457521</c:v>
                </c:pt>
                <c:pt idx="126">
                  <c:v>114.2022018457521</c:v>
                </c:pt>
                <c:pt idx="127">
                  <c:v>114.2022018457521</c:v>
                </c:pt>
                <c:pt idx="128">
                  <c:v>114.2022018457521</c:v>
                </c:pt>
                <c:pt idx="129">
                  <c:v>114.2022018457521</c:v>
                </c:pt>
                <c:pt idx="130">
                  <c:v>114.2022018457521</c:v>
                </c:pt>
                <c:pt idx="131">
                  <c:v>114.2022018457521</c:v>
                </c:pt>
                <c:pt idx="132">
                  <c:v>114.2022018457521</c:v>
                </c:pt>
                <c:pt idx="133">
                  <c:v>114.2022018457521</c:v>
                </c:pt>
                <c:pt idx="134">
                  <c:v>114.2022018457521</c:v>
                </c:pt>
                <c:pt idx="135">
                  <c:v>114.2022018457521</c:v>
                </c:pt>
                <c:pt idx="136">
                  <c:v>114.2022018457521</c:v>
                </c:pt>
                <c:pt idx="137">
                  <c:v>114.2022018457521</c:v>
                </c:pt>
                <c:pt idx="138">
                  <c:v>114.2022018457521</c:v>
                </c:pt>
                <c:pt idx="139">
                  <c:v>114.2022018457521</c:v>
                </c:pt>
                <c:pt idx="140">
                  <c:v>114.2022018457521</c:v>
                </c:pt>
                <c:pt idx="141">
                  <c:v>114.2022018457521</c:v>
                </c:pt>
                <c:pt idx="142">
                  <c:v>114.2022018457521</c:v>
                </c:pt>
                <c:pt idx="143">
                  <c:v>114.2022018457521</c:v>
                </c:pt>
                <c:pt idx="144">
                  <c:v>114.2022018457521</c:v>
                </c:pt>
                <c:pt idx="145">
                  <c:v>114.2022018457521</c:v>
                </c:pt>
                <c:pt idx="146">
                  <c:v>114.2022018457521</c:v>
                </c:pt>
                <c:pt idx="147">
                  <c:v>114.2022018457521</c:v>
                </c:pt>
                <c:pt idx="148">
                  <c:v>114.2022018457521</c:v>
                </c:pt>
                <c:pt idx="149">
                  <c:v>114.2022018457521</c:v>
                </c:pt>
                <c:pt idx="150">
                  <c:v>114.2022018457521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75"/>
        <c:axId val="75386240"/>
        <c:axId val="75404800"/>
      </c:barChart>
      <c:catAx>
        <c:axId val="75386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Gas LDCs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404800"/>
        <c:crosses val="autoZero"/>
        <c:auto val="1"/>
        <c:lblAlgn val="ctr"/>
        <c:lblOffset val="100"/>
        <c:noMultiLvlLbl val="0"/>
      </c:catAx>
      <c:valAx>
        <c:axId val="75404800"/>
        <c:scaling>
          <c:orientation val="minMax"/>
          <c:max val="40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$/Gas Customer</a:t>
                </a:r>
              </a:p>
            </c:rich>
          </c:tx>
          <c:layout>
            <c:manualLayout>
              <c:xMode val="edge"/>
              <c:yMode val="edge"/>
              <c:x val="5.8608135607075814E-3"/>
              <c:y val="0.39623868620350444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386240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>
                <a:latin typeface="+mn-lt"/>
              </a:defRPr>
            </a:pPr>
            <a:r>
              <a:rPr lang="en-US" sz="1200" b="1" baseline="0">
                <a:latin typeface="+mn-lt"/>
              </a:rPr>
              <a:t>Gas A&amp;G Expense per Customer Compared to All Gas Companies  by Jurisdiction for the Calendar Year 2013</a:t>
            </a:r>
            <a:endParaRPr lang="en-US" sz="1200" b="1">
              <a:latin typeface="+mn-lt"/>
            </a:endParaRP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2119866814650384E-2"/>
          <c:y val="2.936378466557912E-2"/>
          <c:w val="0.89123196448390674"/>
          <c:h val="0.88254486133768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'Exhibit MAC-5 Workpaper'!$W$2</c:f>
              <c:strCache>
                <c:ptCount val="1"/>
                <c:pt idx="0">
                  <c:v>A&amp;G Expense per Customer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Pt>
            <c:idx val="8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6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26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</c:spPr>
          </c:dPt>
          <c:dPt>
            <c:idx val="27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</c:spPr>
          </c:dPt>
          <c:dPt>
            <c:idx val="29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38"/>
            <c:invertIfNegative val="0"/>
            <c:bubble3D val="0"/>
          </c:dPt>
          <c:dPt>
            <c:idx val="41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44"/>
            <c:invertIfNegative val="0"/>
            <c:bubble3D val="0"/>
          </c:dPt>
          <c:dPt>
            <c:idx val="49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Pt>
            <c:idx val="51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2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53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61"/>
            <c:invertIfNegative val="0"/>
            <c:bubble3D val="0"/>
          </c:dPt>
          <c:dPt>
            <c:idx val="72"/>
            <c:invertIfNegative val="0"/>
            <c:bubble3D val="0"/>
          </c:dPt>
          <c:dPt>
            <c:idx val="81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9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91"/>
            <c:invertIfNegative val="0"/>
            <c:bubble3D val="0"/>
          </c:dPt>
          <c:cat>
            <c:numRef>
              <c:f>'Exhibit MAC-5 Workpaper'!$A$3:$A$202</c:f>
              <c:numCache>
                <c:formatCode>General</c:formatCode>
                <c:ptCount val="2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</c:numCache>
            </c:numRef>
          </c:cat>
          <c:val>
            <c:numRef>
              <c:f>'Exhibit MAC-5 Workpaper'!$W$3:$W$202</c:f>
              <c:numCache>
                <c:formatCode>_(* #,##0.00_);_(* \(#,##0.00\);_(* "-"??_);_(@_)</c:formatCode>
                <c:ptCount val="200"/>
                <c:pt idx="0">
                  <c:v>14.399335751431193</c:v>
                </c:pt>
                <c:pt idx="1">
                  <c:v>29.698109776991448</c:v>
                </c:pt>
                <c:pt idx="2">
                  <c:v>34.954911995367731</c:v>
                </c:pt>
                <c:pt idx="3">
                  <c:v>37.291859910124906</c:v>
                </c:pt>
                <c:pt idx="4">
                  <c:v>39.77088146116084</c:v>
                </c:pt>
                <c:pt idx="5">
                  <c:v>39.919407730612328</c:v>
                </c:pt>
                <c:pt idx="6">
                  <c:v>42.18033823296981</c:v>
                </c:pt>
                <c:pt idx="7">
                  <c:v>43.439189798475745</c:v>
                </c:pt>
                <c:pt idx="8">
                  <c:v>44.990927449340795</c:v>
                </c:pt>
                <c:pt idx="9">
                  <c:v>45.549105642311432</c:v>
                </c:pt>
                <c:pt idx="10">
                  <c:v>47.538697313204565</c:v>
                </c:pt>
                <c:pt idx="11">
                  <c:v>47.678058961648837</c:v>
                </c:pt>
                <c:pt idx="12">
                  <c:v>48.63686124942614</c:v>
                </c:pt>
                <c:pt idx="13">
                  <c:v>49.442389650203417</c:v>
                </c:pt>
                <c:pt idx="14">
                  <c:v>49.710877430740794</c:v>
                </c:pt>
                <c:pt idx="15">
                  <c:v>52.657149263771579</c:v>
                </c:pt>
                <c:pt idx="16">
                  <c:v>53.964599222909769</c:v>
                </c:pt>
                <c:pt idx="17">
                  <c:v>54.202865120796403</c:v>
                </c:pt>
                <c:pt idx="18">
                  <c:v>55.31966850658565</c:v>
                </c:pt>
                <c:pt idx="19">
                  <c:v>55.484838841660228</c:v>
                </c:pt>
                <c:pt idx="20">
                  <c:v>58.094335957448088</c:v>
                </c:pt>
                <c:pt idx="21">
                  <c:v>59.79712005439832</c:v>
                </c:pt>
                <c:pt idx="22">
                  <c:v>59.924355316177405</c:v>
                </c:pt>
                <c:pt idx="23">
                  <c:v>60.873618386673662</c:v>
                </c:pt>
                <c:pt idx="24">
                  <c:v>61.08754743739577</c:v>
                </c:pt>
                <c:pt idx="25">
                  <c:v>62.688714067099042</c:v>
                </c:pt>
                <c:pt idx="26">
                  <c:v>64.290101307886758</c:v>
                </c:pt>
                <c:pt idx="27">
                  <c:v>64.820043705351452</c:v>
                </c:pt>
                <c:pt idx="28">
                  <c:v>66.150453822880877</c:v>
                </c:pt>
                <c:pt idx="29">
                  <c:v>66.246230786202844</c:v>
                </c:pt>
                <c:pt idx="30">
                  <c:v>66.258187858463657</c:v>
                </c:pt>
                <c:pt idx="31">
                  <c:v>66.516347237880495</c:v>
                </c:pt>
                <c:pt idx="32">
                  <c:v>66.547325245924426</c:v>
                </c:pt>
                <c:pt idx="33">
                  <c:v>66.587672489677075</c:v>
                </c:pt>
                <c:pt idx="34">
                  <c:v>66.949650480212185</c:v>
                </c:pt>
                <c:pt idx="35">
                  <c:v>67.602206781689958</c:v>
                </c:pt>
                <c:pt idx="36">
                  <c:v>67.787515650152031</c:v>
                </c:pt>
                <c:pt idx="37">
                  <c:v>68.078419966044578</c:v>
                </c:pt>
                <c:pt idx="38">
                  <c:v>68.173256612720948</c:v>
                </c:pt>
                <c:pt idx="39">
                  <c:v>68.892045454545453</c:v>
                </c:pt>
                <c:pt idx="40">
                  <c:v>69.039743791673231</c:v>
                </c:pt>
                <c:pt idx="41">
                  <c:v>69.853211759414478</c:v>
                </c:pt>
                <c:pt idx="42">
                  <c:v>71.340676729544739</c:v>
                </c:pt>
                <c:pt idx="43">
                  <c:v>72.325004557335561</c:v>
                </c:pt>
                <c:pt idx="44">
                  <c:v>72.972972972972968</c:v>
                </c:pt>
                <c:pt idx="45">
                  <c:v>73.593073593073598</c:v>
                </c:pt>
                <c:pt idx="46">
                  <c:v>74.080456675103662</c:v>
                </c:pt>
                <c:pt idx="47">
                  <c:v>74.167261866112597</c:v>
                </c:pt>
                <c:pt idx="48">
                  <c:v>74.832345097226892</c:v>
                </c:pt>
                <c:pt idx="49">
                  <c:v>75.053447151759585</c:v>
                </c:pt>
                <c:pt idx="50">
                  <c:v>75.253491876043498</c:v>
                </c:pt>
                <c:pt idx="51">
                  <c:v>75.604657210874834</c:v>
                </c:pt>
                <c:pt idx="52">
                  <c:v>75.900507872810593</c:v>
                </c:pt>
                <c:pt idx="53">
                  <c:v>76.080853453116234</c:v>
                </c:pt>
                <c:pt idx="54">
                  <c:v>76.214140888781571</c:v>
                </c:pt>
                <c:pt idx="55">
                  <c:v>76.577447429926707</c:v>
                </c:pt>
                <c:pt idx="56">
                  <c:v>77.195201486195373</c:v>
                </c:pt>
                <c:pt idx="57">
                  <c:v>77.545925878512449</c:v>
                </c:pt>
                <c:pt idx="58">
                  <c:v>77.641116085282633</c:v>
                </c:pt>
                <c:pt idx="59">
                  <c:v>78.718530725620056</c:v>
                </c:pt>
                <c:pt idx="60">
                  <c:v>79.276357328477147</c:v>
                </c:pt>
                <c:pt idx="61">
                  <c:v>79.625378083889075</c:v>
                </c:pt>
                <c:pt idx="62">
                  <c:v>80.022534199321527</c:v>
                </c:pt>
                <c:pt idx="63">
                  <c:v>81.005030725634413</c:v>
                </c:pt>
                <c:pt idx="64">
                  <c:v>81.203637233787987</c:v>
                </c:pt>
                <c:pt idx="65">
                  <c:v>82.274534258320998</c:v>
                </c:pt>
                <c:pt idx="66">
                  <c:v>82.502758694336663</c:v>
                </c:pt>
                <c:pt idx="67">
                  <c:v>83.123597034215365</c:v>
                </c:pt>
                <c:pt idx="68">
                  <c:v>83.641774621117392</c:v>
                </c:pt>
                <c:pt idx="69">
                  <c:v>84.016451746496415</c:v>
                </c:pt>
                <c:pt idx="70">
                  <c:v>84.707093610662653</c:v>
                </c:pt>
                <c:pt idx="71">
                  <c:v>85.264019051315202</c:v>
                </c:pt>
                <c:pt idx="72">
                  <c:v>85.347424152414305</c:v>
                </c:pt>
                <c:pt idx="73">
                  <c:v>85.73887868833458</c:v>
                </c:pt>
                <c:pt idx="74">
                  <c:v>86.418339982994311</c:v>
                </c:pt>
                <c:pt idx="75">
                  <c:v>86.625121792789869</c:v>
                </c:pt>
                <c:pt idx="76">
                  <c:v>87.196582977393476</c:v>
                </c:pt>
                <c:pt idx="77">
                  <c:v>87.436868686868692</c:v>
                </c:pt>
                <c:pt idx="78">
                  <c:v>88.602567183431972</c:v>
                </c:pt>
                <c:pt idx="79">
                  <c:v>88.856044930535035</c:v>
                </c:pt>
                <c:pt idx="80">
                  <c:v>89.219330855018583</c:v>
                </c:pt>
                <c:pt idx="81">
                  <c:v>89.599244709403123</c:v>
                </c:pt>
                <c:pt idx="82">
                  <c:v>89.976759192110691</c:v>
                </c:pt>
                <c:pt idx="83">
                  <c:v>90.235071432498444</c:v>
                </c:pt>
                <c:pt idx="84">
                  <c:v>90.386812120916346</c:v>
                </c:pt>
                <c:pt idx="85">
                  <c:v>90.851714854079617</c:v>
                </c:pt>
                <c:pt idx="86">
                  <c:v>91.085867125772438</c:v>
                </c:pt>
                <c:pt idx="87">
                  <c:v>92.4578781127247</c:v>
                </c:pt>
                <c:pt idx="88">
                  <c:v>92.74015216820959</c:v>
                </c:pt>
                <c:pt idx="89">
                  <c:v>92.911647550031191</c:v>
                </c:pt>
                <c:pt idx="90">
                  <c:v>93.231104413407621</c:v>
                </c:pt>
                <c:pt idx="91">
                  <c:v>94.744393788618638</c:v>
                </c:pt>
                <c:pt idx="92">
                  <c:v>94.939261111601596</c:v>
                </c:pt>
                <c:pt idx="93">
                  <c:v>95.287237702098381</c:v>
                </c:pt>
                <c:pt idx="94">
                  <c:v>96.024575352367179</c:v>
                </c:pt>
                <c:pt idx="95">
                  <c:v>98.3442544638431</c:v>
                </c:pt>
                <c:pt idx="96">
                  <c:v>99.169776829918504</c:v>
                </c:pt>
                <c:pt idx="97">
                  <c:v>100.21265097550261</c:v>
                </c:pt>
                <c:pt idx="98">
                  <c:v>102.00613228208498</c:v>
                </c:pt>
                <c:pt idx="99">
                  <c:v>103.85772004296015</c:v>
                </c:pt>
                <c:pt idx="100">
                  <c:v>104.21415955377846</c:v>
                </c:pt>
                <c:pt idx="101">
                  <c:v>104.31865911556568</c:v>
                </c:pt>
                <c:pt idx="102">
                  <c:v>105.20271878006642</c:v>
                </c:pt>
                <c:pt idx="103">
                  <c:v>106.84527718192298</c:v>
                </c:pt>
                <c:pt idx="104">
                  <c:v>107.58648459180895</c:v>
                </c:pt>
                <c:pt idx="105">
                  <c:v>109.84668879405721</c:v>
                </c:pt>
                <c:pt idx="106">
                  <c:v>110.85969594118036</c:v>
                </c:pt>
                <c:pt idx="107">
                  <c:v>111.78535957586693</c:v>
                </c:pt>
                <c:pt idx="108">
                  <c:v>112.71266540642722</c:v>
                </c:pt>
                <c:pt idx="109">
                  <c:v>113.1077256242959</c:v>
                </c:pt>
                <c:pt idx="110">
                  <c:v>114.2022018457521</c:v>
                </c:pt>
                <c:pt idx="111">
                  <c:v>114.66822951960587</c:v>
                </c:pt>
                <c:pt idx="112">
                  <c:v>116.31832832096607</c:v>
                </c:pt>
                <c:pt idx="113">
                  <c:v>117.28084640264075</c:v>
                </c:pt>
                <c:pt idx="114">
                  <c:v>117.54143144022711</c:v>
                </c:pt>
                <c:pt idx="115">
                  <c:v>118.67910643784225</c:v>
                </c:pt>
                <c:pt idx="116">
                  <c:v>121.97601432628475</c:v>
                </c:pt>
                <c:pt idx="117">
                  <c:v>122.79867817851903</c:v>
                </c:pt>
                <c:pt idx="118">
                  <c:v>123.66973055638766</c:v>
                </c:pt>
                <c:pt idx="119">
                  <c:v>124.57761876366527</c:v>
                </c:pt>
                <c:pt idx="120">
                  <c:v>125.84023591656187</c:v>
                </c:pt>
                <c:pt idx="121">
                  <c:v>126.6087516087516</c:v>
                </c:pt>
                <c:pt idx="122">
                  <c:v>126.71677591694906</c:v>
                </c:pt>
                <c:pt idx="123">
                  <c:v>127.87757114680191</c:v>
                </c:pt>
                <c:pt idx="124">
                  <c:v>128.21712681328967</c:v>
                </c:pt>
                <c:pt idx="125">
                  <c:v>129.0298157149563</c:v>
                </c:pt>
                <c:pt idx="126">
                  <c:v>129.55750204117876</c:v>
                </c:pt>
                <c:pt idx="127">
                  <c:v>132.30204351882506</c:v>
                </c:pt>
                <c:pt idx="128">
                  <c:v>132.51267197682839</c:v>
                </c:pt>
                <c:pt idx="129">
                  <c:v>132.6341697159784</c:v>
                </c:pt>
                <c:pt idx="130">
                  <c:v>134.19942473633748</c:v>
                </c:pt>
                <c:pt idx="131">
                  <c:v>134.47307986731309</c:v>
                </c:pt>
                <c:pt idx="132">
                  <c:v>134.83146067415731</c:v>
                </c:pt>
                <c:pt idx="133">
                  <c:v>137.23754342477213</c:v>
                </c:pt>
                <c:pt idx="134">
                  <c:v>137.49917605958737</c:v>
                </c:pt>
                <c:pt idx="135">
                  <c:v>138.03680981595093</c:v>
                </c:pt>
                <c:pt idx="136">
                  <c:v>138.6356944217242</c:v>
                </c:pt>
                <c:pt idx="137">
                  <c:v>139.21990350520258</c:v>
                </c:pt>
                <c:pt idx="138">
                  <c:v>140.74904871517828</c:v>
                </c:pt>
                <c:pt idx="139">
                  <c:v>141.10475230992392</c:v>
                </c:pt>
                <c:pt idx="140">
                  <c:v>142.63177304577056</c:v>
                </c:pt>
                <c:pt idx="141">
                  <c:v>146.83363886557675</c:v>
                </c:pt>
                <c:pt idx="142">
                  <c:v>147.31653888280394</c:v>
                </c:pt>
                <c:pt idx="143">
                  <c:v>148.44596521243227</c:v>
                </c:pt>
                <c:pt idx="144">
                  <c:v>150.61838589259827</c:v>
                </c:pt>
                <c:pt idx="145">
                  <c:v>153.67165182322299</c:v>
                </c:pt>
                <c:pt idx="146">
                  <c:v>154.19425996317213</c:v>
                </c:pt>
                <c:pt idx="147">
                  <c:v>155.73411249086925</c:v>
                </c:pt>
                <c:pt idx="148">
                  <c:v>157.64335343641571</c:v>
                </c:pt>
                <c:pt idx="149">
                  <c:v>158.24076957680197</c:v>
                </c:pt>
                <c:pt idx="150">
                  <c:v>160.99309612320764</c:v>
                </c:pt>
                <c:pt idx="151">
                  <c:v>164.26987433640213</c:v>
                </c:pt>
                <c:pt idx="152">
                  <c:v>164.38356164383561</c:v>
                </c:pt>
                <c:pt idx="153">
                  <c:v>171.69604841675269</c:v>
                </c:pt>
                <c:pt idx="154">
                  <c:v>174.36317249215429</c:v>
                </c:pt>
                <c:pt idx="155">
                  <c:v>174.91662781941406</c:v>
                </c:pt>
                <c:pt idx="156">
                  <c:v>175.31110424746655</c:v>
                </c:pt>
                <c:pt idx="157">
                  <c:v>178.03694340388626</c:v>
                </c:pt>
                <c:pt idx="158">
                  <c:v>178.955223880597</c:v>
                </c:pt>
                <c:pt idx="159">
                  <c:v>179.02813299232736</c:v>
                </c:pt>
                <c:pt idx="160">
                  <c:v>182.95739348370927</c:v>
                </c:pt>
                <c:pt idx="161">
                  <c:v>184.94520570587943</c:v>
                </c:pt>
                <c:pt idx="162">
                  <c:v>186.59770376264635</c:v>
                </c:pt>
                <c:pt idx="163">
                  <c:v>187.69816106531388</c:v>
                </c:pt>
                <c:pt idx="164">
                  <c:v>188.93599954162607</c:v>
                </c:pt>
                <c:pt idx="165">
                  <c:v>192.0775149615275</c:v>
                </c:pt>
                <c:pt idx="166">
                  <c:v>193.60086767895879</c:v>
                </c:pt>
                <c:pt idx="167">
                  <c:v>196.73689212735624</c:v>
                </c:pt>
                <c:pt idx="168">
                  <c:v>199.00334321579513</c:v>
                </c:pt>
                <c:pt idx="169">
                  <c:v>199.76890649601299</c:v>
                </c:pt>
                <c:pt idx="170">
                  <c:v>200.22760975273303</c:v>
                </c:pt>
                <c:pt idx="171">
                  <c:v>200.26613439787093</c:v>
                </c:pt>
                <c:pt idx="172">
                  <c:v>212.84671532846716</c:v>
                </c:pt>
                <c:pt idx="173">
                  <c:v>213.04843158586837</c:v>
                </c:pt>
                <c:pt idx="174">
                  <c:v>213.11261609546611</c:v>
                </c:pt>
                <c:pt idx="175">
                  <c:v>225.19315045574962</c:v>
                </c:pt>
                <c:pt idx="176">
                  <c:v>226.28703415804202</c:v>
                </c:pt>
                <c:pt idx="177">
                  <c:v>236.03497781258156</c:v>
                </c:pt>
                <c:pt idx="178">
                  <c:v>238.28125</c:v>
                </c:pt>
                <c:pt idx="179">
                  <c:v>246.72223726708896</c:v>
                </c:pt>
                <c:pt idx="180">
                  <c:v>248.10459716473747</c:v>
                </c:pt>
                <c:pt idx="181">
                  <c:v>248.20305962623641</c:v>
                </c:pt>
                <c:pt idx="182">
                  <c:v>251.9297781306515</c:v>
                </c:pt>
                <c:pt idx="183">
                  <c:v>260.47652870149159</c:v>
                </c:pt>
                <c:pt idx="184">
                  <c:v>261.93193260388</c:v>
                </c:pt>
                <c:pt idx="185">
                  <c:v>267.52818256805057</c:v>
                </c:pt>
                <c:pt idx="186">
                  <c:v>269.59673765292251</c:v>
                </c:pt>
                <c:pt idx="187">
                  <c:v>287.28463888626413</c:v>
                </c:pt>
                <c:pt idx="188">
                  <c:v>289.8905194502679</c:v>
                </c:pt>
                <c:pt idx="189">
                  <c:v>295.67972049851386</c:v>
                </c:pt>
                <c:pt idx="190">
                  <c:v>322.90958531611147</c:v>
                </c:pt>
                <c:pt idx="191">
                  <c:v>337.12605471746355</c:v>
                </c:pt>
                <c:pt idx="192">
                  <c:v>338.06217929369154</c:v>
                </c:pt>
                <c:pt idx="193">
                  <c:v>370.62427956075959</c:v>
                </c:pt>
                <c:pt idx="194">
                  <c:v>498.29351535836179</c:v>
                </c:pt>
                <c:pt idx="195">
                  <c:v>556.38474295190713</c:v>
                </c:pt>
                <c:pt idx="196">
                  <c:v>570.11728709841918</c:v>
                </c:pt>
                <c:pt idx="197">
                  <c:v>571.42857142857144</c:v>
                </c:pt>
                <c:pt idx="198">
                  <c:v>808.38323353293413</c:v>
                </c:pt>
                <c:pt idx="199">
                  <c:v>859.12965455361143</c:v>
                </c:pt>
              </c:numCache>
            </c:numRef>
          </c:val>
        </c:ser>
        <c:ser>
          <c:idx val="1"/>
          <c:order val="1"/>
          <c:tx>
            <c:strRef>
              <c:f>'Exhibit MAC-5 Workpaper'!$X$2</c:f>
              <c:strCache>
                <c:ptCount val="1"/>
                <c:pt idx="0">
                  <c:v>Mean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trendline>
            <c:spPr>
              <a:ln w="19050">
                <a:solidFill>
                  <a:srgbClr val="0070C0"/>
                </a:solidFill>
              </a:ln>
            </c:spPr>
            <c:trendlineType val="linear"/>
            <c:dispRSqr val="0"/>
            <c:dispEq val="0"/>
          </c:trendline>
          <c:cat>
            <c:numRef>
              <c:f>'Exhibit MAC-5 Workpaper'!$A$3:$A$202</c:f>
              <c:numCache>
                <c:formatCode>General</c:formatCode>
                <c:ptCount val="2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</c:numCache>
            </c:numRef>
          </c:cat>
          <c:val>
            <c:numRef>
              <c:f>'Exhibit MAC-5 Workpaper'!$X$3:$X$202</c:f>
              <c:numCache>
                <c:formatCode>_(* #,##0.00_);_(* \(#,##0.00\);_(* "-"??_);_(@_)</c:formatCode>
                <c:ptCount val="200"/>
                <c:pt idx="0">
                  <c:v>137.34269112942908</c:v>
                </c:pt>
                <c:pt idx="1">
                  <c:v>137.34269112942908</c:v>
                </c:pt>
                <c:pt idx="2">
                  <c:v>137.34269112942908</c:v>
                </c:pt>
                <c:pt idx="3">
                  <c:v>137.34269112942908</c:v>
                </c:pt>
                <c:pt idx="4">
                  <c:v>137.34269112942908</c:v>
                </c:pt>
                <c:pt idx="5">
                  <c:v>137.34269112942908</c:v>
                </c:pt>
                <c:pt idx="6">
                  <c:v>137.34269112942908</c:v>
                </c:pt>
                <c:pt idx="7">
                  <c:v>137.34269112942908</c:v>
                </c:pt>
                <c:pt idx="8">
                  <c:v>137.34269112942908</c:v>
                </c:pt>
                <c:pt idx="9">
                  <c:v>137.34269112942908</c:v>
                </c:pt>
                <c:pt idx="10">
                  <c:v>137.34269112942908</c:v>
                </c:pt>
                <c:pt idx="11">
                  <c:v>137.34269112942908</c:v>
                </c:pt>
                <c:pt idx="12">
                  <c:v>137.34269112942908</c:v>
                </c:pt>
                <c:pt idx="13">
                  <c:v>137.34269112942908</c:v>
                </c:pt>
                <c:pt idx="14">
                  <c:v>137.34269112942908</c:v>
                </c:pt>
                <c:pt idx="15">
                  <c:v>137.34269112942908</c:v>
                </c:pt>
                <c:pt idx="16">
                  <c:v>137.34269112942908</c:v>
                </c:pt>
                <c:pt idx="17">
                  <c:v>137.34269112942908</c:v>
                </c:pt>
                <c:pt idx="18">
                  <c:v>137.34269112942908</c:v>
                </c:pt>
                <c:pt idx="19">
                  <c:v>137.34269112942908</c:v>
                </c:pt>
                <c:pt idx="20">
                  <c:v>137.34269112942908</c:v>
                </c:pt>
                <c:pt idx="21">
                  <c:v>137.34269112942908</c:v>
                </c:pt>
                <c:pt idx="22">
                  <c:v>137.34269112942908</c:v>
                </c:pt>
                <c:pt idx="23">
                  <c:v>137.34269112942908</c:v>
                </c:pt>
                <c:pt idx="24">
                  <c:v>137.34269112942908</c:v>
                </c:pt>
                <c:pt idx="25">
                  <c:v>137.34269112942908</c:v>
                </c:pt>
                <c:pt idx="26">
                  <c:v>137.34269112942908</c:v>
                </c:pt>
                <c:pt idx="27">
                  <c:v>137.34269112942908</c:v>
                </c:pt>
                <c:pt idx="28">
                  <c:v>137.34269112942908</c:v>
                </c:pt>
                <c:pt idx="29">
                  <c:v>137.34269112942908</c:v>
                </c:pt>
                <c:pt idx="30">
                  <c:v>137.34269112942908</c:v>
                </c:pt>
                <c:pt idx="31">
                  <c:v>137.34269112942908</c:v>
                </c:pt>
                <c:pt idx="32">
                  <c:v>137.34269112942908</c:v>
                </c:pt>
                <c:pt idx="33">
                  <c:v>137.34269112942908</c:v>
                </c:pt>
                <c:pt idx="34">
                  <c:v>137.34269112942908</c:v>
                </c:pt>
                <c:pt idx="35">
                  <c:v>137.34269112942908</c:v>
                </c:pt>
                <c:pt idx="36">
                  <c:v>137.34269112942908</c:v>
                </c:pt>
                <c:pt idx="37">
                  <c:v>137.34269112942908</c:v>
                </c:pt>
                <c:pt idx="38">
                  <c:v>137.34269112942908</c:v>
                </c:pt>
                <c:pt idx="39">
                  <c:v>137.34269112942908</c:v>
                </c:pt>
                <c:pt idx="40">
                  <c:v>137.34269112942908</c:v>
                </c:pt>
                <c:pt idx="41">
                  <c:v>137.34269112942908</c:v>
                </c:pt>
                <c:pt idx="42">
                  <c:v>137.34269112942908</c:v>
                </c:pt>
                <c:pt idx="43">
                  <c:v>137.34269112942908</c:v>
                </c:pt>
                <c:pt idx="44">
                  <c:v>137.34269112942908</c:v>
                </c:pt>
                <c:pt idx="45">
                  <c:v>137.34269112942908</c:v>
                </c:pt>
                <c:pt idx="46">
                  <c:v>137.34269112942908</c:v>
                </c:pt>
                <c:pt idx="47">
                  <c:v>137.34269112942908</c:v>
                </c:pt>
                <c:pt idx="48">
                  <c:v>137.34269112942908</c:v>
                </c:pt>
                <c:pt idx="49">
                  <c:v>137.34269112942908</c:v>
                </c:pt>
                <c:pt idx="50">
                  <c:v>137.34269112942908</c:v>
                </c:pt>
                <c:pt idx="51">
                  <c:v>137.34269112942908</c:v>
                </c:pt>
                <c:pt idx="52">
                  <c:v>137.34269112942908</c:v>
                </c:pt>
                <c:pt idx="53">
                  <c:v>137.34269112942908</c:v>
                </c:pt>
                <c:pt idx="54">
                  <c:v>137.34269112942908</c:v>
                </c:pt>
                <c:pt idx="55">
                  <c:v>137.34269112942908</c:v>
                </c:pt>
                <c:pt idx="56">
                  <c:v>137.34269112942908</c:v>
                </c:pt>
                <c:pt idx="57">
                  <c:v>137.34269112942908</c:v>
                </c:pt>
                <c:pt idx="58">
                  <c:v>137.34269112942908</c:v>
                </c:pt>
                <c:pt idx="59">
                  <c:v>137.34269112942908</c:v>
                </c:pt>
                <c:pt idx="60">
                  <c:v>137.34269112942908</c:v>
                </c:pt>
                <c:pt idx="61">
                  <c:v>137.34269112942908</c:v>
                </c:pt>
                <c:pt idx="62">
                  <c:v>137.34269112942908</c:v>
                </c:pt>
                <c:pt idx="63">
                  <c:v>137.34269112942908</c:v>
                </c:pt>
                <c:pt idx="64">
                  <c:v>137.34269112942908</c:v>
                </c:pt>
                <c:pt idx="65">
                  <c:v>137.34269112942908</c:v>
                </c:pt>
                <c:pt idx="66">
                  <c:v>137.34269112942908</c:v>
                </c:pt>
                <c:pt idx="67">
                  <c:v>137.34269112942908</c:v>
                </c:pt>
                <c:pt idx="68">
                  <c:v>137.34269112942908</c:v>
                </c:pt>
                <c:pt idx="69">
                  <c:v>137.34269112942908</c:v>
                </c:pt>
                <c:pt idx="70">
                  <c:v>137.34269112942908</c:v>
                </c:pt>
                <c:pt idx="71">
                  <c:v>137.34269112942908</c:v>
                </c:pt>
                <c:pt idx="72">
                  <c:v>137.34269112942908</c:v>
                </c:pt>
                <c:pt idx="73">
                  <c:v>137.34269112942908</c:v>
                </c:pt>
                <c:pt idx="74">
                  <c:v>137.34269112942908</c:v>
                </c:pt>
                <c:pt idx="75">
                  <c:v>137.34269112942908</c:v>
                </c:pt>
                <c:pt idx="76">
                  <c:v>137.34269112942908</c:v>
                </c:pt>
                <c:pt idx="77">
                  <c:v>137.34269112942908</c:v>
                </c:pt>
                <c:pt idx="78">
                  <c:v>137.34269112942908</c:v>
                </c:pt>
                <c:pt idx="79">
                  <c:v>137.34269112942908</c:v>
                </c:pt>
                <c:pt idx="80">
                  <c:v>137.34269112942908</c:v>
                </c:pt>
                <c:pt idx="81">
                  <c:v>137.34269112942908</c:v>
                </c:pt>
                <c:pt idx="82">
                  <c:v>137.34269112942908</c:v>
                </c:pt>
                <c:pt idx="83">
                  <c:v>137.34269112942908</c:v>
                </c:pt>
                <c:pt idx="84">
                  <c:v>137.34269112942908</c:v>
                </c:pt>
                <c:pt idx="85">
                  <c:v>137.34269112942908</c:v>
                </c:pt>
                <c:pt idx="86">
                  <c:v>137.34269112942908</c:v>
                </c:pt>
                <c:pt idx="87">
                  <c:v>137.34269112942908</c:v>
                </c:pt>
                <c:pt idx="88">
                  <c:v>137.34269112942908</c:v>
                </c:pt>
                <c:pt idx="89">
                  <c:v>137.34269112942908</c:v>
                </c:pt>
                <c:pt idx="90">
                  <c:v>137.34269112942908</c:v>
                </c:pt>
                <c:pt idx="91">
                  <c:v>137.34269112942908</c:v>
                </c:pt>
                <c:pt idx="92">
                  <c:v>137.34269112942908</c:v>
                </c:pt>
                <c:pt idx="93">
                  <c:v>137.34269112942908</c:v>
                </c:pt>
                <c:pt idx="94">
                  <c:v>137.34269112942908</c:v>
                </c:pt>
                <c:pt idx="95">
                  <c:v>137.34269112942908</c:v>
                </c:pt>
                <c:pt idx="96">
                  <c:v>137.34269112942908</c:v>
                </c:pt>
                <c:pt idx="97">
                  <c:v>137.34269112942908</c:v>
                </c:pt>
                <c:pt idx="98">
                  <c:v>137.34269112942908</c:v>
                </c:pt>
                <c:pt idx="99">
                  <c:v>137.34269112942908</c:v>
                </c:pt>
                <c:pt idx="100">
                  <c:v>137.34269112942908</c:v>
                </c:pt>
                <c:pt idx="101">
                  <c:v>137.34269112942908</c:v>
                </c:pt>
                <c:pt idx="102">
                  <c:v>137.34269112942908</c:v>
                </c:pt>
                <c:pt idx="103">
                  <c:v>137.34269112942908</c:v>
                </c:pt>
                <c:pt idx="104">
                  <c:v>137.34269112942908</c:v>
                </c:pt>
                <c:pt idx="105">
                  <c:v>137.34269112942908</c:v>
                </c:pt>
                <c:pt idx="106">
                  <c:v>137.34269112942908</c:v>
                </c:pt>
                <c:pt idx="107">
                  <c:v>137.34269112942908</c:v>
                </c:pt>
                <c:pt idx="108">
                  <c:v>137.34269112942908</c:v>
                </c:pt>
                <c:pt idx="109">
                  <c:v>137.34269112942908</c:v>
                </c:pt>
                <c:pt idx="110">
                  <c:v>137.34269112942908</c:v>
                </c:pt>
                <c:pt idx="111">
                  <c:v>137.34269112942908</c:v>
                </c:pt>
                <c:pt idx="112">
                  <c:v>137.34269112942908</c:v>
                </c:pt>
                <c:pt idx="113">
                  <c:v>137.34269112942908</c:v>
                </c:pt>
                <c:pt idx="114">
                  <c:v>137.34269112942908</c:v>
                </c:pt>
                <c:pt idx="115">
                  <c:v>137.34269112942908</c:v>
                </c:pt>
                <c:pt idx="116">
                  <c:v>137.34269112942908</c:v>
                </c:pt>
                <c:pt idx="117">
                  <c:v>137.34269112942908</c:v>
                </c:pt>
                <c:pt idx="118">
                  <c:v>137.34269112942908</c:v>
                </c:pt>
                <c:pt idx="119">
                  <c:v>137.34269112942908</c:v>
                </c:pt>
                <c:pt idx="120">
                  <c:v>137.34269112942908</c:v>
                </c:pt>
                <c:pt idx="121">
                  <c:v>137.34269112942908</c:v>
                </c:pt>
                <c:pt idx="122">
                  <c:v>137.34269112942908</c:v>
                </c:pt>
                <c:pt idx="123">
                  <c:v>137.34269112942908</c:v>
                </c:pt>
                <c:pt idx="124">
                  <c:v>137.34269112942908</c:v>
                </c:pt>
                <c:pt idx="125">
                  <c:v>137.34269112942908</c:v>
                </c:pt>
                <c:pt idx="126">
                  <c:v>137.34269112942908</c:v>
                </c:pt>
                <c:pt idx="127">
                  <c:v>137.34269112942908</c:v>
                </c:pt>
                <c:pt idx="128">
                  <c:v>137.34269112942908</c:v>
                </c:pt>
                <c:pt idx="129">
                  <c:v>137.34269112942908</c:v>
                </c:pt>
                <c:pt idx="130">
                  <c:v>137.34269112942908</c:v>
                </c:pt>
                <c:pt idx="131">
                  <c:v>137.34269112942908</c:v>
                </c:pt>
                <c:pt idx="132">
                  <c:v>137.34269112942908</c:v>
                </c:pt>
                <c:pt idx="133">
                  <c:v>137.34269112942908</c:v>
                </c:pt>
                <c:pt idx="134">
                  <c:v>137.34269112942908</c:v>
                </c:pt>
                <c:pt idx="135">
                  <c:v>137.34269112942908</c:v>
                </c:pt>
                <c:pt idx="136">
                  <c:v>137.34269112942908</c:v>
                </c:pt>
                <c:pt idx="137">
                  <c:v>137.34269112942908</c:v>
                </c:pt>
                <c:pt idx="138">
                  <c:v>137.34269112942908</c:v>
                </c:pt>
                <c:pt idx="139">
                  <c:v>137.34269112942908</c:v>
                </c:pt>
                <c:pt idx="140">
                  <c:v>137.34269112942908</c:v>
                </c:pt>
                <c:pt idx="141">
                  <c:v>137.34269112942908</c:v>
                </c:pt>
                <c:pt idx="142">
                  <c:v>137.34269112942908</c:v>
                </c:pt>
                <c:pt idx="143">
                  <c:v>137.34269112942908</c:v>
                </c:pt>
                <c:pt idx="144">
                  <c:v>137.34269112942908</c:v>
                </c:pt>
                <c:pt idx="145">
                  <c:v>137.34269112942908</c:v>
                </c:pt>
                <c:pt idx="146">
                  <c:v>137.34269112942908</c:v>
                </c:pt>
                <c:pt idx="147">
                  <c:v>137.34269112942908</c:v>
                </c:pt>
                <c:pt idx="148">
                  <c:v>137.34269112942908</c:v>
                </c:pt>
                <c:pt idx="149">
                  <c:v>137.34269112942908</c:v>
                </c:pt>
                <c:pt idx="150">
                  <c:v>137.34269112942908</c:v>
                </c:pt>
                <c:pt idx="151">
                  <c:v>137.34269112942908</c:v>
                </c:pt>
                <c:pt idx="152">
                  <c:v>137.34269112942908</c:v>
                </c:pt>
                <c:pt idx="153">
                  <c:v>137.34269112942908</c:v>
                </c:pt>
                <c:pt idx="154">
                  <c:v>137.34269112942908</c:v>
                </c:pt>
                <c:pt idx="155">
                  <c:v>137.34269112942908</c:v>
                </c:pt>
                <c:pt idx="156">
                  <c:v>137.34269112942908</c:v>
                </c:pt>
                <c:pt idx="157">
                  <c:v>137.34269112942908</c:v>
                </c:pt>
                <c:pt idx="158">
                  <c:v>137.34269112942908</c:v>
                </c:pt>
                <c:pt idx="159">
                  <c:v>137.34269112942908</c:v>
                </c:pt>
                <c:pt idx="160">
                  <c:v>137.34269112942908</c:v>
                </c:pt>
                <c:pt idx="161">
                  <c:v>137.34269112942908</c:v>
                </c:pt>
                <c:pt idx="162">
                  <c:v>137.34269112942908</c:v>
                </c:pt>
                <c:pt idx="163">
                  <c:v>137.34269112942908</c:v>
                </c:pt>
                <c:pt idx="164">
                  <c:v>137.34269112942908</c:v>
                </c:pt>
                <c:pt idx="165">
                  <c:v>137.34269112942908</c:v>
                </c:pt>
                <c:pt idx="166">
                  <c:v>137.34269112942908</c:v>
                </c:pt>
                <c:pt idx="167">
                  <c:v>137.34269112942908</c:v>
                </c:pt>
                <c:pt idx="168">
                  <c:v>137.34269112942908</c:v>
                </c:pt>
                <c:pt idx="169">
                  <c:v>137.34269112942908</c:v>
                </c:pt>
                <c:pt idx="170">
                  <c:v>137.34269112942908</c:v>
                </c:pt>
                <c:pt idx="171">
                  <c:v>137.34269112942908</c:v>
                </c:pt>
                <c:pt idx="172">
                  <c:v>137.34269112942908</c:v>
                </c:pt>
                <c:pt idx="173">
                  <c:v>137.34269112942908</c:v>
                </c:pt>
                <c:pt idx="174">
                  <c:v>137.34269112942908</c:v>
                </c:pt>
                <c:pt idx="175">
                  <c:v>137.34269112942908</c:v>
                </c:pt>
                <c:pt idx="176">
                  <c:v>137.34269112942908</c:v>
                </c:pt>
                <c:pt idx="177">
                  <c:v>137.34269112942908</c:v>
                </c:pt>
                <c:pt idx="178">
                  <c:v>137.34269112942908</c:v>
                </c:pt>
                <c:pt idx="179">
                  <c:v>137.34269112942908</c:v>
                </c:pt>
                <c:pt idx="180">
                  <c:v>137.34269112942908</c:v>
                </c:pt>
                <c:pt idx="181">
                  <c:v>137.34269112942908</c:v>
                </c:pt>
                <c:pt idx="182">
                  <c:v>137.34269112942908</c:v>
                </c:pt>
                <c:pt idx="183">
                  <c:v>137.34269112942908</c:v>
                </c:pt>
                <c:pt idx="184">
                  <c:v>137.34269112942908</c:v>
                </c:pt>
                <c:pt idx="185">
                  <c:v>137.34269112942908</c:v>
                </c:pt>
                <c:pt idx="186">
                  <c:v>137.34269112942908</c:v>
                </c:pt>
                <c:pt idx="187">
                  <c:v>137.34269112942908</c:v>
                </c:pt>
                <c:pt idx="188">
                  <c:v>137.34269112942908</c:v>
                </c:pt>
                <c:pt idx="189">
                  <c:v>137.34269112942908</c:v>
                </c:pt>
                <c:pt idx="190">
                  <c:v>137.34269112942908</c:v>
                </c:pt>
                <c:pt idx="191">
                  <c:v>137.34269112942908</c:v>
                </c:pt>
                <c:pt idx="192">
                  <c:v>137.34269112942908</c:v>
                </c:pt>
                <c:pt idx="193">
                  <c:v>137.34269112942908</c:v>
                </c:pt>
                <c:pt idx="194">
                  <c:v>137.34269112942908</c:v>
                </c:pt>
                <c:pt idx="195">
                  <c:v>137.34269112942908</c:v>
                </c:pt>
                <c:pt idx="196">
                  <c:v>137.34269112942908</c:v>
                </c:pt>
                <c:pt idx="197">
                  <c:v>137.34269112942908</c:v>
                </c:pt>
                <c:pt idx="198">
                  <c:v>137.34269112942908</c:v>
                </c:pt>
                <c:pt idx="199">
                  <c:v>137.34269112942908</c:v>
                </c:pt>
              </c:numCache>
            </c:numRef>
          </c:val>
        </c:ser>
        <c:ser>
          <c:idx val="2"/>
          <c:order val="2"/>
          <c:tx>
            <c:strRef>
              <c:f>'Exhibit MAC-5 Workpaper'!$Y$2</c:f>
              <c:strCache>
                <c:ptCount val="1"/>
                <c:pt idx="0">
                  <c:v>Median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Pt>
            <c:idx val="29"/>
            <c:invertIfNegative val="0"/>
            <c:bubble3D val="0"/>
          </c:dPt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cat>
            <c:numRef>
              <c:f>'Exhibit MAC-5 Workpaper'!$A$3:$A$202</c:f>
              <c:numCache>
                <c:formatCode>General</c:formatCode>
                <c:ptCount val="2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</c:numCache>
            </c:numRef>
          </c:cat>
          <c:val>
            <c:numRef>
              <c:f>'Exhibit MAC-5 Workpaper'!$Y$3:$Y$202</c:f>
              <c:numCache>
                <c:formatCode>_(* #,##0.00_);_(* \(#,##0.00\);_(* "-"??_);_(@_)</c:formatCode>
                <c:ptCount val="200"/>
                <c:pt idx="0">
                  <c:v>104.0359397983693</c:v>
                </c:pt>
                <c:pt idx="1">
                  <c:v>104.0359397983693</c:v>
                </c:pt>
                <c:pt idx="2">
                  <c:v>104.0359397983693</c:v>
                </c:pt>
                <c:pt idx="3">
                  <c:v>104.0359397983693</c:v>
                </c:pt>
                <c:pt idx="4">
                  <c:v>104.0359397983693</c:v>
                </c:pt>
                <c:pt idx="5">
                  <c:v>104.0359397983693</c:v>
                </c:pt>
                <c:pt idx="6">
                  <c:v>104.0359397983693</c:v>
                </c:pt>
                <c:pt idx="7">
                  <c:v>104.0359397983693</c:v>
                </c:pt>
                <c:pt idx="8">
                  <c:v>104.0359397983693</c:v>
                </c:pt>
                <c:pt idx="9">
                  <c:v>104.0359397983693</c:v>
                </c:pt>
                <c:pt idx="10">
                  <c:v>104.0359397983693</c:v>
                </c:pt>
                <c:pt idx="11">
                  <c:v>104.0359397983693</c:v>
                </c:pt>
                <c:pt idx="12">
                  <c:v>104.0359397983693</c:v>
                </c:pt>
                <c:pt idx="13">
                  <c:v>104.0359397983693</c:v>
                </c:pt>
                <c:pt idx="14">
                  <c:v>104.0359397983693</c:v>
                </c:pt>
                <c:pt idx="15">
                  <c:v>104.0359397983693</c:v>
                </c:pt>
                <c:pt idx="16">
                  <c:v>104.0359397983693</c:v>
                </c:pt>
                <c:pt idx="17">
                  <c:v>104.0359397983693</c:v>
                </c:pt>
                <c:pt idx="18">
                  <c:v>104.0359397983693</c:v>
                </c:pt>
                <c:pt idx="19">
                  <c:v>104.0359397983693</c:v>
                </c:pt>
                <c:pt idx="20">
                  <c:v>104.0359397983693</c:v>
                </c:pt>
                <c:pt idx="21">
                  <c:v>104.0359397983693</c:v>
                </c:pt>
                <c:pt idx="22">
                  <c:v>104.0359397983693</c:v>
                </c:pt>
                <c:pt idx="23">
                  <c:v>104.0359397983693</c:v>
                </c:pt>
                <c:pt idx="24">
                  <c:v>104.0359397983693</c:v>
                </c:pt>
                <c:pt idx="25">
                  <c:v>104.0359397983693</c:v>
                </c:pt>
                <c:pt idx="26">
                  <c:v>104.0359397983693</c:v>
                </c:pt>
                <c:pt idx="27">
                  <c:v>104.0359397983693</c:v>
                </c:pt>
                <c:pt idx="28">
                  <c:v>104.0359397983693</c:v>
                </c:pt>
                <c:pt idx="29">
                  <c:v>104.0359397983693</c:v>
                </c:pt>
                <c:pt idx="30">
                  <c:v>104.0359397983693</c:v>
                </c:pt>
                <c:pt idx="31">
                  <c:v>104.0359397983693</c:v>
                </c:pt>
                <c:pt idx="32">
                  <c:v>104.0359397983693</c:v>
                </c:pt>
                <c:pt idx="33">
                  <c:v>104.0359397983693</c:v>
                </c:pt>
                <c:pt idx="34">
                  <c:v>104.0359397983693</c:v>
                </c:pt>
                <c:pt idx="35">
                  <c:v>104.0359397983693</c:v>
                </c:pt>
                <c:pt idx="36">
                  <c:v>104.0359397983693</c:v>
                </c:pt>
                <c:pt idx="37">
                  <c:v>104.0359397983693</c:v>
                </c:pt>
                <c:pt idx="38">
                  <c:v>104.0359397983693</c:v>
                </c:pt>
                <c:pt idx="39">
                  <c:v>104.0359397983693</c:v>
                </c:pt>
                <c:pt idx="40">
                  <c:v>104.0359397983693</c:v>
                </c:pt>
                <c:pt idx="41">
                  <c:v>104.0359397983693</c:v>
                </c:pt>
                <c:pt idx="42">
                  <c:v>104.0359397983693</c:v>
                </c:pt>
                <c:pt idx="43">
                  <c:v>104.0359397983693</c:v>
                </c:pt>
                <c:pt idx="44">
                  <c:v>104.0359397983693</c:v>
                </c:pt>
                <c:pt idx="45">
                  <c:v>104.0359397983693</c:v>
                </c:pt>
                <c:pt idx="46">
                  <c:v>104.0359397983693</c:v>
                </c:pt>
                <c:pt idx="47">
                  <c:v>104.0359397983693</c:v>
                </c:pt>
                <c:pt idx="48">
                  <c:v>104.0359397983693</c:v>
                </c:pt>
                <c:pt idx="49">
                  <c:v>104.0359397983693</c:v>
                </c:pt>
                <c:pt idx="50">
                  <c:v>104.0359397983693</c:v>
                </c:pt>
                <c:pt idx="51">
                  <c:v>104.0359397983693</c:v>
                </c:pt>
                <c:pt idx="52">
                  <c:v>104.0359397983693</c:v>
                </c:pt>
                <c:pt idx="53">
                  <c:v>104.0359397983693</c:v>
                </c:pt>
                <c:pt idx="54">
                  <c:v>104.0359397983693</c:v>
                </c:pt>
                <c:pt idx="55">
                  <c:v>104.0359397983693</c:v>
                </c:pt>
                <c:pt idx="56">
                  <c:v>104.0359397983693</c:v>
                </c:pt>
                <c:pt idx="57">
                  <c:v>104.0359397983693</c:v>
                </c:pt>
                <c:pt idx="58">
                  <c:v>104.0359397983693</c:v>
                </c:pt>
                <c:pt idx="59">
                  <c:v>104.0359397983693</c:v>
                </c:pt>
                <c:pt idx="60">
                  <c:v>104.0359397983693</c:v>
                </c:pt>
                <c:pt idx="61">
                  <c:v>104.0359397983693</c:v>
                </c:pt>
                <c:pt idx="62">
                  <c:v>104.0359397983693</c:v>
                </c:pt>
                <c:pt idx="63">
                  <c:v>104.0359397983693</c:v>
                </c:pt>
                <c:pt idx="64">
                  <c:v>104.0359397983693</c:v>
                </c:pt>
                <c:pt idx="65">
                  <c:v>104.0359397983693</c:v>
                </c:pt>
                <c:pt idx="66">
                  <c:v>104.0359397983693</c:v>
                </c:pt>
                <c:pt idx="67">
                  <c:v>104.0359397983693</c:v>
                </c:pt>
                <c:pt idx="68">
                  <c:v>104.0359397983693</c:v>
                </c:pt>
                <c:pt idx="69">
                  <c:v>104.0359397983693</c:v>
                </c:pt>
                <c:pt idx="70">
                  <c:v>104.0359397983693</c:v>
                </c:pt>
                <c:pt idx="71">
                  <c:v>104.0359397983693</c:v>
                </c:pt>
                <c:pt idx="72">
                  <c:v>104.0359397983693</c:v>
                </c:pt>
                <c:pt idx="73">
                  <c:v>104.0359397983693</c:v>
                </c:pt>
                <c:pt idx="74">
                  <c:v>104.0359397983693</c:v>
                </c:pt>
                <c:pt idx="75">
                  <c:v>104.0359397983693</c:v>
                </c:pt>
                <c:pt idx="76">
                  <c:v>104.0359397983693</c:v>
                </c:pt>
                <c:pt idx="77">
                  <c:v>104.0359397983693</c:v>
                </c:pt>
                <c:pt idx="78">
                  <c:v>104.0359397983693</c:v>
                </c:pt>
                <c:pt idx="79">
                  <c:v>104.0359397983693</c:v>
                </c:pt>
                <c:pt idx="80">
                  <c:v>104.0359397983693</c:v>
                </c:pt>
                <c:pt idx="81">
                  <c:v>104.0359397983693</c:v>
                </c:pt>
                <c:pt idx="82">
                  <c:v>104.0359397983693</c:v>
                </c:pt>
                <c:pt idx="83">
                  <c:v>104.0359397983693</c:v>
                </c:pt>
                <c:pt idx="84">
                  <c:v>104.0359397983693</c:v>
                </c:pt>
                <c:pt idx="85">
                  <c:v>104.0359397983693</c:v>
                </c:pt>
                <c:pt idx="86">
                  <c:v>104.0359397983693</c:v>
                </c:pt>
                <c:pt idx="87">
                  <c:v>104.0359397983693</c:v>
                </c:pt>
                <c:pt idx="88">
                  <c:v>104.0359397983693</c:v>
                </c:pt>
                <c:pt idx="89">
                  <c:v>104.0359397983693</c:v>
                </c:pt>
                <c:pt idx="90">
                  <c:v>104.0359397983693</c:v>
                </c:pt>
                <c:pt idx="91">
                  <c:v>104.0359397983693</c:v>
                </c:pt>
                <c:pt idx="92">
                  <c:v>104.0359397983693</c:v>
                </c:pt>
                <c:pt idx="93">
                  <c:v>104.0359397983693</c:v>
                </c:pt>
                <c:pt idx="94">
                  <c:v>104.0359397983693</c:v>
                </c:pt>
                <c:pt idx="95">
                  <c:v>104.0359397983693</c:v>
                </c:pt>
                <c:pt idx="96">
                  <c:v>104.0359397983693</c:v>
                </c:pt>
                <c:pt idx="97">
                  <c:v>104.0359397983693</c:v>
                </c:pt>
                <c:pt idx="98">
                  <c:v>104.0359397983693</c:v>
                </c:pt>
                <c:pt idx="99">
                  <c:v>104.0359397983693</c:v>
                </c:pt>
                <c:pt idx="100">
                  <c:v>104.0359397983693</c:v>
                </c:pt>
                <c:pt idx="101">
                  <c:v>104.0359397983693</c:v>
                </c:pt>
                <c:pt idx="102">
                  <c:v>104.0359397983693</c:v>
                </c:pt>
                <c:pt idx="103">
                  <c:v>104.0359397983693</c:v>
                </c:pt>
                <c:pt idx="104">
                  <c:v>104.0359397983693</c:v>
                </c:pt>
                <c:pt idx="105">
                  <c:v>104.0359397983693</c:v>
                </c:pt>
                <c:pt idx="106">
                  <c:v>104.0359397983693</c:v>
                </c:pt>
                <c:pt idx="107">
                  <c:v>104.0359397983693</c:v>
                </c:pt>
                <c:pt idx="108">
                  <c:v>104.0359397983693</c:v>
                </c:pt>
                <c:pt idx="109">
                  <c:v>104.0359397983693</c:v>
                </c:pt>
                <c:pt idx="110">
                  <c:v>104.0359397983693</c:v>
                </c:pt>
                <c:pt idx="111">
                  <c:v>104.0359397983693</c:v>
                </c:pt>
                <c:pt idx="112">
                  <c:v>104.0359397983693</c:v>
                </c:pt>
                <c:pt idx="113">
                  <c:v>104.0359397983693</c:v>
                </c:pt>
                <c:pt idx="114">
                  <c:v>104.0359397983693</c:v>
                </c:pt>
                <c:pt idx="115">
                  <c:v>104.0359397983693</c:v>
                </c:pt>
                <c:pt idx="116">
                  <c:v>104.0359397983693</c:v>
                </c:pt>
                <c:pt idx="117">
                  <c:v>104.0359397983693</c:v>
                </c:pt>
                <c:pt idx="118">
                  <c:v>104.0359397983693</c:v>
                </c:pt>
                <c:pt idx="119">
                  <c:v>104.0359397983693</c:v>
                </c:pt>
                <c:pt idx="120">
                  <c:v>104.0359397983693</c:v>
                </c:pt>
                <c:pt idx="121">
                  <c:v>104.0359397983693</c:v>
                </c:pt>
                <c:pt idx="122">
                  <c:v>104.0359397983693</c:v>
                </c:pt>
                <c:pt idx="123">
                  <c:v>104.0359397983693</c:v>
                </c:pt>
                <c:pt idx="124">
                  <c:v>104.0359397983693</c:v>
                </c:pt>
                <c:pt idx="125">
                  <c:v>104.0359397983693</c:v>
                </c:pt>
                <c:pt idx="126">
                  <c:v>104.0359397983693</c:v>
                </c:pt>
                <c:pt idx="127">
                  <c:v>104.0359397983693</c:v>
                </c:pt>
                <c:pt idx="128">
                  <c:v>104.0359397983693</c:v>
                </c:pt>
                <c:pt idx="129">
                  <c:v>104.0359397983693</c:v>
                </c:pt>
                <c:pt idx="130">
                  <c:v>104.0359397983693</c:v>
                </c:pt>
                <c:pt idx="131">
                  <c:v>104.0359397983693</c:v>
                </c:pt>
                <c:pt idx="132">
                  <c:v>104.0359397983693</c:v>
                </c:pt>
                <c:pt idx="133">
                  <c:v>104.0359397983693</c:v>
                </c:pt>
                <c:pt idx="134">
                  <c:v>104.0359397983693</c:v>
                </c:pt>
                <c:pt idx="135">
                  <c:v>104.0359397983693</c:v>
                </c:pt>
                <c:pt idx="136">
                  <c:v>104.0359397983693</c:v>
                </c:pt>
                <c:pt idx="137">
                  <c:v>104.0359397983693</c:v>
                </c:pt>
                <c:pt idx="138">
                  <c:v>104.0359397983693</c:v>
                </c:pt>
                <c:pt idx="139">
                  <c:v>104.0359397983693</c:v>
                </c:pt>
                <c:pt idx="140">
                  <c:v>104.0359397983693</c:v>
                </c:pt>
                <c:pt idx="141">
                  <c:v>104.0359397983693</c:v>
                </c:pt>
                <c:pt idx="142">
                  <c:v>104.0359397983693</c:v>
                </c:pt>
                <c:pt idx="143">
                  <c:v>104.0359397983693</c:v>
                </c:pt>
                <c:pt idx="144">
                  <c:v>104.0359397983693</c:v>
                </c:pt>
                <c:pt idx="145">
                  <c:v>104.0359397983693</c:v>
                </c:pt>
                <c:pt idx="146">
                  <c:v>104.0359397983693</c:v>
                </c:pt>
                <c:pt idx="147">
                  <c:v>104.0359397983693</c:v>
                </c:pt>
                <c:pt idx="148">
                  <c:v>104.0359397983693</c:v>
                </c:pt>
                <c:pt idx="149">
                  <c:v>104.0359397983693</c:v>
                </c:pt>
                <c:pt idx="150">
                  <c:v>104.0359397983693</c:v>
                </c:pt>
                <c:pt idx="151">
                  <c:v>104.0359397983693</c:v>
                </c:pt>
                <c:pt idx="152">
                  <c:v>104.0359397983693</c:v>
                </c:pt>
                <c:pt idx="153">
                  <c:v>104.0359397983693</c:v>
                </c:pt>
                <c:pt idx="154">
                  <c:v>104.0359397983693</c:v>
                </c:pt>
                <c:pt idx="155">
                  <c:v>104.0359397983693</c:v>
                </c:pt>
                <c:pt idx="156">
                  <c:v>104.0359397983693</c:v>
                </c:pt>
                <c:pt idx="157">
                  <c:v>104.0359397983693</c:v>
                </c:pt>
                <c:pt idx="158">
                  <c:v>104.0359397983693</c:v>
                </c:pt>
                <c:pt idx="159">
                  <c:v>104.0359397983693</c:v>
                </c:pt>
                <c:pt idx="160">
                  <c:v>104.0359397983693</c:v>
                </c:pt>
                <c:pt idx="161">
                  <c:v>104.0359397983693</c:v>
                </c:pt>
                <c:pt idx="162">
                  <c:v>104.0359397983693</c:v>
                </c:pt>
                <c:pt idx="163">
                  <c:v>104.0359397983693</c:v>
                </c:pt>
                <c:pt idx="164">
                  <c:v>104.0359397983693</c:v>
                </c:pt>
                <c:pt idx="165">
                  <c:v>104.0359397983693</c:v>
                </c:pt>
                <c:pt idx="166">
                  <c:v>104.0359397983693</c:v>
                </c:pt>
                <c:pt idx="167">
                  <c:v>104.0359397983693</c:v>
                </c:pt>
                <c:pt idx="168">
                  <c:v>104.0359397983693</c:v>
                </c:pt>
                <c:pt idx="169">
                  <c:v>104.0359397983693</c:v>
                </c:pt>
                <c:pt idx="170">
                  <c:v>104.0359397983693</c:v>
                </c:pt>
                <c:pt idx="171">
                  <c:v>104.0359397983693</c:v>
                </c:pt>
                <c:pt idx="172">
                  <c:v>104.0359397983693</c:v>
                </c:pt>
                <c:pt idx="173">
                  <c:v>104.0359397983693</c:v>
                </c:pt>
                <c:pt idx="174">
                  <c:v>104.0359397983693</c:v>
                </c:pt>
                <c:pt idx="175">
                  <c:v>104.0359397983693</c:v>
                </c:pt>
                <c:pt idx="176">
                  <c:v>104.0359397983693</c:v>
                </c:pt>
                <c:pt idx="177">
                  <c:v>104.0359397983693</c:v>
                </c:pt>
                <c:pt idx="178">
                  <c:v>104.0359397983693</c:v>
                </c:pt>
                <c:pt idx="179">
                  <c:v>104.0359397983693</c:v>
                </c:pt>
                <c:pt idx="180">
                  <c:v>104.0359397983693</c:v>
                </c:pt>
                <c:pt idx="181">
                  <c:v>104.0359397983693</c:v>
                </c:pt>
                <c:pt idx="182">
                  <c:v>104.0359397983693</c:v>
                </c:pt>
                <c:pt idx="183">
                  <c:v>104.0359397983693</c:v>
                </c:pt>
                <c:pt idx="184">
                  <c:v>104.0359397983693</c:v>
                </c:pt>
                <c:pt idx="185">
                  <c:v>104.0359397983693</c:v>
                </c:pt>
                <c:pt idx="186">
                  <c:v>104.0359397983693</c:v>
                </c:pt>
                <c:pt idx="187">
                  <c:v>104.0359397983693</c:v>
                </c:pt>
                <c:pt idx="188">
                  <c:v>104.0359397983693</c:v>
                </c:pt>
                <c:pt idx="189">
                  <c:v>104.0359397983693</c:v>
                </c:pt>
                <c:pt idx="190">
                  <c:v>104.0359397983693</c:v>
                </c:pt>
                <c:pt idx="191">
                  <c:v>104.0359397983693</c:v>
                </c:pt>
                <c:pt idx="192">
                  <c:v>104.0359397983693</c:v>
                </c:pt>
                <c:pt idx="193">
                  <c:v>104.0359397983693</c:v>
                </c:pt>
                <c:pt idx="194">
                  <c:v>104.0359397983693</c:v>
                </c:pt>
                <c:pt idx="195">
                  <c:v>104.0359397983693</c:v>
                </c:pt>
                <c:pt idx="196">
                  <c:v>104.0359397983693</c:v>
                </c:pt>
                <c:pt idx="197">
                  <c:v>104.0359397983693</c:v>
                </c:pt>
                <c:pt idx="198">
                  <c:v>104.0359397983693</c:v>
                </c:pt>
                <c:pt idx="199">
                  <c:v>104.0359397983693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75"/>
        <c:axId val="75984896"/>
        <c:axId val="75986816"/>
      </c:barChart>
      <c:catAx>
        <c:axId val="75984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Gas LDCs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986816"/>
        <c:crosses val="autoZero"/>
        <c:auto val="1"/>
        <c:lblAlgn val="ctr"/>
        <c:lblOffset val="100"/>
        <c:tickMarkSkip val="1"/>
        <c:noMultiLvlLbl val="0"/>
      </c:catAx>
      <c:valAx>
        <c:axId val="75986816"/>
        <c:scaling>
          <c:orientation val="minMax"/>
          <c:max val="40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$/Gas Customer</a:t>
                </a:r>
              </a:p>
            </c:rich>
          </c:tx>
          <c:layout>
            <c:manualLayout>
              <c:xMode val="edge"/>
              <c:yMode val="edge"/>
              <c:x val="5.8608135607075814E-3"/>
              <c:y val="0.39623868620350444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984896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>
                <a:latin typeface="+mn-lt"/>
              </a:defRPr>
            </a:pPr>
            <a:r>
              <a:rPr lang="en-US" sz="1200" b="1" baseline="0">
                <a:latin typeface="+mn-lt"/>
              </a:rPr>
              <a:t>Gas A&amp;G Expense per Customer Compared to West Region for the Calendar Year 2013</a:t>
            </a:r>
            <a:endParaRPr lang="en-US" sz="1200" b="1">
              <a:latin typeface="+mn-lt"/>
            </a:endParaRP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9.2119866814650384E-2"/>
          <c:y val="2.936378466557912E-2"/>
          <c:w val="0.89123196448390674"/>
          <c:h val="0.88254486133768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'Exhibit MAC-6 Workpaper'!$W$2</c:f>
              <c:strCache>
                <c:ptCount val="1"/>
                <c:pt idx="0">
                  <c:v>A&amp;G Expense per Customer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9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11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26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29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38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44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52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61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72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91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cat>
            <c:numRef>
              <c:f>'Exhibit MAC-6 Workpaper'!$A$3:$A$26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'Exhibit MAC-6 Workpaper'!$W$3:$W$26</c:f>
              <c:numCache>
                <c:formatCode>_(* #,##0.00_);_(* \(#,##0.00\);_(* "-"??_);_(@_)</c:formatCode>
                <c:ptCount val="24"/>
                <c:pt idx="0">
                  <c:v>39.919407730612328</c:v>
                </c:pt>
                <c:pt idx="1">
                  <c:v>43.439189798475745</c:v>
                </c:pt>
                <c:pt idx="2">
                  <c:v>59.79712005439832</c:v>
                </c:pt>
                <c:pt idx="3">
                  <c:v>61.08754743739577</c:v>
                </c:pt>
                <c:pt idx="4">
                  <c:v>64.290101307886758</c:v>
                </c:pt>
                <c:pt idx="5">
                  <c:v>67.602206781689958</c:v>
                </c:pt>
                <c:pt idx="6">
                  <c:v>72.325004557335561</c:v>
                </c:pt>
                <c:pt idx="7">
                  <c:v>72.972972972972968</c:v>
                </c:pt>
                <c:pt idx="8">
                  <c:v>74.167261866112597</c:v>
                </c:pt>
                <c:pt idx="9">
                  <c:v>75.053447151759585</c:v>
                </c:pt>
                <c:pt idx="10">
                  <c:v>75.604657210874834</c:v>
                </c:pt>
                <c:pt idx="11">
                  <c:v>78.718530725620056</c:v>
                </c:pt>
                <c:pt idx="12">
                  <c:v>79.276357328477147</c:v>
                </c:pt>
                <c:pt idx="13">
                  <c:v>87.436868686868692</c:v>
                </c:pt>
                <c:pt idx="14">
                  <c:v>93.231104413407621</c:v>
                </c:pt>
                <c:pt idx="15">
                  <c:v>100.21265097550261</c:v>
                </c:pt>
                <c:pt idx="16">
                  <c:v>102.00613228208498</c:v>
                </c:pt>
                <c:pt idx="17">
                  <c:v>107.58648459180895</c:v>
                </c:pt>
                <c:pt idx="18">
                  <c:v>117.28084640264075</c:v>
                </c:pt>
                <c:pt idx="19">
                  <c:v>132.51267197682839</c:v>
                </c:pt>
                <c:pt idx="20">
                  <c:v>134.47307986731309</c:v>
                </c:pt>
                <c:pt idx="21">
                  <c:v>178.955223880597</c:v>
                </c:pt>
                <c:pt idx="22">
                  <c:v>200.26613439787093</c:v>
                </c:pt>
                <c:pt idx="23">
                  <c:v>498.29351535836179</c:v>
                </c:pt>
              </c:numCache>
            </c:numRef>
          </c:val>
        </c:ser>
        <c:ser>
          <c:idx val="1"/>
          <c:order val="1"/>
          <c:tx>
            <c:strRef>
              <c:f>'Exhibit MAC-6 Workpaper'!$X$2</c:f>
              <c:strCache>
                <c:ptCount val="1"/>
                <c:pt idx="0">
                  <c:v>Mean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trendline>
            <c:spPr>
              <a:ln w="19050">
                <a:solidFill>
                  <a:srgbClr val="0070C0"/>
                </a:solidFill>
              </a:ln>
            </c:spPr>
            <c:trendlineType val="linear"/>
            <c:dispRSqr val="0"/>
            <c:dispEq val="0"/>
          </c:trendline>
          <c:cat>
            <c:numRef>
              <c:f>'Exhibit MAC-6 Workpaper'!$A$3:$A$26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'Exhibit MAC-6 Workpaper'!$X$3:$X$26</c:f>
              <c:numCache>
                <c:formatCode>_(* #,##0.00_);_(* \(#,##0.00\);_(* "-"??_);_(@_)</c:formatCode>
                <c:ptCount val="24"/>
                <c:pt idx="0">
                  <c:v>109.0211882398707</c:v>
                </c:pt>
                <c:pt idx="1">
                  <c:v>109.0211882398707</c:v>
                </c:pt>
                <c:pt idx="2">
                  <c:v>109.0211882398707</c:v>
                </c:pt>
                <c:pt idx="3">
                  <c:v>109.0211882398707</c:v>
                </c:pt>
                <c:pt idx="4">
                  <c:v>109.0211882398707</c:v>
                </c:pt>
                <c:pt idx="5">
                  <c:v>109.0211882398707</c:v>
                </c:pt>
                <c:pt idx="6">
                  <c:v>109.0211882398707</c:v>
                </c:pt>
                <c:pt idx="7">
                  <c:v>109.0211882398707</c:v>
                </c:pt>
                <c:pt idx="8">
                  <c:v>109.0211882398707</c:v>
                </c:pt>
                <c:pt idx="9">
                  <c:v>109.0211882398707</c:v>
                </c:pt>
                <c:pt idx="10">
                  <c:v>109.0211882398707</c:v>
                </c:pt>
                <c:pt idx="11">
                  <c:v>109.0211882398707</c:v>
                </c:pt>
                <c:pt idx="12">
                  <c:v>109.0211882398707</c:v>
                </c:pt>
                <c:pt idx="13">
                  <c:v>109.0211882398707</c:v>
                </c:pt>
                <c:pt idx="14">
                  <c:v>109.0211882398707</c:v>
                </c:pt>
                <c:pt idx="15">
                  <c:v>109.0211882398707</c:v>
                </c:pt>
                <c:pt idx="16">
                  <c:v>109.0211882398707</c:v>
                </c:pt>
                <c:pt idx="17">
                  <c:v>109.0211882398707</c:v>
                </c:pt>
                <c:pt idx="18">
                  <c:v>109.0211882398707</c:v>
                </c:pt>
                <c:pt idx="19">
                  <c:v>109.0211882398707</c:v>
                </c:pt>
                <c:pt idx="20">
                  <c:v>109.0211882398707</c:v>
                </c:pt>
                <c:pt idx="21">
                  <c:v>109.0211882398707</c:v>
                </c:pt>
                <c:pt idx="22">
                  <c:v>109.0211882398707</c:v>
                </c:pt>
                <c:pt idx="23">
                  <c:v>109.0211882398707</c:v>
                </c:pt>
              </c:numCache>
            </c:numRef>
          </c:val>
        </c:ser>
        <c:ser>
          <c:idx val="2"/>
          <c:order val="2"/>
          <c:tx>
            <c:strRef>
              <c:f>'Exhibit MAC-6 Workpaper'!$Y$2</c:f>
              <c:strCache>
                <c:ptCount val="1"/>
                <c:pt idx="0">
                  <c:v>Median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Pt>
            <c:idx val="29"/>
            <c:invertIfNegative val="0"/>
            <c:bubble3D val="0"/>
          </c:dPt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cat>
            <c:numRef>
              <c:f>'Exhibit MAC-6 Workpaper'!$A$3:$A$26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'Exhibit MAC-6 Workpaper'!$Y$3:$Y$26</c:f>
              <c:numCache>
                <c:formatCode>_(* #,##0.00_);_(* \(#,##0.00\);_(* "-"??_);_(@_)</c:formatCode>
                <c:ptCount val="24"/>
                <c:pt idx="0">
                  <c:v>78.997444027048601</c:v>
                </c:pt>
                <c:pt idx="1">
                  <c:v>78.997444027048601</c:v>
                </c:pt>
                <c:pt idx="2">
                  <c:v>78.997444027048601</c:v>
                </c:pt>
                <c:pt idx="3">
                  <c:v>78.997444027048601</c:v>
                </c:pt>
                <c:pt idx="4">
                  <c:v>78.997444027048601</c:v>
                </c:pt>
                <c:pt idx="5">
                  <c:v>78.997444027048601</c:v>
                </c:pt>
                <c:pt idx="6">
                  <c:v>78.997444027048601</c:v>
                </c:pt>
                <c:pt idx="7">
                  <c:v>78.997444027048601</c:v>
                </c:pt>
                <c:pt idx="8">
                  <c:v>78.997444027048601</c:v>
                </c:pt>
                <c:pt idx="9">
                  <c:v>78.997444027048601</c:v>
                </c:pt>
                <c:pt idx="10">
                  <c:v>78.997444027048601</c:v>
                </c:pt>
                <c:pt idx="11">
                  <c:v>78.997444027048601</c:v>
                </c:pt>
                <c:pt idx="12">
                  <c:v>78.997444027048601</c:v>
                </c:pt>
                <c:pt idx="13">
                  <c:v>78.997444027048601</c:v>
                </c:pt>
                <c:pt idx="14">
                  <c:v>78.997444027048601</c:v>
                </c:pt>
                <c:pt idx="15">
                  <c:v>78.997444027048601</c:v>
                </c:pt>
                <c:pt idx="16">
                  <c:v>78.997444027048601</c:v>
                </c:pt>
                <c:pt idx="17">
                  <c:v>78.997444027048601</c:v>
                </c:pt>
                <c:pt idx="18">
                  <c:v>78.997444027048601</c:v>
                </c:pt>
                <c:pt idx="19">
                  <c:v>78.997444027048601</c:v>
                </c:pt>
                <c:pt idx="20">
                  <c:v>78.997444027048601</c:v>
                </c:pt>
                <c:pt idx="21">
                  <c:v>78.997444027048601</c:v>
                </c:pt>
                <c:pt idx="22">
                  <c:v>78.997444027048601</c:v>
                </c:pt>
                <c:pt idx="23">
                  <c:v>78.997444027048601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overlap val="100"/>
        <c:axId val="142769152"/>
        <c:axId val="142787712"/>
      </c:barChart>
      <c:catAx>
        <c:axId val="142769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Gas LDCs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2787712"/>
        <c:crosses val="autoZero"/>
        <c:auto val="1"/>
        <c:lblAlgn val="ctr"/>
        <c:lblOffset val="100"/>
        <c:noMultiLvlLbl val="0"/>
      </c:catAx>
      <c:valAx>
        <c:axId val="142787712"/>
        <c:scaling>
          <c:orientation val="minMax"/>
          <c:max val="40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$/Gas Customer</a:t>
                </a:r>
              </a:p>
            </c:rich>
          </c:tx>
          <c:layout>
            <c:manualLayout>
              <c:xMode val="edge"/>
              <c:yMode val="edge"/>
              <c:x val="5.8608135607075814E-3"/>
              <c:y val="0.39623868620350444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.0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2769152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Cascade</a:t>
            </a:r>
            <a:r>
              <a:rPr lang="en-US" baseline="0"/>
              <a:t> Natural Gas Corporation</a:t>
            </a:r>
            <a:r>
              <a:rPr lang="en-US"/>
              <a:t>
A&amp;G Expense Per Customer and Customer Count Trends
For the Calendar Years 2009 - 2014</a:t>
            </a:r>
          </a:p>
        </c:rich>
      </c:tx>
      <c:layout>
        <c:manualLayout>
          <c:xMode val="edge"/>
          <c:yMode val="edge"/>
          <c:x val="0.25660796839906663"/>
          <c:y val="2.01680672268907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92213473315853E-2"/>
          <c:y val="0.19495798319327734"/>
          <c:w val="0.76536797900262477"/>
          <c:h val="0.64873949579831947"/>
        </c:manualLayout>
      </c:layout>
      <c:lineChart>
        <c:grouping val="standard"/>
        <c:varyColors val="0"/>
        <c:ser>
          <c:idx val="1"/>
          <c:order val="0"/>
          <c:tx>
            <c:strRef>
              <c:f>'Exhibit MAC-8 Workpaper'!$B$14</c:f>
              <c:strCache>
                <c:ptCount val="1"/>
                <c:pt idx="0">
                  <c:v>Cascade A&amp;G Expense per customer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'Exhibit MAC-8 Workpaper'!$C$3:$I$3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'Exhibit MAC-8 Workpaper'!$C$14:$I$14</c:f>
              <c:numCache>
                <c:formatCode>0</c:formatCode>
                <c:ptCount val="7"/>
                <c:pt idx="0" formatCode="0.00">
                  <c:v>82.258762440501954</c:v>
                </c:pt>
                <c:pt idx="1">
                  <c:v>99.721322880674109</c:v>
                </c:pt>
                <c:pt idx="2">
                  <c:v>84.097865199175118</c:v>
                </c:pt>
                <c:pt idx="3">
                  <c:v>73.885675529442253</c:v>
                </c:pt>
                <c:pt idx="4">
                  <c:v>75.467937315015746</c:v>
                </c:pt>
                <c:pt idx="5">
                  <c:v>84.463409728057584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45184"/>
        <c:axId val="76447104"/>
      </c:lineChart>
      <c:lineChart>
        <c:grouping val="standard"/>
        <c:varyColors val="0"/>
        <c:ser>
          <c:idx val="0"/>
          <c:order val="1"/>
          <c:tx>
            <c:strRef>
              <c:f>'Exhibit MAC-8 Workpaper'!$B$15</c:f>
              <c:strCache>
                <c:ptCount val="1"/>
                <c:pt idx="0">
                  <c:v>Cascade customers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numFmt formatCode="_(* #,##0_);_(* \(#,##0\);_(* &quot;-&quot;_);_(@_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Lit>
              <c:formatCode>General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cat>
          <c:val>
            <c:numRef>
              <c:f>'Exhibit MAC-8 Workpaper'!$C$15:$I$15</c:f>
              <c:numCache>
                <c:formatCode>#,##0</c:formatCode>
                <c:ptCount val="7"/>
                <c:pt idx="0">
                  <c:v>254210</c:v>
                </c:pt>
                <c:pt idx="1">
                  <c:v>257287</c:v>
                </c:pt>
                <c:pt idx="2">
                  <c:v>260399</c:v>
                </c:pt>
                <c:pt idx="3">
                  <c:v>262447</c:v>
                </c:pt>
                <c:pt idx="4">
                  <c:v>265900</c:v>
                </c:pt>
                <c:pt idx="5">
                  <c:v>268954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53376"/>
        <c:axId val="76454912"/>
      </c:lineChart>
      <c:catAx>
        <c:axId val="76445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6255504965319955"/>
              <c:y val="0.895798319327731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447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64471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A&amp;G Expense Per Customer</a:t>
                </a:r>
              </a:p>
            </c:rich>
          </c:tx>
          <c:layout>
            <c:manualLayout>
              <c:xMode val="edge"/>
              <c:yMode val="edge"/>
              <c:x val="1.2114506774333561E-2"/>
              <c:y val="0.37478991596638656"/>
            </c:manualLayout>
          </c:layout>
          <c:overlay val="0"/>
          <c:spPr>
            <a:noFill/>
            <a:ln w="25400">
              <a:noFill/>
            </a:ln>
          </c:spPr>
        </c:title>
        <c:numFmt formatCode="&quot;$&quot;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445184"/>
        <c:crosses val="autoZero"/>
        <c:crossBetween val="between"/>
      </c:valAx>
      <c:catAx>
        <c:axId val="76453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454912"/>
        <c:crosses val="autoZero"/>
        <c:auto val="0"/>
        <c:lblAlgn val="ctr"/>
        <c:lblOffset val="100"/>
        <c:noMultiLvlLbl val="0"/>
      </c:catAx>
      <c:valAx>
        <c:axId val="76454912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Total Customers (In Thousands)</a:t>
                </a:r>
              </a:p>
            </c:rich>
          </c:tx>
          <c:layout>
            <c:manualLayout>
              <c:xMode val="edge"/>
              <c:yMode val="edge"/>
              <c:x val="0.94383260361045329"/>
              <c:y val="0.33445378151260502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453376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823470399533392"/>
          <c:y val="0.95027404998288256"/>
          <c:w val="0.579078098571012"/>
          <c:h val="4.0336134453781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Cascade</a:t>
            </a:r>
            <a:r>
              <a:rPr lang="en-US" baseline="0"/>
              <a:t> Natural Gas Corporation -  Washington</a:t>
            </a:r>
            <a:r>
              <a:rPr lang="en-US"/>
              <a:t>
A&amp;G Expense Per Customer and Customer Count Trends
For the Calendar Years 2009 - Test</a:t>
            </a:r>
            <a:r>
              <a:rPr lang="en-US" baseline="0"/>
              <a:t> Year </a:t>
            </a:r>
            <a:r>
              <a:rPr lang="en-US"/>
              <a:t>2014</a:t>
            </a:r>
          </a:p>
        </c:rich>
      </c:tx>
      <c:layout>
        <c:manualLayout>
          <c:xMode val="edge"/>
          <c:yMode val="edge"/>
          <c:x val="0.25660796839906663"/>
          <c:y val="2.01680672268907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92213473315853E-2"/>
          <c:y val="0.19495798319327734"/>
          <c:w val="0.76536797900262477"/>
          <c:h val="0.64873949579831947"/>
        </c:manualLayout>
      </c:layout>
      <c:lineChart>
        <c:grouping val="standard"/>
        <c:varyColors val="0"/>
        <c:ser>
          <c:idx val="1"/>
          <c:order val="0"/>
          <c:tx>
            <c:strRef>
              <c:f>'Exhibit MAC-8 Workpaper'!$B$10</c:f>
              <c:strCache>
                <c:ptCount val="1"/>
                <c:pt idx="0">
                  <c:v>Washington A&amp;G Expense per customer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 val="-7.3375260843274717E-3"/>
                  <c:y val="-1.82212577195243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8700208674619773E-3"/>
                  <c:y val="2.4295010292699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4025156505965906E-3"/>
                  <c:y val="2.42950102926990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'Exhibit MAC-8 Workpaper'!$C$3:$H$3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'Exhibit MAC-8 Workpaper'!$C$10:$H$10</c:f>
              <c:numCache>
                <c:formatCode>"$"#,##0</c:formatCode>
                <c:ptCount val="6"/>
                <c:pt idx="0">
                  <c:v>82.188269877551875</c:v>
                </c:pt>
                <c:pt idx="1">
                  <c:v>99.647585287460856</c:v>
                </c:pt>
                <c:pt idx="2">
                  <c:v>83.581617451992742</c:v>
                </c:pt>
                <c:pt idx="3">
                  <c:v>73.285310033764802</c:v>
                </c:pt>
                <c:pt idx="4">
                  <c:v>75.604657210874834</c:v>
                </c:pt>
                <c:pt idx="5">
                  <c:v>84.332442893746929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07840"/>
        <c:axId val="76310016"/>
      </c:lineChart>
      <c:lineChart>
        <c:grouping val="standard"/>
        <c:varyColors val="0"/>
        <c:ser>
          <c:idx val="0"/>
          <c:order val="1"/>
          <c:tx>
            <c:strRef>
              <c:f>'Exhibit MAC-8 Workpaper'!$B$11</c:f>
              <c:strCache>
                <c:ptCount val="1"/>
                <c:pt idx="0">
                  <c:v>Washington Customers</c:v>
                </c:pt>
              </c:strCache>
            </c:strRef>
          </c:tx>
          <c:spPr>
            <a:ln w="34925">
              <a:solidFill>
                <a:schemeClr val="tx2"/>
              </a:solidFill>
            </a:ln>
          </c:spPr>
          <c:marker>
            <c:symbol val="diamond"/>
            <c:size val="6"/>
            <c:spPr>
              <a:solidFill>
                <a:srgbClr val="002060">
                  <a:alpha val="84000"/>
                </a:srgbClr>
              </a:solidFill>
              <a:ln w="31750">
                <a:solidFill>
                  <a:schemeClr val="tx2"/>
                </a:solidFill>
              </a:ln>
            </c:spPr>
          </c:marker>
          <c:dLbls>
            <c:dLbl>
              <c:idx val="2"/>
              <c:layout>
                <c:manualLayout>
                  <c:x val="-2.9350104337310425E-3"/>
                  <c:y val="1.41720893374077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2012578252982414E-2"/>
                  <c:y val="2.834417867481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'Exhibit MAC-8 Workpaper'!$C$3:$H$3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'Exhibit MAC-8 Workpaper'!$C$11:$H$11</c:f>
              <c:numCache>
                <c:formatCode>_(* #,##0_);_(* \(#,##0\);_(* "-"??_);_(@_)</c:formatCode>
                <c:ptCount val="6"/>
                <c:pt idx="0">
                  <c:v>191183</c:v>
                </c:pt>
                <c:pt idx="1">
                  <c:v>193522</c:v>
                </c:pt>
                <c:pt idx="2">
                  <c:v>196012</c:v>
                </c:pt>
                <c:pt idx="3">
                  <c:v>197543</c:v>
                </c:pt>
                <c:pt idx="4">
                  <c:v>199948</c:v>
                </c:pt>
                <c:pt idx="5">
                  <c:v>201773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30496"/>
        <c:axId val="76311936"/>
      </c:lineChart>
      <c:catAx>
        <c:axId val="76307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6255504965319955"/>
              <c:y val="0.895798319327731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310016"/>
        <c:crosses val="autoZero"/>
        <c:auto val="0"/>
        <c:lblAlgn val="ctr"/>
        <c:lblOffset val="100"/>
        <c:noMultiLvlLbl val="0"/>
      </c:catAx>
      <c:valAx>
        <c:axId val="763100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A&amp;G Expense Per Customer</a:t>
                </a:r>
              </a:p>
            </c:rich>
          </c:tx>
          <c:layout>
            <c:manualLayout>
              <c:xMode val="edge"/>
              <c:yMode val="edge"/>
              <c:x val="1.2114506774333561E-2"/>
              <c:y val="0.37478991596638656"/>
            </c:manualLayout>
          </c:layout>
          <c:overlay val="0"/>
          <c:spPr>
            <a:noFill/>
            <a:ln w="25400">
              <a:noFill/>
            </a:ln>
          </c:spPr>
        </c:title>
        <c:numFmt formatCode="&quot;$&quot;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307840"/>
        <c:crosses val="autoZero"/>
        <c:crossBetween val="between"/>
      </c:valAx>
      <c:valAx>
        <c:axId val="76311936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 b="0" i="0" baseline="0">
                    <a:effectLst/>
                  </a:rPr>
                  <a:t>Total Customers (In Thousands)</a:t>
                </a:r>
                <a:endParaRPr lang="en-US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4328808756684512"/>
              <c:y val="0.36811149177899255"/>
            </c:manualLayout>
          </c:layout>
          <c:overlay val="0"/>
        </c:title>
        <c:numFmt formatCode="_(* #,##0_);_(* \(#,##0\);_(* &quot;-&quot;??_);_(@_)" sourceLinked="1"/>
        <c:majorTickMark val="out"/>
        <c:minorTickMark val="none"/>
        <c:tickLblPos val="nextTo"/>
        <c:crossAx val="76330496"/>
        <c:crosses val="max"/>
        <c:crossBetween val="between"/>
      </c:valAx>
      <c:catAx>
        <c:axId val="76330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311936"/>
        <c:crosses val="autoZero"/>
        <c:auto val="0"/>
        <c:lblAlgn val="ctr"/>
        <c:lblOffset val="100"/>
        <c:noMultiLvlLbl val="0"/>
      </c:cat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823470399533392"/>
          <c:y val="0.95027404998288256"/>
          <c:w val="0.54370513637225548"/>
          <c:h val="3.27520332325132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Cascade</a:t>
            </a:r>
            <a:r>
              <a:rPr lang="en-US" baseline="0"/>
              <a:t> Natural Gas Corporation - Oregon</a:t>
            </a:r>
            <a:r>
              <a:rPr lang="en-US"/>
              <a:t>
A&amp;G Expense Per Customer and Customer Count Trends
For the Calendar Years 2009 - Test</a:t>
            </a:r>
            <a:r>
              <a:rPr lang="en-US" baseline="0"/>
              <a:t> Year </a:t>
            </a:r>
            <a:r>
              <a:rPr lang="en-US"/>
              <a:t>2015</a:t>
            </a:r>
          </a:p>
        </c:rich>
      </c:tx>
      <c:layout>
        <c:manualLayout>
          <c:xMode val="edge"/>
          <c:yMode val="edge"/>
          <c:x val="0.25660796839906663"/>
          <c:y val="2.01680672268907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92213473315853E-2"/>
          <c:y val="0.19495798319327734"/>
          <c:w val="0.76536797900262477"/>
          <c:h val="0.64873949579831947"/>
        </c:manualLayout>
      </c:layout>
      <c:lineChart>
        <c:grouping val="standard"/>
        <c:varyColors val="0"/>
        <c:ser>
          <c:idx val="1"/>
          <c:order val="0"/>
          <c:tx>
            <c:strRef>
              <c:f>'Exhibit MAC-8 Workpaper'!$B$6</c:f>
              <c:strCache>
                <c:ptCount val="1"/>
                <c:pt idx="0">
                  <c:v>Oregon A&amp;G Expense per customer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'Exhibit MAC-8 Workpaper'!$C$3:$I$3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'Exhibit MAC-8 Workpaper'!$C$6:$I$6</c:f>
              <c:numCache>
                <c:formatCode>"$"#,##0</c:formatCode>
                <c:ptCount val="7"/>
                <c:pt idx="0">
                  <c:v>82.472591111745757</c:v>
                </c:pt>
                <c:pt idx="1">
                  <c:v>99.945110954285269</c:v>
                </c:pt>
                <c:pt idx="2">
                  <c:v>85.669467439079312</c:v>
                </c:pt>
                <c:pt idx="3">
                  <c:v>75.712987073016649</c:v>
                </c:pt>
                <c:pt idx="4">
                  <c:v>75.053447151759585</c:v>
                </c:pt>
                <c:pt idx="5">
                  <c:v>84.856758607344347</c:v>
                </c:pt>
                <c:pt idx="6">
                  <c:v>80.397207905333019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204096"/>
        <c:axId val="181206016"/>
      </c:lineChart>
      <c:lineChart>
        <c:grouping val="standard"/>
        <c:varyColors val="0"/>
        <c:ser>
          <c:idx val="0"/>
          <c:order val="1"/>
          <c:tx>
            <c:strRef>
              <c:f>'Exhibit MAC-8 Workpaper'!$B$7</c:f>
              <c:strCache>
                <c:ptCount val="1"/>
                <c:pt idx="0">
                  <c:v>Oregon Customers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numFmt formatCode="_(* #,##0_);_(* \(#,##0\);_(* &quot;-&quot;_);_(@_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Lit>
              <c:formatCode>General</c:formatCode>
              <c:ptCount val="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</c:numLit>
          </c:cat>
          <c:val>
            <c:numRef>
              <c:f>'Exhibit MAC-8 Workpaper'!$C$7:$I$7</c:f>
              <c:numCache>
                <c:formatCode>_(* #,##0_);_(* \(#,##0\);_(* "-"??_);_(@_)</c:formatCode>
                <c:ptCount val="7"/>
                <c:pt idx="0">
                  <c:v>63027</c:v>
                </c:pt>
                <c:pt idx="1">
                  <c:v>63765</c:v>
                </c:pt>
                <c:pt idx="2">
                  <c:v>64387</c:v>
                </c:pt>
                <c:pt idx="3">
                  <c:v>64903</c:v>
                </c:pt>
                <c:pt idx="4">
                  <c:v>65953</c:v>
                </c:pt>
                <c:pt idx="5">
                  <c:v>67181</c:v>
                </c:pt>
                <c:pt idx="6">
                  <c:v>69254.133342805508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224576"/>
        <c:axId val="181226112"/>
      </c:lineChart>
      <c:catAx>
        <c:axId val="181204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6255504965319955"/>
              <c:y val="0.895798319327731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1206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12060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A&amp;G Expense Per Customer</a:t>
                </a:r>
              </a:p>
            </c:rich>
          </c:tx>
          <c:layout>
            <c:manualLayout>
              <c:xMode val="edge"/>
              <c:yMode val="edge"/>
              <c:x val="1.2114506774333561E-2"/>
              <c:y val="0.37478991596638656"/>
            </c:manualLayout>
          </c:layout>
          <c:overlay val="0"/>
          <c:spPr>
            <a:noFill/>
            <a:ln w="25400">
              <a:noFill/>
            </a:ln>
          </c:spPr>
        </c:title>
        <c:numFmt formatCode="&quot;$&quot;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1204096"/>
        <c:crosses val="autoZero"/>
        <c:crossBetween val="between"/>
      </c:valAx>
      <c:catAx>
        <c:axId val="181224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1226112"/>
        <c:crosses val="autoZero"/>
        <c:auto val="0"/>
        <c:lblAlgn val="ctr"/>
        <c:lblOffset val="100"/>
        <c:noMultiLvlLbl val="0"/>
      </c:catAx>
      <c:valAx>
        <c:axId val="181226112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Total Customers (In Thousands)</a:t>
                </a:r>
              </a:p>
            </c:rich>
          </c:tx>
          <c:layout>
            <c:manualLayout>
              <c:xMode val="edge"/>
              <c:yMode val="edge"/>
              <c:x val="0.94383260361045329"/>
              <c:y val="0.33445378151260502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1224576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823470399533392"/>
          <c:y val="0.95027404998288256"/>
          <c:w val="0.579078098571012"/>
          <c:h val="4.0336134453781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tabSelected="1" zoomScale="121" workbookViewId="0" zoomToFit="1"/>
  </sheetViews>
  <pageMargins left="0.7" right="0.7" top="1" bottom="0.75" header="0.3" footer="0.3"/>
  <pageSetup orientation="landscape" r:id="rId1"/>
  <headerFooter>
    <oddHeader xml:space="preserve">&amp;RDocket No. UG-15_____
Exhibit _____ (MAC-4)
Page 1 o f 1
</oddHead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zoomScale="115" workbookViewId="0"/>
  </sheetViews>
  <pageMargins left="0.7" right="0.7" top="1" bottom="0.75" header="0.3" footer="0.3"/>
  <pageSetup orientation="landscape" r:id="rId1"/>
  <headerFooter>
    <oddHeader>&amp;RDocket No. UG-15_____
Exhibit _____ (MAC-5)
Page 1 o f 1</oddHead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zoomScale="121" workbookViewId="0" zoomToFit="1"/>
  </sheetViews>
  <pageMargins left="0.7" right="0.7" top="1" bottom="0.75" header="0.3" footer="0.3"/>
  <pageSetup orientation="landscape" r:id="rId1"/>
  <headerFooter>
    <oddHeader>&amp;RDocket No. UG-15_____
Exhibit _____ (MAC-6)
Page 1 o f 1</oddHead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zoomScale="85" workbookViewId="0"/>
  </sheetViews>
  <pageMargins left="0.7" right="0.7" top="0.75" bottom="0.75" header="0.3" footer="0.3"/>
  <pageSetup orientation="landscape" r:id="rId1"/>
  <headerFooter>
    <oddHeader>&amp;RDocket No. UG-15_____
Exhibit _____ (MAC-7)
Page 1 o f 1</oddHead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zoomScale="85" workbookViewId="0"/>
  </sheetViews>
  <pageMargins left="0.7" right="0.7" top="0.75" bottom="0.75" header="0.3" footer="0.3"/>
  <pageSetup orientation="landscape" r:id="rId1"/>
  <headerFooter>
    <oddHeader>&amp;RDocket No. UG-15_____
Exhibit _____ (MAC-8)
Page 1 o f 1</oddHead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" right="0.7" top="0.75" bottom="0.75" header="0.3" footer="0.3"/>
  <pageSetup orientation="landscape" r:id="rId1"/>
  <headerFooter>
    <oddHeader>&amp;RCascade/###
Chiles/Page &amp;P of &amp;N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6963" cy="605349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0.1058</cdr:x>
      <cdr:y>0.62645</cdr:y>
    </cdr:from>
    <cdr:to>
      <cdr:x>0.23217</cdr:x>
      <cdr:y>0.65973</cdr:y>
    </cdr:to>
    <cdr:sp macro="" textlink="'Exhibit MAC-4 Workpaper'!$AC$4">
      <cdr:nvSpPr>
        <cdr:cNvPr id="3" name="TextBox 1"/>
        <cdr:cNvSpPr txBox="1"/>
      </cdr:nvSpPr>
      <cdr:spPr>
        <a:xfrm xmlns:a="http://schemas.openxmlformats.org/drawingml/2006/main">
          <a:off x="917604" y="3945220"/>
          <a:ext cx="1096051" cy="2095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fld id="{A6472850-B157-4763-BDE9-BA172866F459}" type="TxLink">
            <a:rPr lang="en-US" sz="900" b="1" i="0" u="none" strike="noStrike">
              <a:solidFill>
                <a:srgbClr val="000000"/>
              </a:solidFill>
              <a:latin typeface="Calibri"/>
              <a:cs typeface="Arial" pitchFamily="34" charset="0"/>
            </a:rPr>
            <a:pPr/>
            <a:t>Median: $114.20</a:t>
          </a:fld>
          <a:endParaRPr lang="en-US" sz="5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0.48415</cdr:x>
      <cdr:y>0.54369</cdr:y>
    </cdr:from>
    <cdr:to>
      <cdr:x>0.61052</cdr:x>
      <cdr:y>0.57697</cdr:y>
    </cdr:to>
    <cdr:sp macro="" textlink="'Exhibit MAC-4 Workpaper'!$AC$3">
      <cdr:nvSpPr>
        <cdr:cNvPr id="4" name="TextBox 1"/>
        <cdr:cNvSpPr txBox="1"/>
      </cdr:nvSpPr>
      <cdr:spPr>
        <a:xfrm xmlns:a="http://schemas.openxmlformats.org/drawingml/2006/main">
          <a:off x="4199202" y="3424019"/>
          <a:ext cx="1096052" cy="209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fld id="{4C34B59E-D029-4BCC-863D-D100175C56BE}" type="TxLink">
            <a:rPr lang="en-US" sz="900" b="1" i="0" u="none" strike="noStrike">
              <a:solidFill>
                <a:srgbClr val="000000"/>
              </a:solidFill>
              <a:latin typeface="Calibri"/>
              <a:cs typeface="Arial" pitchFamily="34" charset="0"/>
            </a:rPr>
            <a:pPr/>
            <a:t>Mean: $151.50</a:t>
          </a:fld>
          <a:endParaRPr lang="en-US" sz="5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0.22493</cdr:x>
      <cdr:y>0.68354</cdr:y>
    </cdr:from>
    <cdr:to>
      <cdr:x>0.31981</cdr:x>
      <cdr:y>0.7341</cdr:y>
    </cdr:to>
    <cdr:sp macro="" textlink="'Exhibit MAC-4 Workpaper'!$AC$5">
      <cdr:nvSpPr>
        <cdr:cNvPr id="5" name="TextBox 1"/>
        <cdr:cNvSpPr txBox="1"/>
      </cdr:nvSpPr>
      <cdr:spPr>
        <a:xfrm xmlns:a="http://schemas.openxmlformats.org/drawingml/2006/main">
          <a:off x="1950447" y="4293389"/>
          <a:ext cx="822737" cy="3175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0D9AACD4-1E47-4EAE-BF45-060198D3C0E2}" type="TxLink">
            <a:rPr lang="en-US" sz="900" b="1" i="0" u="none" strike="noStrike">
              <a:solidFill>
                <a:srgbClr val="000000"/>
              </a:solidFill>
              <a:latin typeface="Calibri"/>
              <a:cs typeface="Arial" pitchFamily="34" charset="0"/>
            </a:rPr>
            <a:pPr algn="ctr"/>
            <a:t>Cascade WA: $75.60</a:t>
          </a:fld>
          <a:endParaRPr lang="en-US" sz="5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04630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0.10574</cdr:x>
      <cdr:y>0.64743</cdr:y>
    </cdr:from>
    <cdr:to>
      <cdr:x>0.23211</cdr:x>
      <cdr:y>0.68071</cdr:y>
    </cdr:to>
    <cdr:sp macro="" textlink="'Exhibit MAC-5 Workpaper'!$AC$4">
      <cdr:nvSpPr>
        <cdr:cNvPr id="3" name="TextBox 1"/>
        <cdr:cNvSpPr txBox="1"/>
      </cdr:nvSpPr>
      <cdr:spPr>
        <a:xfrm xmlns:a="http://schemas.openxmlformats.org/drawingml/2006/main">
          <a:off x="917121" y="4077296"/>
          <a:ext cx="1096051" cy="209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fld id="{5A04BDBE-1B2C-41C0-A164-9C880F331DC7}" type="TxLink">
            <a:rPr lang="en-US" sz="900" b="1" i="0" u="none" strike="noStrike">
              <a:solidFill>
                <a:srgbClr val="000000"/>
              </a:solidFill>
              <a:latin typeface="Calibri"/>
              <a:cs typeface="Arial" pitchFamily="34" charset="0"/>
            </a:rPr>
            <a:pPr/>
            <a:t>Median: $104.04</a:t>
          </a:fld>
          <a:endParaRPr lang="en-US" sz="5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0.46299</cdr:x>
      <cdr:y>0.57226</cdr:y>
    </cdr:from>
    <cdr:to>
      <cdr:x>0.58936</cdr:x>
      <cdr:y>0.60554</cdr:y>
    </cdr:to>
    <cdr:sp macro="" textlink="'Exhibit MAC-5 Workpaper'!$AC$3">
      <cdr:nvSpPr>
        <cdr:cNvPr id="4" name="TextBox 1"/>
        <cdr:cNvSpPr txBox="1"/>
      </cdr:nvSpPr>
      <cdr:spPr>
        <a:xfrm xmlns:a="http://schemas.openxmlformats.org/drawingml/2006/main">
          <a:off x="4015662" y="3603896"/>
          <a:ext cx="1096051" cy="2095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fld id="{38A8711B-F43F-4F70-ADD6-53DA3EF840AF}" type="TxLink">
            <a:rPr lang="en-US" sz="900" b="1" i="0" u="none" strike="noStrike">
              <a:solidFill>
                <a:srgbClr val="000000"/>
              </a:solidFill>
              <a:latin typeface="Calibri"/>
              <a:cs typeface="Arial" pitchFamily="34" charset="0"/>
            </a:rPr>
            <a:pPr/>
            <a:t>Mean: $137.34</a:t>
          </a:fld>
          <a:endParaRPr lang="en-US" sz="5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0.27095</cdr:x>
      <cdr:y>0.68906</cdr:y>
    </cdr:from>
    <cdr:to>
      <cdr:x>0.37122</cdr:x>
      <cdr:y>0.73962</cdr:y>
    </cdr:to>
    <cdr:sp macro="" textlink="'Exhibit MAC-5 Workpaper'!$AC$5">
      <cdr:nvSpPr>
        <cdr:cNvPr id="8" name="TextBox 1"/>
        <cdr:cNvSpPr txBox="1"/>
      </cdr:nvSpPr>
      <cdr:spPr>
        <a:xfrm xmlns:a="http://schemas.openxmlformats.org/drawingml/2006/main">
          <a:off x="2347641" y="4323688"/>
          <a:ext cx="868780" cy="3172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315482D4-0489-47B3-9982-E23C761E4068}" type="TxLink">
            <a:rPr lang="en-US" sz="900" b="1" i="0" u="none" strike="noStrike">
              <a:solidFill>
                <a:srgbClr val="000000"/>
              </a:solidFill>
              <a:latin typeface="Calibri"/>
              <a:cs typeface="Arial" pitchFamily="34" charset="0"/>
            </a:rPr>
            <a:pPr algn="ctr"/>
            <a:t>Cascade WA: $75.60</a:t>
          </a:fld>
          <a:endParaRPr lang="en-US" sz="5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6963" cy="605349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0.13156</cdr:x>
      <cdr:y>0.70425</cdr:y>
    </cdr:from>
    <cdr:to>
      <cdr:x>0.25793</cdr:x>
      <cdr:y>0.73753</cdr:y>
    </cdr:to>
    <cdr:sp macro="" textlink="'Exhibit MAC-6 Workpaper'!$AC$4">
      <cdr:nvSpPr>
        <cdr:cNvPr id="3" name="TextBox 1"/>
        <cdr:cNvSpPr txBox="1"/>
      </cdr:nvSpPr>
      <cdr:spPr>
        <a:xfrm xmlns:a="http://schemas.openxmlformats.org/drawingml/2006/main">
          <a:off x="1138536" y="4417667"/>
          <a:ext cx="1093624" cy="208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fld id="{EFC8E94F-2549-4A9D-B5D7-742484F479C4}" type="TxLink">
            <a:rPr lang="en-US" sz="900" b="1" i="0" u="none" strike="noStrike">
              <a:solidFill>
                <a:srgbClr val="000000"/>
              </a:solidFill>
              <a:latin typeface="Calibri"/>
              <a:cs typeface="Arial" pitchFamily="34" charset="0"/>
            </a:rPr>
            <a:pPr/>
            <a:t>Median: $79.00</a:t>
          </a:fld>
          <a:endParaRPr lang="en-US" sz="5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0.55528</cdr:x>
      <cdr:y>0.6374</cdr:y>
    </cdr:from>
    <cdr:to>
      <cdr:x>0.68165</cdr:x>
      <cdr:y>0.67068</cdr:y>
    </cdr:to>
    <cdr:sp macro="" textlink="'Exhibit MAC-6 Workpaper'!$AC$3">
      <cdr:nvSpPr>
        <cdr:cNvPr id="4" name="TextBox 1"/>
        <cdr:cNvSpPr txBox="1"/>
      </cdr:nvSpPr>
      <cdr:spPr>
        <a:xfrm xmlns:a="http://schemas.openxmlformats.org/drawingml/2006/main">
          <a:off x="4805451" y="3998342"/>
          <a:ext cx="1093624" cy="208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fld id="{8ACF4C19-C131-448F-A35D-73A311E7D359}" type="TxLink">
            <a:rPr lang="en-US" sz="900" b="1" i="0" u="none" strike="noStrike">
              <a:solidFill>
                <a:srgbClr val="000000"/>
              </a:solidFill>
              <a:latin typeface="Calibri"/>
              <a:cs typeface="Arial" pitchFamily="34" charset="0"/>
            </a:rPr>
            <a:pPr/>
            <a:t>Mean: $109.02</a:t>
          </a:fld>
          <a:endParaRPr lang="en-US" sz="5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0.43368</cdr:x>
      <cdr:y>0.67727</cdr:y>
    </cdr:from>
    <cdr:to>
      <cdr:x>0.52877</cdr:x>
      <cdr:y>0.72803</cdr:y>
    </cdr:to>
    <cdr:sp macro="" textlink="'Exhibit MAC-6 Workpaper'!$AC$5">
      <cdr:nvSpPr>
        <cdr:cNvPr id="6" name="TextBox 1"/>
        <cdr:cNvSpPr txBox="1"/>
      </cdr:nvSpPr>
      <cdr:spPr>
        <a:xfrm xmlns:a="http://schemas.openxmlformats.org/drawingml/2006/main">
          <a:off x="3760584" y="4254002"/>
          <a:ext cx="824558" cy="3188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8B0D0D56-EE30-488D-8042-BA0C908DCDB5}" type="TxLink">
            <a:rPr lang="en-US" sz="900" b="1" i="0" u="none" strike="noStrike">
              <a:solidFill>
                <a:srgbClr val="000000"/>
              </a:solidFill>
              <a:latin typeface="Calibri"/>
              <a:cs typeface="Arial" pitchFamily="34" charset="0"/>
            </a:rPr>
            <a:pPr algn="ctr"/>
            <a:t>Cascade WA: $75.60</a:t>
          </a:fld>
          <a:endParaRPr lang="en-US" sz="5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5" sqref="E35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256"/>
  <sheetViews>
    <sheetView topLeftCell="A15" zoomScale="85" zoomScaleNormal="85" workbookViewId="0">
      <selection activeCell="A34" sqref="A34:XFD34"/>
    </sheetView>
  </sheetViews>
  <sheetFormatPr defaultRowHeight="15" outlineLevelRow="1" outlineLevelCol="1" x14ac:dyDescent="0.25"/>
  <cols>
    <col min="1" max="1" width="4.140625" bestFit="1" customWidth="1"/>
    <col min="2" max="2" width="48.5703125" customWidth="1"/>
    <col min="3" max="3" width="11.42578125" hidden="1" customWidth="1" outlineLevel="1"/>
    <col min="4" max="4" width="10.28515625" hidden="1" customWidth="1" outlineLevel="1"/>
    <col min="5" max="5" width="43" customWidth="1" collapsed="1"/>
    <col min="6" max="6" width="30.42578125" hidden="1" customWidth="1" outlineLevel="1"/>
    <col min="7" max="7" width="7" hidden="1" customWidth="1" outlineLevel="1"/>
    <col min="8" max="8" width="9.85546875" customWidth="1" collapsed="1"/>
    <col min="9" max="9" width="9.7109375" hidden="1" customWidth="1" outlineLevel="1"/>
    <col min="10" max="10" width="15.7109375" hidden="1" customWidth="1" outlineLevel="1"/>
    <col min="11" max="11" width="8.140625" hidden="1" customWidth="1" outlineLevel="1"/>
    <col min="12" max="12" width="10.140625" hidden="1" customWidth="1" outlineLevel="1"/>
    <col min="13" max="13" width="11.85546875" hidden="1" customWidth="1" outlineLevel="1"/>
    <col min="14" max="14" width="12.5703125" hidden="1" customWidth="1" outlineLevel="1"/>
    <col min="15" max="15" width="17" hidden="1" customWidth="1" outlineLevel="1"/>
    <col min="16" max="16" width="18.28515625" hidden="1" customWidth="1" outlineLevel="1"/>
    <col min="17" max="17" width="15.140625" hidden="1" customWidth="1" outlineLevel="1"/>
    <col min="18" max="18" width="23.5703125" hidden="1" customWidth="1" outlineLevel="1"/>
    <col min="19" max="19" width="23.42578125" hidden="1" customWidth="1" outlineLevel="1"/>
    <col min="20" max="20" width="18.7109375" hidden="1" customWidth="1" outlineLevel="1"/>
    <col min="21" max="21" width="10.7109375" customWidth="1" collapsed="1"/>
    <col min="22" max="23" width="13.7109375" customWidth="1"/>
    <col min="24" max="25" width="9.140625" customWidth="1"/>
    <col min="26" max="26" width="33.140625" customWidth="1"/>
    <col min="27" max="27" width="9.140625" customWidth="1"/>
    <col min="28" max="28" width="2.42578125" customWidth="1"/>
  </cols>
  <sheetData>
    <row r="1" spans="1:29" s="65" customFormat="1" x14ac:dyDescent="0.25"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 t="s">
        <v>7</v>
      </c>
      <c r="P1" s="66" t="s">
        <v>7</v>
      </c>
      <c r="Q1" s="66" t="s">
        <v>7</v>
      </c>
      <c r="R1" s="66" t="s">
        <v>7</v>
      </c>
      <c r="S1" s="66" t="s">
        <v>7</v>
      </c>
      <c r="T1" s="66" t="s">
        <v>7</v>
      </c>
      <c r="U1" s="66" t="s">
        <v>7</v>
      </c>
      <c r="V1" s="66" t="s">
        <v>7</v>
      </c>
      <c r="W1" s="66" t="s">
        <v>7</v>
      </c>
      <c r="X1" s="66" t="s">
        <v>7</v>
      </c>
      <c r="Y1" s="66" t="s">
        <v>7</v>
      </c>
    </row>
    <row r="2" spans="1:29" s="71" customFormat="1" ht="58.5" customHeight="1" x14ac:dyDescent="0.4">
      <c r="A2" s="74" t="s">
        <v>364</v>
      </c>
      <c r="B2" s="74" t="s">
        <v>326</v>
      </c>
      <c r="C2" s="75" t="s">
        <v>327</v>
      </c>
      <c r="D2" s="75" t="s">
        <v>328</v>
      </c>
      <c r="E2" s="74" t="s">
        <v>329</v>
      </c>
      <c r="F2" s="75" t="s">
        <v>330</v>
      </c>
      <c r="G2" s="75" t="s">
        <v>331</v>
      </c>
      <c r="H2" s="74" t="s">
        <v>332</v>
      </c>
      <c r="I2" s="74" t="s">
        <v>333</v>
      </c>
      <c r="J2" s="75" t="s">
        <v>334</v>
      </c>
      <c r="K2" s="75" t="s">
        <v>335</v>
      </c>
      <c r="L2" s="75" t="s">
        <v>336</v>
      </c>
      <c r="M2" s="75" t="s">
        <v>337</v>
      </c>
      <c r="N2" s="75" t="s">
        <v>338</v>
      </c>
      <c r="O2" s="75" t="s">
        <v>339</v>
      </c>
      <c r="P2" s="75" t="s">
        <v>340</v>
      </c>
      <c r="Q2" s="75" t="s">
        <v>341</v>
      </c>
      <c r="R2" s="75" t="s">
        <v>342</v>
      </c>
      <c r="S2" s="75" t="s">
        <v>343</v>
      </c>
      <c r="T2" s="75" t="s">
        <v>339</v>
      </c>
      <c r="U2" s="74" t="s">
        <v>365</v>
      </c>
      <c r="V2" s="74" t="s">
        <v>366</v>
      </c>
      <c r="W2" s="74" t="s">
        <v>367</v>
      </c>
      <c r="X2" s="72" t="s">
        <v>315</v>
      </c>
      <c r="Y2" s="72" t="s">
        <v>316</v>
      </c>
      <c r="Z2" s="71" t="s">
        <v>363</v>
      </c>
    </row>
    <row r="3" spans="1:29" x14ac:dyDescent="0.25">
      <c r="A3">
        <v>1</v>
      </c>
      <c r="B3" s="4" t="s">
        <v>56</v>
      </c>
      <c r="C3" s="3">
        <v>6445</v>
      </c>
      <c r="D3" s="3">
        <v>4215170</v>
      </c>
      <c r="E3" s="4"/>
      <c r="F3" s="4" t="s">
        <v>52</v>
      </c>
      <c r="G3" s="4" t="s">
        <v>45</v>
      </c>
      <c r="H3" s="4" t="s">
        <v>28</v>
      </c>
      <c r="I3" s="4" t="s">
        <v>53</v>
      </c>
      <c r="J3" s="4" t="s">
        <v>12</v>
      </c>
      <c r="K3" s="4" t="s">
        <v>13</v>
      </c>
      <c r="L3" s="4" t="s">
        <v>14</v>
      </c>
      <c r="M3" s="4" t="s">
        <v>13</v>
      </c>
      <c r="N3" s="4" t="s">
        <v>13</v>
      </c>
      <c r="O3" s="5">
        <v>109870</v>
      </c>
      <c r="P3" s="5">
        <v>109877</v>
      </c>
      <c r="Q3" s="5" t="s">
        <v>2</v>
      </c>
      <c r="R3" s="5">
        <v>109870</v>
      </c>
      <c r="S3" s="5">
        <v>1173</v>
      </c>
      <c r="T3" s="5">
        <v>111043</v>
      </c>
      <c r="U3" s="5">
        <f t="shared" ref="U3:U34" si="0">IF(Q3="NA",T3,Q3)</f>
        <v>111043</v>
      </c>
      <c r="V3" s="73">
        <v>4141</v>
      </c>
      <c r="W3" s="68">
        <f t="shared" ref="W3:W34" si="1">(V3*1000)/U3</f>
        <v>37.291859910124906</v>
      </c>
      <c r="X3" s="68">
        <f t="shared" ref="X3:X34" si="2">AVERAGE($W$3:$W$153)</f>
        <v>151.4961357252742</v>
      </c>
      <c r="Y3" s="68">
        <f t="shared" ref="Y3:Y34" si="3">MEDIAN($W$3:$W$153)</f>
        <v>114.2022018457521</v>
      </c>
      <c r="AC3" t="str">
        <f>"Mean: "&amp;TEXT(X3,"$0.00")</f>
        <v>Mean: $151.50</v>
      </c>
    </row>
    <row r="4" spans="1:29" x14ac:dyDescent="0.25">
      <c r="A4">
        <f t="shared" ref="A4:A35" si="4">+A3+1</f>
        <v>2</v>
      </c>
      <c r="B4" s="4" t="s">
        <v>294</v>
      </c>
      <c r="C4" s="3">
        <v>2397</v>
      </c>
      <c r="D4" s="3">
        <v>4057754</v>
      </c>
      <c r="E4" s="4"/>
      <c r="F4" s="4" t="s">
        <v>183</v>
      </c>
      <c r="G4" s="4" t="s">
        <v>71</v>
      </c>
      <c r="H4" s="4" t="s">
        <v>156</v>
      </c>
      <c r="I4" s="4" t="s">
        <v>53</v>
      </c>
      <c r="J4" s="4" t="s">
        <v>12</v>
      </c>
      <c r="K4" s="4" t="s">
        <v>12</v>
      </c>
      <c r="L4" s="4" t="s">
        <v>14</v>
      </c>
      <c r="M4" s="4" t="s">
        <v>12</v>
      </c>
      <c r="N4" s="4" t="s">
        <v>12</v>
      </c>
      <c r="O4" s="5">
        <v>50615</v>
      </c>
      <c r="P4" s="5">
        <v>50615</v>
      </c>
      <c r="Q4" s="5">
        <v>50616</v>
      </c>
      <c r="R4" s="5">
        <v>49866</v>
      </c>
      <c r="S4" s="5">
        <v>1</v>
      </c>
      <c r="T4" s="5">
        <v>49867</v>
      </c>
      <c r="U4" s="5">
        <f t="shared" si="0"/>
        <v>50616</v>
      </c>
      <c r="V4" s="73">
        <v>2135</v>
      </c>
      <c r="W4" s="68">
        <f t="shared" si="1"/>
        <v>42.18033823296981</v>
      </c>
      <c r="X4" s="68">
        <f t="shared" si="2"/>
        <v>151.4961357252742</v>
      </c>
      <c r="Y4" s="68">
        <f t="shared" si="3"/>
        <v>114.2022018457521</v>
      </c>
      <c r="AC4" t="str">
        <f>"Median: "&amp;TEXT(Y3,"$0.00")</f>
        <v>Median: $114.20</v>
      </c>
    </row>
    <row r="5" spans="1:29" x14ac:dyDescent="0.25">
      <c r="A5">
        <f t="shared" si="4"/>
        <v>3</v>
      </c>
      <c r="B5" s="4" t="s">
        <v>140</v>
      </c>
      <c r="C5" s="3">
        <v>4573</v>
      </c>
      <c r="D5" s="3">
        <v>4060684</v>
      </c>
      <c r="E5" s="4"/>
      <c r="F5" s="4" t="s">
        <v>67</v>
      </c>
      <c r="G5" s="4" t="s">
        <v>141</v>
      </c>
      <c r="H5" s="4" t="s">
        <v>141</v>
      </c>
      <c r="I5" s="4" t="s">
        <v>40</v>
      </c>
      <c r="J5" s="4" t="s">
        <v>12</v>
      </c>
      <c r="K5" s="4" t="s">
        <v>13</v>
      </c>
      <c r="L5" s="4" t="s">
        <v>14</v>
      </c>
      <c r="M5" s="4" t="s">
        <v>13</v>
      </c>
      <c r="N5" s="4" t="s">
        <v>13</v>
      </c>
      <c r="O5" s="5" t="s">
        <v>2</v>
      </c>
      <c r="P5" s="5" t="s">
        <v>2</v>
      </c>
      <c r="Q5" s="5" t="s">
        <v>2</v>
      </c>
      <c r="R5" s="5">
        <v>321492</v>
      </c>
      <c r="S5" s="5">
        <v>107</v>
      </c>
      <c r="T5" s="5">
        <v>321599</v>
      </c>
      <c r="U5" s="5">
        <f t="shared" si="0"/>
        <v>321599</v>
      </c>
      <c r="V5" s="73">
        <v>13970</v>
      </c>
      <c r="W5" s="68">
        <f t="shared" si="1"/>
        <v>43.439189798475745</v>
      </c>
      <c r="X5" s="68">
        <f t="shared" si="2"/>
        <v>151.4961357252742</v>
      </c>
      <c r="Y5" s="68">
        <f t="shared" si="3"/>
        <v>114.2022018457521</v>
      </c>
      <c r="AC5" t="str">
        <f>'Exhibit MAC-5 Workpaper'!$AC$5</f>
        <v>Cascade WA: $75.60</v>
      </c>
    </row>
    <row r="6" spans="1:29" x14ac:dyDescent="0.25">
      <c r="A6">
        <f t="shared" si="4"/>
        <v>4</v>
      </c>
      <c r="B6" s="4" t="s">
        <v>162</v>
      </c>
      <c r="C6" s="3">
        <v>4710</v>
      </c>
      <c r="D6" s="3">
        <v>4076679</v>
      </c>
      <c r="E6" s="4"/>
      <c r="F6" s="4"/>
      <c r="G6" s="4" t="s">
        <v>163</v>
      </c>
      <c r="H6" s="4" t="s">
        <v>163</v>
      </c>
      <c r="I6" s="4" t="s">
        <v>53</v>
      </c>
      <c r="J6" s="4" t="s">
        <v>12</v>
      </c>
      <c r="K6" s="4" t="s">
        <v>13</v>
      </c>
      <c r="L6" s="4" t="s">
        <v>14</v>
      </c>
      <c r="M6" s="4" t="s">
        <v>13</v>
      </c>
      <c r="N6" s="4" t="s">
        <v>13</v>
      </c>
      <c r="O6" s="5">
        <v>15332</v>
      </c>
      <c r="P6" s="5">
        <v>15332</v>
      </c>
      <c r="Q6" s="5">
        <v>15332</v>
      </c>
      <c r="R6" s="5">
        <v>15332</v>
      </c>
      <c r="S6" s="5">
        <v>0</v>
      </c>
      <c r="T6" s="5">
        <v>15332</v>
      </c>
      <c r="U6" s="5">
        <f t="shared" si="0"/>
        <v>15332</v>
      </c>
      <c r="V6" s="73">
        <v>731</v>
      </c>
      <c r="W6" s="68">
        <f t="shared" si="1"/>
        <v>47.678058961648837</v>
      </c>
      <c r="X6" s="68">
        <f t="shared" si="2"/>
        <v>151.4961357252742</v>
      </c>
      <c r="Y6" s="68">
        <f t="shared" si="3"/>
        <v>114.2022018457521</v>
      </c>
    </row>
    <row r="7" spans="1:29" s="1" customFormat="1" x14ac:dyDescent="0.25">
      <c r="A7">
        <f t="shared" si="4"/>
        <v>5</v>
      </c>
      <c r="B7" s="4" t="s">
        <v>135</v>
      </c>
      <c r="C7" s="3">
        <v>766</v>
      </c>
      <c r="D7" s="3">
        <v>4060572</v>
      </c>
      <c r="E7" s="4"/>
      <c r="F7" s="4" t="s">
        <v>107</v>
      </c>
      <c r="G7" s="4" t="s">
        <v>59</v>
      </c>
      <c r="H7" s="4" t="s">
        <v>59</v>
      </c>
      <c r="I7" s="4" t="s">
        <v>11</v>
      </c>
      <c r="J7" s="4" t="s">
        <v>12</v>
      </c>
      <c r="K7" s="4" t="s">
        <v>13</v>
      </c>
      <c r="L7" s="4" t="s">
        <v>14</v>
      </c>
      <c r="M7" s="4" t="s">
        <v>13</v>
      </c>
      <c r="N7" s="4" t="s">
        <v>13</v>
      </c>
      <c r="O7" s="5">
        <v>113486</v>
      </c>
      <c r="P7" s="5">
        <v>113499</v>
      </c>
      <c r="Q7" s="5" t="s">
        <v>2</v>
      </c>
      <c r="R7" s="5">
        <v>113138</v>
      </c>
      <c r="S7" s="5">
        <v>130</v>
      </c>
      <c r="T7" s="5">
        <v>113268</v>
      </c>
      <c r="U7" s="5">
        <f t="shared" si="0"/>
        <v>113268</v>
      </c>
      <c r="V7" s="73">
        <v>5509</v>
      </c>
      <c r="W7" s="68">
        <f t="shared" si="1"/>
        <v>48.63686124942614</v>
      </c>
      <c r="X7" s="68">
        <f t="shared" si="2"/>
        <v>151.4961357252742</v>
      </c>
      <c r="Y7" s="68">
        <f t="shared" si="3"/>
        <v>114.2022018457521</v>
      </c>
      <c r="Z7"/>
      <c r="AA7"/>
      <c r="AB7"/>
    </row>
    <row r="8" spans="1:29" s="1" customFormat="1" x14ac:dyDescent="0.25">
      <c r="A8">
        <f t="shared" si="4"/>
        <v>6</v>
      </c>
      <c r="B8" s="4" t="s">
        <v>67</v>
      </c>
      <c r="C8" s="3">
        <v>1896</v>
      </c>
      <c r="D8" s="3">
        <v>4010692</v>
      </c>
      <c r="E8" s="4" t="s">
        <v>286</v>
      </c>
      <c r="F8" s="4"/>
      <c r="G8" s="4" t="s">
        <v>156</v>
      </c>
      <c r="H8" s="4" t="s">
        <v>103</v>
      </c>
      <c r="I8" s="4" t="s">
        <v>53</v>
      </c>
      <c r="J8" s="4" t="s">
        <v>12</v>
      </c>
      <c r="K8" s="4" t="s">
        <v>12</v>
      </c>
      <c r="L8" s="4" t="s">
        <v>14</v>
      </c>
      <c r="M8" s="4" t="s">
        <v>12</v>
      </c>
      <c r="N8" s="4" t="s">
        <v>12</v>
      </c>
      <c r="O8" s="5">
        <v>80238</v>
      </c>
      <c r="P8" s="5">
        <v>80238</v>
      </c>
      <c r="Q8" s="5">
        <v>80274</v>
      </c>
      <c r="R8" s="5">
        <v>81035</v>
      </c>
      <c r="S8" s="5">
        <v>35</v>
      </c>
      <c r="T8" s="5">
        <v>81070</v>
      </c>
      <c r="U8" s="5">
        <f t="shared" si="0"/>
        <v>80274</v>
      </c>
      <c r="V8" s="73">
        <v>4227</v>
      </c>
      <c r="W8" s="68">
        <f t="shared" si="1"/>
        <v>52.657149263771579</v>
      </c>
      <c r="X8" s="68">
        <f t="shared" si="2"/>
        <v>151.4961357252742</v>
      </c>
      <c r="Y8" s="68">
        <f t="shared" si="3"/>
        <v>114.2022018457521</v>
      </c>
      <c r="Z8"/>
      <c r="AA8"/>
      <c r="AB8"/>
    </row>
    <row r="9" spans="1:29" s="1" customFormat="1" x14ac:dyDescent="0.25">
      <c r="A9">
        <f t="shared" si="4"/>
        <v>7</v>
      </c>
      <c r="B9" s="4" t="s">
        <v>191</v>
      </c>
      <c r="C9" s="3">
        <v>4792</v>
      </c>
      <c r="D9" s="3">
        <v>4064479</v>
      </c>
      <c r="E9" s="4"/>
      <c r="F9" s="4" t="s">
        <v>192</v>
      </c>
      <c r="G9" s="4" t="s">
        <v>63</v>
      </c>
      <c r="H9" s="4" t="s">
        <v>63</v>
      </c>
      <c r="I9" s="4" t="s">
        <v>53</v>
      </c>
      <c r="J9" s="4" t="s">
        <v>12</v>
      </c>
      <c r="K9" s="4" t="s">
        <v>13</v>
      </c>
      <c r="L9" s="4"/>
      <c r="M9" s="4" t="s">
        <v>13</v>
      </c>
      <c r="N9" s="4" t="s">
        <v>13</v>
      </c>
      <c r="O9" s="5">
        <v>0</v>
      </c>
      <c r="P9" s="5">
        <v>0</v>
      </c>
      <c r="Q9" s="5">
        <v>48643</v>
      </c>
      <c r="R9" s="5">
        <v>0</v>
      </c>
      <c r="S9" s="5">
        <v>48031</v>
      </c>
      <c r="T9" s="5">
        <v>48031</v>
      </c>
      <c r="U9" s="5">
        <f t="shared" si="0"/>
        <v>48643</v>
      </c>
      <c r="V9" s="73">
        <v>2625</v>
      </c>
      <c r="W9" s="68">
        <f t="shared" si="1"/>
        <v>53.964599222909769</v>
      </c>
      <c r="X9" s="68">
        <f t="shared" si="2"/>
        <v>151.4961357252742</v>
      </c>
      <c r="Y9" s="68">
        <f t="shared" si="3"/>
        <v>114.2022018457521</v>
      </c>
      <c r="Z9"/>
      <c r="AA9"/>
      <c r="AB9"/>
    </row>
    <row r="10" spans="1:29" s="1" customFormat="1" x14ac:dyDescent="0.25">
      <c r="A10">
        <f t="shared" si="4"/>
        <v>8</v>
      </c>
      <c r="B10" s="4" t="s">
        <v>3</v>
      </c>
      <c r="C10" s="3">
        <v>2843</v>
      </c>
      <c r="D10" s="3">
        <v>4057141</v>
      </c>
      <c r="E10" s="4" t="s">
        <v>69</v>
      </c>
      <c r="F10" s="4" t="s">
        <v>4</v>
      </c>
      <c r="G10" s="4" t="s">
        <v>23</v>
      </c>
      <c r="H10" s="4" t="s">
        <v>32</v>
      </c>
      <c r="I10" s="4" t="s">
        <v>24</v>
      </c>
      <c r="J10" s="4" t="s">
        <v>12</v>
      </c>
      <c r="K10" s="4" t="s">
        <v>13</v>
      </c>
      <c r="L10" s="4" t="s">
        <v>14</v>
      </c>
      <c r="M10" s="4" t="s">
        <v>13</v>
      </c>
      <c r="N10" s="4" t="s">
        <v>13</v>
      </c>
      <c r="O10" s="5" t="s">
        <v>2</v>
      </c>
      <c r="P10" s="5" t="s">
        <v>2</v>
      </c>
      <c r="Q10" s="5" t="s">
        <v>2</v>
      </c>
      <c r="R10" s="5">
        <v>115275</v>
      </c>
      <c r="S10" s="5">
        <v>43</v>
      </c>
      <c r="T10" s="5">
        <v>115318</v>
      </c>
      <c r="U10" s="5">
        <f t="shared" si="0"/>
        <v>115318</v>
      </c>
      <c r="V10" s="73">
        <v>6250.5659999999998</v>
      </c>
      <c r="W10" s="68">
        <f t="shared" si="1"/>
        <v>54.202865120796403</v>
      </c>
      <c r="X10" s="68">
        <f t="shared" si="2"/>
        <v>151.4961357252742</v>
      </c>
      <c r="Y10" s="68">
        <f t="shared" si="3"/>
        <v>114.2022018457521</v>
      </c>
      <c r="Z10" t="s">
        <v>359</v>
      </c>
      <c r="AA10"/>
      <c r="AB10"/>
    </row>
    <row r="11" spans="1:29" s="1" customFormat="1" x14ac:dyDescent="0.25">
      <c r="A11">
        <f t="shared" si="4"/>
        <v>9</v>
      </c>
      <c r="B11" s="4" t="s">
        <v>3</v>
      </c>
      <c r="C11" s="3">
        <v>2838</v>
      </c>
      <c r="D11" s="3">
        <v>4057141</v>
      </c>
      <c r="E11" s="4" t="s">
        <v>68</v>
      </c>
      <c r="F11" s="4" t="s">
        <v>4</v>
      </c>
      <c r="G11" s="4" t="s">
        <v>23</v>
      </c>
      <c r="H11" s="4" t="s">
        <v>32</v>
      </c>
      <c r="I11" s="4" t="s">
        <v>24</v>
      </c>
      <c r="J11" s="4" t="s">
        <v>12</v>
      </c>
      <c r="K11" s="4" t="s">
        <v>13</v>
      </c>
      <c r="L11" s="4" t="s">
        <v>14</v>
      </c>
      <c r="M11" s="4" t="s">
        <v>13</v>
      </c>
      <c r="N11" s="4" t="s">
        <v>13</v>
      </c>
      <c r="O11" s="5">
        <v>131869</v>
      </c>
      <c r="P11" s="5">
        <v>131869</v>
      </c>
      <c r="Q11" s="5">
        <v>131982</v>
      </c>
      <c r="R11" s="5">
        <v>131869</v>
      </c>
      <c r="S11" s="5">
        <v>113</v>
      </c>
      <c r="T11" s="5">
        <v>131982</v>
      </c>
      <c r="U11" s="5">
        <f t="shared" si="0"/>
        <v>131982</v>
      </c>
      <c r="V11" s="73">
        <v>7323</v>
      </c>
      <c r="W11" s="68">
        <f t="shared" si="1"/>
        <v>55.484838841660228</v>
      </c>
      <c r="X11" s="68">
        <f t="shared" si="2"/>
        <v>151.4961357252742</v>
      </c>
      <c r="Y11" s="68">
        <f t="shared" si="3"/>
        <v>114.2022018457521</v>
      </c>
      <c r="Z11"/>
      <c r="AA11"/>
      <c r="AB11"/>
    </row>
    <row r="12" spans="1:29" s="1" customFormat="1" x14ac:dyDescent="0.25">
      <c r="A12">
        <f t="shared" si="4"/>
        <v>10</v>
      </c>
      <c r="B12" s="4" t="s">
        <v>22</v>
      </c>
      <c r="C12" s="3">
        <v>168</v>
      </c>
      <c r="D12" s="3">
        <v>4057157</v>
      </c>
      <c r="E12" s="4" t="s">
        <v>37</v>
      </c>
      <c r="F12" s="4"/>
      <c r="G12" s="4" t="s">
        <v>23</v>
      </c>
      <c r="H12" s="4" t="s">
        <v>23</v>
      </c>
      <c r="I12" s="4" t="s">
        <v>24</v>
      </c>
      <c r="J12" s="4" t="s">
        <v>12</v>
      </c>
      <c r="K12" s="4" t="s">
        <v>12</v>
      </c>
      <c r="L12" s="4" t="s">
        <v>14</v>
      </c>
      <c r="M12" s="4" t="s">
        <v>12</v>
      </c>
      <c r="N12" s="4" t="s">
        <v>13</v>
      </c>
      <c r="O12" s="5">
        <v>299282</v>
      </c>
      <c r="P12" s="5">
        <v>299283</v>
      </c>
      <c r="Q12" s="5">
        <v>299294</v>
      </c>
      <c r="R12" s="5" t="s">
        <v>2</v>
      </c>
      <c r="S12" s="5" t="s">
        <v>2</v>
      </c>
      <c r="T12" s="5" t="s">
        <v>2</v>
      </c>
      <c r="U12" s="5">
        <f t="shared" si="0"/>
        <v>299294</v>
      </c>
      <c r="V12" s="73">
        <v>17935</v>
      </c>
      <c r="W12" s="68">
        <f t="shared" si="1"/>
        <v>59.924355316177405</v>
      </c>
      <c r="X12" s="68">
        <f t="shared" si="2"/>
        <v>151.4961357252742</v>
      </c>
      <c r="Y12" s="68">
        <f t="shared" si="3"/>
        <v>114.2022018457521</v>
      </c>
    </row>
    <row r="13" spans="1:29" s="1" customFormat="1" x14ac:dyDescent="0.25">
      <c r="A13">
        <f t="shared" si="4"/>
        <v>11</v>
      </c>
      <c r="B13" s="4" t="s">
        <v>38</v>
      </c>
      <c r="C13" s="3">
        <v>199</v>
      </c>
      <c r="D13" s="3">
        <v>4057075</v>
      </c>
      <c r="E13" s="4"/>
      <c r="F13" s="4"/>
      <c r="G13" s="4" t="s">
        <v>39</v>
      </c>
      <c r="H13" s="4" t="s">
        <v>141</v>
      </c>
      <c r="I13" s="4" t="s">
        <v>40</v>
      </c>
      <c r="J13" s="4" t="s">
        <v>12</v>
      </c>
      <c r="K13" s="4" t="s">
        <v>12</v>
      </c>
      <c r="L13" s="4" t="s">
        <v>14</v>
      </c>
      <c r="M13" s="4" t="s">
        <v>12</v>
      </c>
      <c r="N13" s="4" t="s">
        <v>12</v>
      </c>
      <c r="O13" s="5" t="s">
        <v>2</v>
      </c>
      <c r="P13" s="5" t="s">
        <v>2</v>
      </c>
      <c r="Q13" s="5" t="s">
        <v>2</v>
      </c>
      <c r="R13" s="5">
        <v>76145</v>
      </c>
      <c r="S13" s="5">
        <v>8</v>
      </c>
      <c r="T13" s="5">
        <v>76153</v>
      </c>
      <c r="U13" s="5">
        <f t="shared" si="0"/>
        <v>76153</v>
      </c>
      <c r="V13" s="73">
        <v>4652</v>
      </c>
      <c r="W13" s="68">
        <f t="shared" si="1"/>
        <v>61.08754743739577</v>
      </c>
      <c r="X13" s="68">
        <f t="shared" si="2"/>
        <v>151.4961357252742</v>
      </c>
      <c r="Y13" s="68">
        <f t="shared" si="3"/>
        <v>114.2022018457521</v>
      </c>
    </row>
    <row r="14" spans="1:29" s="1" customFormat="1" x14ac:dyDescent="0.25">
      <c r="A14">
        <f t="shared" si="4"/>
        <v>12</v>
      </c>
      <c r="B14" s="4" t="s">
        <v>248</v>
      </c>
      <c r="C14" s="3">
        <v>5725</v>
      </c>
      <c r="D14" s="3">
        <v>4092964</v>
      </c>
      <c r="E14" s="4"/>
      <c r="F14" s="4" t="s">
        <v>139</v>
      </c>
      <c r="G14" s="4" t="s">
        <v>85</v>
      </c>
      <c r="H14" s="4" t="s">
        <v>63</v>
      </c>
      <c r="I14" s="4" t="s">
        <v>53</v>
      </c>
      <c r="J14" s="4" t="s">
        <v>12</v>
      </c>
      <c r="K14" s="4" t="s">
        <v>13</v>
      </c>
      <c r="L14" s="4" t="s">
        <v>14</v>
      </c>
      <c r="M14" s="4" t="s">
        <v>13</v>
      </c>
      <c r="N14" s="4" t="s">
        <v>13</v>
      </c>
      <c r="O14" s="5">
        <v>23004</v>
      </c>
      <c r="P14" s="5">
        <v>23004</v>
      </c>
      <c r="Q14" s="5">
        <v>315623</v>
      </c>
      <c r="R14" s="5">
        <v>22825</v>
      </c>
      <c r="S14" s="5">
        <v>288872</v>
      </c>
      <c r="T14" s="5">
        <v>311697</v>
      </c>
      <c r="U14" s="5">
        <f t="shared" si="0"/>
        <v>315623</v>
      </c>
      <c r="V14" s="73">
        <v>19786</v>
      </c>
      <c r="W14" s="68">
        <f t="shared" si="1"/>
        <v>62.688714067099042</v>
      </c>
      <c r="X14" s="68">
        <f t="shared" si="2"/>
        <v>151.4961357252742</v>
      </c>
      <c r="Y14" s="68">
        <f t="shared" si="3"/>
        <v>114.2022018457521</v>
      </c>
      <c r="Z14"/>
      <c r="AA14"/>
      <c r="AB14"/>
    </row>
    <row r="15" spans="1:29" s="1" customFormat="1" x14ac:dyDescent="0.25">
      <c r="A15">
        <f t="shared" si="4"/>
        <v>13</v>
      </c>
      <c r="B15" s="4" t="s">
        <v>67</v>
      </c>
      <c r="C15" s="3">
        <v>1897</v>
      </c>
      <c r="D15" s="3">
        <v>4010692</v>
      </c>
      <c r="E15" s="4" t="s">
        <v>286</v>
      </c>
      <c r="F15" s="4"/>
      <c r="G15" s="4" t="s">
        <v>156</v>
      </c>
      <c r="H15" s="4" t="s">
        <v>156</v>
      </c>
      <c r="I15" s="4" t="s">
        <v>53</v>
      </c>
      <c r="J15" s="4" t="s">
        <v>12</v>
      </c>
      <c r="K15" s="4" t="s">
        <v>12</v>
      </c>
      <c r="L15" s="4" t="s">
        <v>14</v>
      </c>
      <c r="M15" s="4" t="s">
        <v>12</v>
      </c>
      <c r="N15" s="4" t="s">
        <v>12</v>
      </c>
      <c r="O15" s="5" t="s">
        <v>2</v>
      </c>
      <c r="P15" s="5" t="s">
        <v>2</v>
      </c>
      <c r="Q15" s="5" t="s">
        <v>2</v>
      </c>
      <c r="R15" s="5">
        <v>101969</v>
      </c>
      <c r="S15" s="5">
        <v>78</v>
      </c>
      <c r="T15" s="5">
        <v>102047</v>
      </c>
      <c r="U15" s="5">
        <f t="shared" si="0"/>
        <v>102047</v>
      </c>
      <c r="V15" s="73">
        <v>6614.6909999999998</v>
      </c>
      <c r="W15" s="68">
        <f t="shared" si="1"/>
        <v>64.820043705351452</v>
      </c>
      <c r="X15" s="68">
        <f t="shared" si="2"/>
        <v>151.4961357252742</v>
      </c>
      <c r="Y15" s="68">
        <f t="shared" si="3"/>
        <v>114.2022018457521</v>
      </c>
      <c r="Z15" t="s">
        <v>359</v>
      </c>
      <c r="AA15"/>
      <c r="AB15"/>
    </row>
    <row r="16" spans="1:29" x14ac:dyDescent="0.25">
      <c r="A16">
        <f t="shared" si="4"/>
        <v>14</v>
      </c>
      <c r="B16" s="4" t="s">
        <v>90</v>
      </c>
      <c r="C16" s="3">
        <v>5410</v>
      </c>
      <c r="D16" s="3">
        <v>4074561</v>
      </c>
      <c r="E16" s="4"/>
      <c r="F16" s="4" t="s">
        <v>91</v>
      </c>
      <c r="G16" s="4" t="s">
        <v>26</v>
      </c>
      <c r="H16" s="4" t="s">
        <v>26</v>
      </c>
      <c r="I16" s="4" t="s">
        <v>24</v>
      </c>
      <c r="J16" s="4" t="s">
        <v>12</v>
      </c>
      <c r="K16" s="4" t="s">
        <v>13</v>
      </c>
      <c r="L16" s="4" t="s">
        <v>14</v>
      </c>
      <c r="M16" s="4" t="s">
        <v>13</v>
      </c>
      <c r="N16" s="4" t="s">
        <v>13</v>
      </c>
      <c r="O16" s="5">
        <v>19930</v>
      </c>
      <c r="P16" s="5">
        <v>19930</v>
      </c>
      <c r="Q16" s="5" t="s">
        <v>2</v>
      </c>
      <c r="R16" s="5">
        <v>19496</v>
      </c>
      <c r="S16" s="5">
        <v>5</v>
      </c>
      <c r="T16" s="5">
        <v>19501</v>
      </c>
      <c r="U16" s="5">
        <f t="shared" si="0"/>
        <v>19501</v>
      </c>
      <c r="V16" s="73">
        <v>1290</v>
      </c>
      <c r="W16" s="68">
        <f t="shared" si="1"/>
        <v>66.150453822880877</v>
      </c>
      <c r="X16" s="68">
        <f t="shared" si="2"/>
        <v>151.4961357252742</v>
      </c>
      <c r="Y16" s="68">
        <f t="shared" si="3"/>
        <v>114.2022018457521</v>
      </c>
    </row>
    <row r="17" spans="1:28" x14ac:dyDescent="0.25">
      <c r="A17">
        <f t="shared" si="4"/>
        <v>15</v>
      </c>
      <c r="B17" s="4" t="s">
        <v>182</v>
      </c>
      <c r="C17" s="3">
        <v>6038</v>
      </c>
      <c r="D17" s="3">
        <v>4061925</v>
      </c>
      <c r="E17" s="4"/>
      <c r="F17" s="4" t="s">
        <v>183</v>
      </c>
      <c r="G17" s="4" t="s">
        <v>163</v>
      </c>
      <c r="H17" s="4"/>
      <c r="I17" s="4" t="s">
        <v>53</v>
      </c>
      <c r="J17" s="4" t="s">
        <v>12</v>
      </c>
      <c r="K17" s="4" t="s">
        <v>12</v>
      </c>
      <c r="L17" s="4" t="s">
        <v>14</v>
      </c>
      <c r="M17" s="4" t="s">
        <v>12</v>
      </c>
      <c r="N17" s="4" t="s">
        <v>12</v>
      </c>
      <c r="O17" s="5">
        <v>108752</v>
      </c>
      <c r="P17" s="5">
        <v>108752</v>
      </c>
      <c r="Q17" s="5">
        <v>108776</v>
      </c>
      <c r="R17" s="5" t="s">
        <v>2</v>
      </c>
      <c r="S17" s="5" t="s">
        <v>2</v>
      </c>
      <c r="T17" s="5" t="s">
        <v>2</v>
      </c>
      <c r="U17" s="5">
        <f t="shared" si="0"/>
        <v>108776</v>
      </c>
      <c r="V17" s="73">
        <v>7206</v>
      </c>
      <c r="W17" s="68">
        <f t="shared" si="1"/>
        <v>66.246230786202844</v>
      </c>
      <c r="X17" s="68">
        <f t="shared" si="2"/>
        <v>151.4961357252742</v>
      </c>
      <c r="Y17" s="68">
        <f t="shared" si="3"/>
        <v>114.2022018457521</v>
      </c>
    </row>
    <row r="18" spans="1:28" x14ac:dyDescent="0.25">
      <c r="A18">
        <f t="shared" si="4"/>
        <v>16</v>
      </c>
      <c r="B18" s="4" t="s">
        <v>282</v>
      </c>
      <c r="C18" s="3">
        <v>1860</v>
      </c>
      <c r="D18" s="3">
        <v>4057090</v>
      </c>
      <c r="E18" s="4"/>
      <c r="F18" s="4" t="s">
        <v>283</v>
      </c>
      <c r="G18" s="4" t="s">
        <v>30</v>
      </c>
      <c r="H18" s="4" t="s">
        <v>30</v>
      </c>
      <c r="I18" s="4" t="s">
        <v>53</v>
      </c>
      <c r="J18" s="4" t="s">
        <v>12</v>
      </c>
      <c r="K18" s="4" t="s">
        <v>12</v>
      </c>
      <c r="L18" s="4" t="s">
        <v>14</v>
      </c>
      <c r="M18" s="4" t="s">
        <v>12</v>
      </c>
      <c r="N18" s="4" t="s">
        <v>12</v>
      </c>
      <c r="O18" s="5">
        <v>318992</v>
      </c>
      <c r="P18" s="5">
        <v>318993</v>
      </c>
      <c r="Q18" s="5" t="s">
        <v>2</v>
      </c>
      <c r="R18" s="5">
        <v>318992</v>
      </c>
      <c r="S18" s="5">
        <v>78</v>
      </c>
      <c r="T18" s="5">
        <v>319070</v>
      </c>
      <c r="U18" s="5">
        <f t="shared" si="0"/>
        <v>319070</v>
      </c>
      <c r="V18" s="73">
        <v>21141</v>
      </c>
      <c r="W18" s="68">
        <f t="shared" si="1"/>
        <v>66.258187858463657</v>
      </c>
      <c r="X18" s="68">
        <f t="shared" si="2"/>
        <v>151.4961357252742</v>
      </c>
      <c r="Y18" s="68">
        <f t="shared" si="3"/>
        <v>114.2022018457521</v>
      </c>
    </row>
    <row r="19" spans="1:28" x14ac:dyDescent="0.25">
      <c r="A19">
        <f t="shared" si="4"/>
        <v>17</v>
      </c>
      <c r="B19" s="4" t="s">
        <v>244</v>
      </c>
      <c r="C19" s="3">
        <v>5936</v>
      </c>
      <c r="D19" s="3">
        <v>4063694</v>
      </c>
      <c r="E19" s="4" t="s">
        <v>245</v>
      </c>
      <c r="F19" s="4" t="s">
        <v>246</v>
      </c>
      <c r="G19" s="4" t="s">
        <v>94</v>
      </c>
      <c r="H19" s="4" t="s">
        <v>65</v>
      </c>
      <c r="I19" s="4" t="s">
        <v>48</v>
      </c>
      <c r="J19" s="4" t="s">
        <v>12</v>
      </c>
      <c r="K19" s="4" t="s">
        <v>13</v>
      </c>
      <c r="L19" s="4" t="s">
        <v>14</v>
      </c>
      <c r="M19" s="4" t="s">
        <v>13</v>
      </c>
      <c r="N19" s="4" t="s">
        <v>13</v>
      </c>
      <c r="O19" s="5">
        <v>1770</v>
      </c>
      <c r="P19" s="5">
        <v>1770</v>
      </c>
      <c r="Q19" s="5">
        <v>1774</v>
      </c>
      <c r="R19" s="5">
        <v>1770</v>
      </c>
      <c r="S19" s="5">
        <v>5</v>
      </c>
      <c r="T19" s="5">
        <v>1775</v>
      </c>
      <c r="U19" s="5">
        <f t="shared" si="0"/>
        <v>1774</v>
      </c>
      <c r="V19" s="73">
        <v>118</v>
      </c>
      <c r="W19" s="68">
        <f t="shared" si="1"/>
        <v>66.516347237880495</v>
      </c>
      <c r="X19" s="68">
        <f t="shared" si="2"/>
        <v>151.4961357252742</v>
      </c>
      <c r="Y19" s="68">
        <f t="shared" si="3"/>
        <v>114.2022018457521</v>
      </c>
    </row>
    <row r="20" spans="1:28" x14ac:dyDescent="0.25">
      <c r="A20">
        <f t="shared" si="4"/>
        <v>18</v>
      </c>
      <c r="B20" s="4" t="s">
        <v>22</v>
      </c>
      <c r="C20" s="3">
        <v>166</v>
      </c>
      <c r="D20" s="3">
        <v>4057157</v>
      </c>
      <c r="E20" s="4" t="s">
        <v>31</v>
      </c>
      <c r="F20" s="4"/>
      <c r="G20" s="4" t="s">
        <v>23</v>
      </c>
      <c r="H20" s="4" t="s">
        <v>32</v>
      </c>
      <c r="I20" s="4" t="s">
        <v>24</v>
      </c>
      <c r="J20" s="4" t="s">
        <v>12</v>
      </c>
      <c r="K20" s="4" t="s">
        <v>12</v>
      </c>
      <c r="L20" s="4" t="s">
        <v>14</v>
      </c>
      <c r="M20" s="4" t="s">
        <v>12</v>
      </c>
      <c r="N20" s="4" t="s">
        <v>13</v>
      </c>
      <c r="O20" s="5">
        <v>345040</v>
      </c>
      <c r="P20" s="5">
        <v>345040</v>
      </c>
      <c r="Q20" s="5" t="s">
        <v>2</v>
      </c>
      <c r="R20" s="5">
        <v>345228</v>
      </c>
      <c r="S20" s="5">
        <v>0</v>
      </c>
      <c r="T20" s="5">
        <v>345228</v>
      </c>
      <c r="U20" s="5">
        <f t="shared" si="0"/>
        <v>345228</v>
      </c>
      <c r="V20" s="73">
        <v>22974</v>
      </c>
      <c r="W20" s="68">
        <f t="shared" si="1"/>
        <v>66.547325245924426</v>
      </c>
      <c r="X20" s="68">
        <f t="shared" si="2"/>
        <v>151.4961357252742</v>
      </c>
      <c r="Y20" s="68">
        <f t="shared" si="3"/>
        <v>114.2022018457521</v>
      </c>
    </row>
    <row r="21" spans="1:28" x14ac:dyDescent="0.25">
      <c r="A21">
        <f t="shared" si="4"/>
        <v>19</v>
      </c>
      <c r="B21" s="4" t="s">
        <v>314</v>
      </c>
      <c r="C21" s="3">
        <v>3851</v>
      </c>
      <c r="D21" s="3">
        <v>4008669</v>
      </c>
      <c r="E21" s="4"/>
      <c r="F21" s="4" t="s">
        <v>281</v>
      </c>
      <c r="G21" s="4" t="s">
        <v>163</v>
      </c>
      <c r="H21" s="4" t="s">
        <v>163</v>
      </c>
      <c r="I21" s="4" t="s">
        <v>53</v>
      </c>
      <c r="J21" s="4" t="s">
        <v>12</v>
      </c>
      <c r="K21" s="4" t="s">
        <v>12</v>
      </c>
      <c r="L21" s="4" t="s">
        <v>14</v>
      </c>
      <c r="M21" s="4" t="s">
        <v>12</v>
      </c>
      <c r="N21" s="4" t="s">
        <v>12</v>
      </c>
      <c r="O21" s="5">
        <v>181863</v>
      </c>
      <c r="P21" s="5">
        <v>181863</v>
      </c>
      <c r="Q21" s="5">
        <v>182107</v>
      </c>
      <c r="R21" s="5">
        <v>182742</v>
      </c>
      <c r="S21" s="5">
        <v>247</v>
      </c>
      <c r="T21" s="5">
        <v>182989</v>
      </c>
      <c r="U21" s="5">
        <f t="shared" si="0"/>
        <v>182107</v>
      </c>
      <c r="V21" s="73">
        <v>12192</v>
      </c>
      <c r="W21" s="68">
        <f t="shared" si="1"/>
        <v>66.949650480212185</v>
      </c>
      <c r="X21" s="68">
        <f t="shared" si="2"/>
        <v>151.4961357252742</v>
      </c>
      <c r="Y21" s="68">
        <f t="shared" si="3"/>
        <v>114.2022018457521</v>
      </c>
    </row>
    <row r="22" spans="1:28" x14ac:dyDescent="0.25">
      <c r="A22">
        <f t="shared" si="4"/>
        <v>20</v>
      </c>
      <c r="B22" s="4" t="s">
        <v>307</v>
      </c>
      <c r="C22" s="3">
        <v>3057</v>
      </c>
      <c r="D22" s="3">
        <v>4057098</v>
      </c>
      <c r="E22" s="4"/>
      <c r="F22" s="4" t="s">
        <v>160</v>
      </c>
      <c r="G22" s="4" t="s">
        <v>228</v>
      </c>
      <c r="H22" s="4" t="s">
        <v>228</v>
      </c>
      <c r="I22" s="4" t="s">
        <v>40</v>
      </c>
      <c r="J22" s="4" t="s">
        <v>12</v>
      </c>
      <c r="K22" s="4" t="s">
        <v>12</v>
      </c>
      <c r="L22" s="4" t="s">
        <v>14</v>
      </c>
      <c r="M22" s="4" t="s">
        <v>12</v>
      </c>
      <c r="N22" s="4" t="s">
        <v>12</v>
      </c>
      <c r="O22" s="5">
        <v>154082</v>
      </c>
      <c r="P22" s="5">
        <v>154092</v>
      </c>
      <c r="Q22" s="5" t="s">
        <v>2</v>
      </c>
      <c r="R22" s="5">
        <v>153691</v>
      </c>
      <c r="S22" s="5">
        <v>17</v>
      </c>
      <c r="T22" s="5">
        <v>153708</v>
      </c>
      <c r="U22" s="5">
        <f t="shared" si="0"/>
        <v>153708</v>
      </c>
      <c r="V22" s="73">
        <v>10391</v>
      </c>
      <c r="W22" s="68">
        <f t="shared" si="1"/>
        <v>67.602206781689958</v>
      </c>
      <c r="X22" s="68">
        <f t="shared" si="2"/>
        <v>151.4961357252742</v>
      </c>
      <c r="Y22" s="68">
        <f t="shared" si="3"/>
        <v>114.2022018457521</v>
      </c>
    </row>
    <row r="23" spans="1:28" x14ac:dyDescent="0.25">
      <c r="A23">
        <f t="shared" si="4"/>
        <v>21</v>
      </c>
      <c r="B23" s="4" t="s">
        <v>182</v>
      </c>
      <c r="C23" s="3">
        <v>2401</v>
      </c>
      <c r="D23" s="3">
        <v>4061925</v>
      </c>
      <c r="E23" s="4"/>
      <c r="F23" s="4" t="s">
        <v>183</v>
      </c>
      <c r="G23" s="4" t="s">
        <v>163</v>
      </c>
      <c r="H23" s="4" t="s">
        <v>88</v>
      </c>
      <c r="I23" s="4" t="s">
        <v>53</v>
      </c>
      <c r="J23" s="4" t="s">
        <v>12</v>
      </c>
      <c r="K23" s="4" t="s">
        <v>12</v>
      </c>
      <c r="L23" s="4" t="s">
        <v>14</v>
      </c>
      <c r="M23" s="4" t="s">
        <v>12</v>
      </c>
      <c r="N23" s="4" t="s">
        <v>12</v>
      </c>
      <c r="O23" s="5">
        <v>5591</v>
      </c>
      <c r="P23" s="5">
        <v>5591</v>
      </c>
      <c r="Q23" s="5">
        <v>5591</v>
      </c>
      <c r="R23" s="5">
        <v>5626</v>
      </c>
      <c r="S23" s="5">
        <v>0</v>
      </c>
      <c r="T23" s="5">
        <v>5626</v>
      </c>
      <c r="U23" s="5">
        <f t="shared" si="0"/>
        <v>5591</v>
      </c>
      <c r="V23" s="73">
        <v>379</v>
      </c>
      <c r="W23" s="68">
        <f t="shared" si="1"/>
        <v>67.787515650152031</v>
      </c>
      <c r="X23" s="68">
        <f t="shared" si="2"/>
        <v>151.4961357252742</v>
      </c>
      <c r="Y23" s="68">
        <f t="shared" si="3"/>
        <v>114.2022018457521</v>
      </c>
    </row>
    <row r="24" spans="1:28" x14ac:dyDescent="0.25">
      <c r="A24">
        <f t="shared" si="4"/>
        <v>22</v>
      </c>
      <c r="B24" s="4" t="s">
        <v>260</v>
      </c>
      <c r="C24" s="3">
        <v>6039</v>
      </c>
      <c r="D24" s="3">
        <v>4057106</v>
      </c>
      <c r="E24" s="4"/>
      <c r="F24" s="4" t="s">
        <v>158</v>
      </c>
      <c r="G24" s="4" t="s">
        <v>163</v>
      </c>
      <c r="H24" s="4" t="s">
        <v>163</v>
      </c>
      <c r="I24" s="4" t="s">
        <v>53</v>
      </c>
      <c r="J24" s="4" t="s">
        <v>12</v>
      </c>
      <c r="K24" s="4" t="s">
        <v>12</v>
      </c>
      <c r="L24" s="4" t="s">
        <v>14</v>
      </c>
      <c r="M24" s="4" t="s">
        <v>12</v>
      </c>
      <c r="N24" s="4" t="s">
        <v>12</v>
      </c>
      <c r="O24" s="5">
        <v>315682</v>
      </c>
      <c r="P24" s="5">
        <v>315682</v>
      </c>
      <c r="Q24" s="5">
        <v>316297</v>
      </c>
      <c r="R24" s="5" t="s">
        <v>2</v>
      </c>
      <c r="S24" s="5" t="s">
        <v>2</v>
      </c>
      <c r="T24" s="5" t="s">
        <v>2</v>
      </c>
      <c r="U24" s="5">
        <f t="shared" si="0"/>
        <v>316297</v>
      </c>
      <c r="V24" s="73">
        <v>21533</v>
      </c>
      <c r="W24" s="68">
        <f t="shared" si="1"/>
        <v>68.078419966044578</v>
      </c>
      <c r="X24" s="68">
        <f t="shared" si="2"/>
        <v>151.4961357252742</v>
      </c>
      <c r="Y24" s="68">
        <f t="shared" si="3"/>
        <v>114.2022018457521</v>
      </c>
    </row>
    <row r="25" spans="1:28" x14ac:dyDescent="0.25">
      <c r="A25">
        <f t="shared" si="4"/>
        <v>23</v>
      </c>
      <c r="B25" s="4" t="s">
        <v>257</v>
      </c>
      <c r="C25" s="3">
        <v>5145</v>
      </c>
      <c r="D25" s="3">
        <v>4064035</v>
      </c>
      <c r="E25" s="4"/>
      <c r="F25" s="4" t="s">
        <v>166</v>
      </c>
      <c r="G25" s="4" t="s">
        <v>34</v>
      </c>
      <c r="H25" s="4" t="s">
        <v>34</v>
      </c>
      <c r="I25" s="4" t="s">
        <v>11</v>
      </c>
      <c r="J25" s="4" t="s">
        <v>12</v>
      </c>
      <c r="K25" s="4" t="s">
        <v>13</v>
      </c>
      <c r="L25" s="4" t="s">
        <v>14</v>
      </c>
      <c r="M25" s="4" t="s">
        <v>13</v>
      </c>
      <c r="N25" s="4" t="s">
        <v>13</v>
      </c>
      <c r="O25" s="5">
        <v>19047</v>
      </c>
      <c r="P25" s="5">
        <v>19047</v>
      </c>
      <c r="Q25" s="5">
        <v>19047</v>
      </c>
      <c r="R25" s="5">
        <v>19423</v>
      </c>
      <c r="S25" s="5">
        <v>0</v>
      </c>
      <c r="T25" s="5">
        <v>19423</v>
      </c>
      <c r="U25" s="5">
        <f t="shared" si="0"/>
        <v>19047</v>
      </c>
      <c r="V25" s="73">
        <v>1315</v>
      </c>
      <c r="W25" s="68">
        <f t="shared" si="1"/>
        <v>69.039743791673231</v>
      </c>
      <c r="X25" s="68">
        <f t="shared" si="2"/>
        <v>151.4961357252742</v>
      </c>
      <c r="Y25" s="68">
        <f t="shared" si="3"/>
        <v>114.2022018457521</v>
      </c>
    </row>
    <row r="26" spans="1:28" x14ac:dyDescent="0.25">
      <c r="A26">
        <f t="shared" si="4"/>
        <v>24</v>
      </c>
      <c r="B26" s="4" t="s">
        <v>3</v>
      </c>
      <c r="C26" s="3">
        <v>2844</v>
      </c>
      <c r="D26" s="3">
        <v>4057141</v>
      </c>
      <c r="E26" s="4" t="s">
        <v>72</v>
      </c>
      <c r="F26" s="4" t="s">
        <v>4</v>
      </c>
      <c r="G26" s="4" t="s">
        <v>23</v>
      </c>
      <c r="H26" s="4" t="s">
        <v>34</v>
      </c>
      <c r="I26" s="4" t="s">
        <v>24</v>
      </c>
      <c r="J26" s="4" t="s">
        <v>12</v>
      </c>
      <c r="K26" s="4" t="s">
        <v>13</v>
      </c>
      <c r="L26" s="4" t="s">
        <v>14</v>
      </c>
      <c r="M26" s="4" t="s">
        <v>13</v>
      </c>
      <c r="N26" s="4" t="s">
        <v>13</v>
      </c>
      <c r="O26" s="5">
        <v>122208</v>
      </c>
      <c r="P26" s="5">
        <v>122208</v>
      </c>
      <c r="Q26" s="5" t="s">
        <v>2</v>
      </c>
      <c r="R26" s="5">
        <v>122203</v>
      </c>
      <c r="S26" s="5">
        <v>82</v>
      </c>
      <c r="T26" s="5">
        <v>122285</v>
      </c>
      <c r="U26" s="5">
        <f t="shared" si="0"/>
        <v>122285</v>
      </c>
      <c r="V26" s="73">
        <v>8542</v>
      </c>
      <c r="W26" s="68">
        <f t="shared" si="1"/>
        <v>69.853211759414478</v>
      </c>
      <c r="X26" s="68">
        <f t="shared" si="2"/>
        <v>151.4961357252742</v>
      </c>
      <c r="Y26" s="68">
        <f t="shared" si="3"/>
        <v>114.2022018457521</v>
      </c>
    </row>
    <row r="27" spans="1:28" x14ac:dyDescent="0.25">
      <c r="A27">
        <f t="shared" si="4"/>
        <v>25</v>
      </c>
      <c r="B27" s="4" t="s">
        <v>113</v>
      </c>
      <c r="C27" s="3">
        <v>6758</v>
      </c>
      <c r="D27" s="3">
        <v>4238977</v>
      </c>
      <c r="E27" s="4" t="s">
        <v>114</v>
      </c>
      <c r="F27" s="4" t="s">
        <v>43</v>
      </c>
      <c r="G27" s="4" t="s">
        <v>103</v>
      </c>
      <c r="H27" s="4" t="s">
        <v>103</v>
      </c>
      <c r="I27" s="4" t="s">
        <v>40</v>
      </c>
      <c r="J27" s="4" t="s">
        <v>12</v>
      </c>
      <c r="K27" s="4" t="s">
        <v>13</v>
      </c>
      <c r="L27" s="4" t="s">
        <v>14</v>
      </c>
      <c r="M27" s="4" t="s">
        <v>13</v>
      </c>
      <c r="N27" s="4" t="s">
        <v>13</v>
      </c>
      <c r="O27" s="5">
        <v>363</v>
      </c>
      <c r="P27" s="5">
        <v>363</v>
      </c>
      <c r="Q27" s="5">
        <v>370</v>
      </c>
      <c r="R27" s="5" t="s">
        <v>2</v>
      </c>
      <c r="S27" s="5" t="s">
        <v>2</v>
      </c>
      <c r="T27" s="5" t="s">
        <v>2</v>
      </c>
      <c r="U27" s="5">
        <f t="shared" si="0"/>
        <v>370</v>
      </c>
      <c r="V27" s="73">
        <v>27</v>
      </c>
      <c r="W27" s="68">
        <f t="shared" si="1"/>
        <v>72.972972972972968</v>
      </c>
      <c r="X27" s="68">
        <f t="shared" si="2"/>
        <v>151.4961357252742</v>
      </c>
      <c r="Y27" s="68">
        <f t="shared" si="3"/>
        <v>114.2022018457521</v>
      </c>
    </row>
    <row r="28" spans="1:28" x14ac:dyDescent="0.25">
      <c r="A28">
        <f t="shared" si="4"/>
        <v>26</v>
      </c>
      <c r="B28" s="4" t="s">
        <v>126</v>
      </c>
      <c r="C28" s="3">
        <v>6742</v>
      </c>
      <c r="D28" s="3">
        <v>4083960</v>
      </c>
      <c r="E28" s="4" t="s">
        <v>130</v>
      </c>
      <c r="F28" s="4" t="s">
        <v>128</v>
      </c>
      <c r="G28" s="4" t="s">
        <v>129</v>
      </c>
      <c r="H28" s="43" t="s">
        <v>129</v>
      </c>
      <c r="I28" s="4" t="s">
        <v>40</v>
      </c>
      <c r="J28" s="4" t="s">
        <v>12</v>
      </c>
      <c r="K28" s="4" t="s">
        <v>13</v>
      </c>
      <c r="L28" s="4" t="s">
        <v>14</v>
      </c>
      <c r="M28" s="4" t="s">
        <v>13</v>
      </c>
      <c r="N28" s="4" t="s">
        <v>13</v>
      </c>
      <c r="O28" s="5">
        <v>924</v>
      </c>
      <c r="P28" s="5">
        <v>924</v>
      </c>
      <c r="Q28" s="5">
        <v>924</v>
      </c>
      <c r="R28" s="5" t="s">
        <v>2</v>
      </c>
      <c r="S28" s="5" t="s">
        <v>2</v>
      </c>
      <c r="T28" s="5" t="s">
        <v>2</v>
      </c>
      <c r="U28" s="5">
        <f t="shared" si="0"/>
        <v>924</v>
      </c>
      <c r="V28" s="73">
        <v>68</v>
      </c>
      <c r="W28" s="68">
        <f t="shared" si="1"/>
        <v>73.593073593073598</v>
      </c>
      <c r="X28" s="68">
        <f t="shared" si="2"/>
        <v>151.4961357252742</v>
      </c>
      <c r="Y28" s="68">
        <f t="shared" si="3"/>
        <v>114.2022018457521</v>
      </c>
      <c r="Z28" s="46"/>
    </row>
    <row r="29" spans="1:28" x14ac:dyDescent="0.25">
      <c r="A29">
        <f t="shared" si="4"/>
        <v>27</v>
      </c>
      <c r="B29" s="4" t="s">
        <v>277</v>
      </c>
      <c r="C29" s="3">
        <v>1045</v>
      </c>
      <c r="D29" s="3">
        <v>4057084</v>
      </c>
      <c r="E29" s="4"/>
      <c r="F29" s="4" t="s">
        <v>278</v>
      </c>
      <c r="G29" s="4" t="s">
        <v>32</v>
      </c>
      <c r="H29" s="4" t="s">
        <v>32</v>
      </c>
      <c r="I29" s="4" t="s">
        <v>24</v>
      </c>
      <c r="J29" s="4" t="s">
        <v>12</v>
      </c>
      <c r="K29" s="4" t="s">
        <v>12</v>
      </c>
      <c r="L29" s="4" t="s">
        <v>14</v>
      </c>
      <c r="M29" s="4" t="s">
        <v>12</v>
      </c>
      <c r="N29" s="4" t="s">
        <v>12</v>
      </c>
      <c r="O29" s="5">
        <v>92730</v>
      </c>
      <c r="P29" s="5">
        <v>92730</v>
      </c>
      <c r="Q29" s="5" t="s">
        <v>2</v>
      </c>
      <c r="R29" s="5">
        <v>92845</v>
      </c>
      <c r="S29" s="5">
        <v>0</v>
      </c>
      <c r="T29" s="5">
        <v>92845</v>
      </c>
      <c r="U29" s="5">
        <f t="shared" si="0"/>
        <v>92845</v>
      </c>
      <c r="V29" s="73">
        <v>6878</v>
      </c>
      <c r="W29" s="68">
        <f t="shared" si="1"/>
        <v>74.080456675103662</v>
      </c>
      <c r="X29" s="68">
        <f t="shared" si="2"/>
        <v>151.4961357252742</v>
      </c>
      <c r="Y29" s="68">
        <f t="shared" si="3"/>
        <v>114.2022018457521</v>
      </c>
      <c r="AA29" s="11"/>
      <c r="AB29" s="11"/>
    </row>
    <row r="30" spans="1:28" x14ac:dyDescent="0.25">
      <c r="A30">
        <f t="shared" si="4"/>
        <v>28</v>
      </c>
      <c r="B30" s="4" t="s">
        <v>227</v>
      </c>
      <c r="C30" s="3">
        <v>3166</v>
      </c>
      <c r="D30" s="3">
        <v>4041957</v>
      </c>
      <c r="E30" s="4"/>
      <c r="F30" s="4"/>
      <c r="G30" s="4" t="s">
        <v>228</v>
      </c>
      <c r="H30" s="4" t="s">
        <v>225</v>
      </c>
      <c r="I30" s="4" t="s">
        <v>40</v>
      </c>
      <c r="J30" s="4" t="s">
        <v>12</v>
      </c>
      <c r="K30" s="4" t="s">
        <v>13</v>
      </c>
      <c r="L30" s="4" t="s">
        <v>14</v>
      </c>
      <c r="M30" s="4" t="s">
        <v>13</v>
      </c>
      <c r="N30" s="4" t="s">
        <v>13</v>
      </c>
      <c r="O30" s="5">
        <v>184739</v>
      </c>
      <c r="P30" s="5">
        <v>184739</v>
      </c>
      <c r="Q30" s="5" t="s">
        <v>2</v>
      </c>
      <c r="R30" s="5">
        <v>184739</v>
      </c>
      <c r="S30" s="5">
        <v>73</v>
      </c>
      <c r="T30" s="5">
        <v>184812</v>
      </c>
      <c r="U30" s="5">
        <f t="shared" si="0"/>
        <v>184812</v>
      </c>
      <c r="V30" s="73">
        <v>13707</v>
      </c>
      <c r="W30" s="68">
        <f t="shared" si="1"/>
        <v>74.167261866112597</v>
      </c>
      <c r="X30" s="68">
        <f t="shared" si="2"/>
        <v>151.4961357252742</v>
      </c>
      <c r="Y30" s="68">
        <f t="shared" si="3"/>
        <v>114.2022018457521</v>
      </c>
    </row>
    <row r="31" spans="1:28" x14ac:dyDescent="0.25">
      <c r="A31">
        <f t="shared" si="4"/>
        <v>29</v>
      </c>
      <c r="B31" s="4" t="s">
        <v>3</v>
      </c>
      <c r="C31" s="3">
        <v>2837</v>
      </c>
      <c r="D31" s="3">
        <v>4057141</v>
      </c>
      <c r="E31" s="4" t="s">
        <v>68</v>
      </c>
      <c r="F31" s="4" t="s">
        <v>4</v>
      </c>
      <c r="G31" s="4" t="s">
        <v>23</v>
      </c>
      <c r="H31" s="4" t="s">
        <v>1</v>
      </c>
      <c r="I31" s="4" t="s">
        <v>24</v>
      </c>
      <c r="J31" s="4" t="s">
        <v>12</v>
      </c>
      <c r="K31" s="4" t="s">
        <v>13</v>
      </c>
      <c r="L31" s="4" t="s">
        <v>14</v>
      </c>
      <c r="M31" s="4" t="s">
        <v>13</v>
      </c>
      <c r="N31" s="4" t="s">
        <v>13</v>
      </c>
      <c r="O31" s="5">
        <v>412816</v>
      </c>
      <c r="P31" s="5">
        <v>412816</v>
      </c>
      <c r="Q31" s="5" t="s">
        <v>2</v>
      </c>
      <c r="R31" s="5">
        <v>385734</v>
      </c>
      <c r="S31" s="5">
        <v>476</v>
      </c>
      <c r="T31" s="5">
        <v>386210</v>
      </c>
      <c r="U31" s="5">
        <f t="shared" si="0"/>
        <v>386210</v>
      </c>
      <c r="V31" s="73">
        <v>28901</v>
      </c>
      <c r="W31" s="68">
        <f t="shared" si="1"/>
        <v>74.832345097226892</v>
      </c>
      <c r="X31" s="68">
        <f t="shared" si="2"/>
        <v>151.4961357252742</v>
      </c>
      <c r="Y31" s="68">
        <f t="shared" si="3"/>
        <v>114.2022018457521</v>
      </c>
    </row>
    <row r="32" spans="1:28" x14ac:dyDescent="0.25">
      <c r="A32">
        <f t="shared" si="4"/>
        <v>30</v>
      </c>
      <c r="B32" s="4" t="s">
        <v>375</v>
      </c>
      <c r="C32" s="3">
        <v>516</v>
      </c>
      <c r="D32" s="3">
        <v>4057112</v>
      </c>
      <c r="E32" s="4"/>
      <c r="F32" s="4" t="s">
        <v>67</v>
      </c>
      <c r="G32" s="4" t="s">
        <v>39</v>
      </c>
      <c r="H32" s="4" t="s">
        <v>41</v>
      </c>
      <c r="I32" s="4" t="s">
        <v>40</v>
      </c>
      <c r="J32" s="4" t="s">
        <v>12</v>
      </c>
      <c r="K32" s="4" t="s">
        <v>13</v>
      </c>
      <c r="L32" s="4" t="s">
        <v>14</v>
      </c>
      <c r="M32" s="4" t="s">
        <v>13</v>
      </c>
      <c r="N32" s="4" t="s">
        <v>13</v>
      </c>
      <c r="O32" s="5">
        <v>65918</v>
      </c>
      <c r="P32" s="5">
        <v>65918</v>
      </c>
      <c r="Q32" s="5">
        <v>65953</v>
      </c>
      <c r="R32" s="5">
        <v>65918</v>
      </c>
      <c r="S32" s="5">
        <v>35</v>
      </c>
      <c r="T32" s="5">
        <v>65953</v>
      </c>
      <c r="U32" s="5">
        <f t="shared" si="0"/>
        <v>65953</v>
      </c>
      <c r="V32" s="73">
        <f>4085+865</f>
        <v>4950</v>
      </c>
      <c r="W32" s="68">
        <f t="shared" si="1"/>
        <v>75.053447151759585</v>
      </c>
      <c r="X32" s="68">
        <f t="shared" si="2"/>
        <v>151.4961357252742</v>
      </c>
      <c r="Y32" s="68">
        <f t="shared" si="3"/>
        <v>114.2022018457521</v>
      </c>
    </row>
    <row r="33" spans="1:28" x14ac:dyDescent="0.25">
      <c r="A33">
        <f t="shared" si="4"/>
        <v>31</v>
      </c>
      <c r="B33" s="4" t="s">
        <v>51</v>
      </c>
      <c r="C33" s="3">
        <v>6444</v>
      </c>
      <c r="D33" s="3">
        <v>4215167</v>
      </c>
      <c r="E33" s="4"/>
      <c r="F33" s="4" t="s">
        <v>52</v>
      </c>
      <c r="G33" s="4" t="s">
        <v>45</v>
      </c>
      <c r="H33" s="4" t="s">
        <v>26</v>
      </c>
      <c r="I33" s="4" t="s">
        <v>53</v>
      </c>
      <c r="J33" s="4" t="s">
        <v>12</v>
      </c>
      <c r="K33" s="4" t="s">
        <v>13</v>
      </c>
      <c r="L33" s="4" t="s">
        <v>14</v>
      </c>
      <c r="M33" s="4" t="s">
        <v>13</v>
      </c>
      <c r="N33" s="4" t="s">
        <v>13</v>
      </c>
      <c r="O33" s="5">
        <v>73635</v>
      </c>
      <c r="P33" s="5">
        <v>73635</v>
      </c>
      <c r="Q33" s="5" t="s">
        <v>2</v>
      </c>
      <c r="R33" s="5">
        <v>73635</v>
      </c>
      <c r="S33" s="5">
        <v>36</v>
      </c>
      <c r="T33" s="5">
        <v>73671</v>
      </c>
      <c r="U33" s="5">
        <f t="shared" si="0"/>
        <v>73671</v>
      </c>
      <c r="V33" s="73">
        <v>5544</v>
      </c>
      <c r="W33" s="68">
        <f t="shared" si="1"/>
        <v>75.253491876043498</v>
      </c>
      <c r="X33" s="68">
        <f t="shared" si="2"/>
        <v>151.4961357252742</v>
      </c>
      <c r="Y33" s="68">
        <f t="shared" si="3"/>
        <v>114.2022018457521</v>
      </c>
    </row>
    <row r="34" spans="1:28" s="1" customFormat="1" x14ac:dyDescent="0.25">
      <c r="A34">
        <f t="shared" si="4"/>
        <v>32</v>
      </c>
      <c r="B34" s="4" t="s">
        <v>66</v>
      </c>
      <c r="C34" s="3">
        <v>517</v>
      </c>
      <c r="D34" s="3">
        <v>4057112</v>
      </c>
      <c r="E34" s="4"/>
      <c r="F34" s="4" t="s">
        <v>67</v>
      </c>
      <c r="G34" s="4" t="s">
        <v>39</v>
      </c>
      <c r="H34" s="4" t="s">
        <v>39</v>
      </c>
      <c r="I34" s="4" t="s">
        <v>40</v>
      </c>
      <c r="J34" s="4" t="s">
        <v>12</v>
      </c>
      <c r="K34" s="4" t="s">
        <v>13</v>
      </c>
      <c r="L34" s="4" t="s">
        <v>14</v>
      </c>
      <c r="M34" s="4" t="s">
        <v>13</v>
      </c>
      <c r="N34" s="4" t="s">
        <v>13</v>
      </c>
      <c r="O34" s="5">
        <v>199756</v>
      </c>
      <c r="P34" s="5">
        <v>199756</v>
      </c>
      <c r="Q34" s="5">
        <v>199948</v>
      </c>
      <c r="R34" s="5">
        <v>199756</v>
      </c>
      <c r="S34" s="5">
        <v>192</v>
      </c>
      <c r="T34" s="5">
        <v>199948</v>
      </c>
      <c r="U34" s="5">
        <f t="shared" si="0"/>
        <v>199948</v>
      </c>
      <c r="V34" s="73">
        <f>15117</f>
        <v>15117</v>
      </c>
      <c r="W34" s="68">
        <f t="shared" si="1"/>
        <v>75.604657210874834</v>
      </c>
      <c r="X34" s="68">
        <f t="shared" si="2"/>
        <v>151.4961357252742</v>
      </c>
      <c r="Y34" s="68">
        <f t="shared" si="3"/>
        <v>114.2022018457521</v>
      </c>
      <c r="Z34"/>
      <c r="AA34"/>
      <c r="AB34"/>
    </row>
    <row r="35" spans="1:28" s="1" customFormat="1" x14ac:dyDescent="0.25">
      <c r="A35">
        <f t="shared" si="4"/>
        <v>33</v>
      </c>
      <c r="B35" s="4" t="s">
        <v>280</v>
      </c>
      <c r="C35" s="3">
        <v>5719</v>
      </c>
      <c r="D35" s="3">
        <v>4057087</v>
      </c>
      <c r="E35" s="4"/>
      <c r="F35" s="4" t="s">
        <v>281</v>
      </c>
      <c r="G35" s="4" t="s">
        <v>55</v>
      </c>
      <c r="H35" s="4" t="s">
        <v>71</v>
      </c>
      <c r="I35" s="4" t="s">
        <v>53</v>
      </c>
      <c r="J35" s="4" t="s">
        <v>12</v>
      </c>
      <c r="K35" s="4" t="s">
        <v>12</v>
      </c>
      <c r="L35" s="4" t="s">
        <v>14</v>
      </c>
      <c r="M35" s="4" t="s">
        <v>12</v>
      </c>
      <c r="N35" s="4" t="s">
        <v>12</v>
      </c>
      <c r="O35" s="5">
        <v>10684</v>
      </c>
      <c r="P35" s="5">
        <v>10684</v>
      </c>
      <c r="Q35" s="5">
        <v>10686</v>
      </c>
      <c r="R35" s="5">
        <v>10684</v>
      </c>
      <c r="S35" s="5">
        <v>2</v>
      </c>
      <c r="T35" s="5">
        <v>10686</v>
      </c>
      <c r="U35" s="5">
        <f t="shared" ref="U35:U65" si="5">IF(Q35="NA",T35,Q35)</f>
        <v>10686</v>
      </c>
      <c r="V35" s="73">
        <v>813</v>
      </c>
      <c r="W35" s="68">
        <f t="shared" ref="W35:W66" si="6">(V35*1000)/U35</f>
        <v>76.080853453116234</v>
      </c>
      <c r="X35" s="68">
        <f t="shared" ref="X35:X66" si="7">AVERAGE($W$3:$W$153)</f>
        <v>151.4961357252742</v>
      </c>
      <c r="Y35" s="68">
        <f t="shared" ref="Y35:Y66" si="8">MEDIAN($W$3:$W$153)</f>
        <v>114.2022018457521</v>
      </c>
      <c r="Z35"/>
      <c r="AA35"/>
      <c r="AB35"/>
    </row>
    <row r="36" spans="1:28" x14ac:dyDescent="0.25">
      <c r="A36">
        <f t="shared" ref="A36:A67" si="9">+A35+1</f>
        <v>34</v>
      </c>
      <c r="B36" s="4" t="s">
        <v>3</v>
      </c>
      <c r="C36" s="3">
        <v>2840</v>
      </c>
      <c r="D36" s="3">
        <v>4057141</v>
      </c>
      <c r="E36" s="4" t="s">
        <v>73</v>
      </c>
      <c r="F36" s="4" t="s">
        <v>4</v>
      </c>
      <c r="G36" s="4" t="s">
        <v>23</v>
      </c>
      <c r="H36" s="4" t="s">
        <v>74</v>
      </c>
      <c r="I36" s="4" t="s">
        <v>24</v>
      </c>
      <c r="J36" s="4" t="s">
        <v>12</v>
      </c>
      <c r="K36" s="4" t="s">
        <v>13</v>
      </c>
      <c r="L36" s="4" t="s">
        <v>14</v>
      </c>
      <c r="M36" s="4" t="s">
        <v>13</v>
      </c>
      <c r="N36" s="4" t="s">
        <v>13</v>
      </c>
      <c r="O36" s="5" t="s">
        <v>2</v>
      </c>
      <c r="P36" s="5" t="s">
        <v>2</v>
      </c>
      <c r="Q36" s="5" t="s">
        <v>2</v>
      </c>
      <c r="R36" s="5">
        <v>101138</v>
      </c>
      <c r="S36" s="5">
        <v>60</v>
      </c>
      <c r="T36" s="5">
        <v>101198</v>
      </c>
      <c r="U36" s="5">
        <f t="shared" si="5"/>
        <v>101198</v>
      </c>
      <c r="V36" s="73">
        <v>7812</v>
      </c>
      <c r="W36" s="68">
        <f t="shared" si="6"/>
        <v>77.195201486195373</v>
      </c>
      <c r="X36" s="68">
        <f t="shared" si="7"/>
        <v>151.4961357252742</v>
      </c>
      <c r="Y36" s="68">
        <f t="shared" si="8"/>
        <v>114.2022018457521</v>
      </c>
    </row>
    <row r="37" spans="1:28" x14ac:dyDescent="0.25">
      <c r="A37">
        <f t="shared" si="9"/>
        <v>35</v>
      </c>
      <c r="B37" s="4" t="s">
        <v>5</v>
      </c>
      <c r="C37" s="3">
        <v>3188</v>
      </c>
      <c r="D37" s="3">
        <v>4058516</v>
      </c>
      <c r="E37" s="4"/>
      <c r="F37" s="4" t="s">
        <v>6</v>
      </c>
      <c r="G37" s="4" t="s">
        <v>1</v>
      </c>
      <c r="H37" s="4" t="s">
        <v>1</v>
      </c>
      <c r="I37" s="4" t="s">
        <v>11</v>
      </c>
      <c r="J37" s="4" t="s">
        <v>12</v>
      </c>
      <c r="K37" s="4" t="s">
        <v>13</v>
      </c>
      <c r="L37" s="4" t="s">
        <v>14</v>
      </c>
      <c r="M37" s="4" t="s">
        <v>13</v>
      </c>
      <c r="N37" s="4" t="s">
        <v>13</v>
      </c>
      <c r="O37" s="5">
        <v>156318</v>
      </c>
      <c r="P37" s="5">
        <v>156318</v>
      </c>
      <c r="Q37" s="5" t="s">
        <v>2</v>
      </c>
      <c r="R37" s="5">
        <v>156090</v>
      </c>
      <c r="S37" s="5">
        <v>140</v>
      </c>
      <c r="T37" s="5">
        <v>156230</v>
      </c>
      <c r="U37" s="5">
        <f t="shared" si="5"/>
        <v>156230</v>
      </c>
      <c r="V37" s="73">
        <v>12115</v>
      </c>
      <c r="W37" s="68">
        <f t="shared" si="6"/>
        <v>77.545925878512449</v>
      </c>
      <c r="X37" s="68">
        <f t="shared" si="7"/>
        <v>151.4961357252742</v>
      </c>
      <c r="Y37" s="68">
        <f t="shared" si="8"/>
        <v>114.2022018457521</v>
      </c>
    </row>
    <row r="38" spans="1:28" x14ac:dyDescent="0.25">
      <c r="A38">
        <f t="shared" si="9"/>
        <v>36</v>
      </c>
      <c r="B38" s="4" t="s">
        <v>308</v>
      </c>
      <c r="C38" s="3">
        <v>3089</v>
      </c>
      <c r="D38" s="3">
        <v>4057099</v>
      </c>
      <c r="E38" s="4"/>
      <c r="F38" s="4" t="s">
        <v>214</v>
      </c>
      <c r="G38" s="4" t="s">
        <v>205</v>
      </c>
      <c r="H38" s="4" t="s">
        <v>205</v>
      </c>
      <c r="I38" s="4" t="s">
        <v>11</v>
      </c>
      <c r="J38" s="4" t="s">
        <v>12</v>
      </c>
      <c r="K38" s="4" t="s">
        <v>12</v>
      </c>
      <c r="L38" s="4" t="s">
        <v>14</v>
      </c>
      <c r="M38" s="4" t="s">
        <v>12</v>
      </c>
      <c r="N38" s="4" t="s">
        <v>12</v>
      </c>
      <c r="O38" s="5" t="s">
        <v>2</v>
      </c>
      <c r="P38" s="5" t="s">
        <v>2</v>
      </c>
      <c r="Q38" s="5" t="s">
        <v>2</v>
      </c>
      <c r="R38" s="5">
        <v>325289</v>
      </c>
      <c r="S38" s="5">
        <v>170</v>
      </c>
      <c r="T38" s="5">
        <v>325459</v>
      </c>
      <c r="U38" s="5">
        <f t="shared" si="5"/>
        <v>325459</v>
      </c>
      <c r="V38" s="73">
        <v>25269</v>
      </c>
      <c r="W38" s="68">
        <f t="shared" si="6"/>
        <v>77.641116085282633</v>
      </c>
      <c r="X38" s="68">
        <f t="shared" si="7"/>
        <v>151.4961357252742</v>
      </c>
      <c r="Y38" s="68">
        <f t="shared" si="8"/>
        <v>114.2022018457521</v>
      </c>
    </row>
    <row r="39" spans="1:28" x14ac:dyDescent="0.25">
      <c r="A39">
        <f t="shared" si="9"/>
        <v>37</v>
      </c>
      <c r="B39" s="4" t="s">
        <v>38</v>
      </c>
      <c r="C39" s="3">
        <v>201</v>
      </c>
      <c r="D39" s="3">
        <v>4057075</v>
      </c>
      <c r="E39" s="4"/>
      <c r="F39" s="4"/>
      <c r="G39" s="4" t="s">
        <v>39</v>
      </c>
      <c r="H39" s="4" t="s">
        <v>41</v>
      </c>
      <c r="I39" s="4" t="s">
        <v>40</v>
      </c>
      <c r="J39" s="4" t="s">
        <v>12</v>
      </c>
      <c r="K39" s="4" t="s">
        <v>12</v>
      </c>
      <c r="L39" s="4" t="s">
        <v>14</v>
      </c>
      <c r="M39" s="4" t="s">
        <v>12</v>
      </c>
      <c r="N39" s="4" t="s">
        <v>12</v>
      </c>
      <c r="O39" s="5">
        <v>96444</v>
      </c>
      <c r="P39" s="5">
        <v>96444</v>
      </c>
      <c r="Q39" s="5">
        <v>96483</v>
      </c>
      <c r="R39" s="5">
        <v>96444</v>
      </c>
      <c r="S39" s="5">
        <v>39</v>
      </c>
      <c r="T39" s="5">
        <v>96483</v>
      </c>
      <c r="U39" s="5">
        <f t="shared" si="5"/>
        <v>96483</v>
      </c>
      <c r="V39" s="73">
        <v>7595</v>
      </c>
      <c r="W39" s="68">
        <f t="shared" si="6"/>
        <v>78.718530725620056</v>
      </c>
      <c r="X39" s="68">
        <f t="shared" si="7"/>
        <v>151.4961357252742</v>
      </c>
      <c r="Y39" s="68">
        <f t="shared" si="8"/>
        <v>114.2022018457521</v>
      </c>
      <c r="Z39" s="1"/>
      <c r="AA39" s="1"/>
      <c r="AB39" s="1"/>
    </row>
    <row r="40" spans="1:28" x14ac:dyDescent="0.25">
      <c r="A40">
        <f t="shared" si="9"/>
        <v>38</v>
      </c>
      <c r="B40" s="4" t="s">
        <v>38</v>
      </c>
      <c r="C40" s="3">
        <v>202</v>
      </c>
      <c r="D40" s="3">
        <v>4057075</v>
      </c>
      <c r="E40" s="4"/>
      <c r="F40" s="4"/>
      <c r="G40" s="4" t="s">
        <v>39</v>
      </c>
      <c r="H40" s="4" t="s">
        <v>39</v>
      </c>
      <c r="I40" s="4" t="s">
        <v>40</v>
      </c>
      <c r="J40" s="4" t="s">
        <v>12</v>
      </c>
      <c r="K40" s="4" t="s">
        <v>12</v>
      </c>
      <c r="L40" s="4" t="s">
        <v>14</v>
      </c>
      <c r="M40" s="4" t="s">
        <v>12</v>
      </c>
      <c r="N40" s="4" t="s">
        <v>12</v>
      </c>
      <c r="O40" s="5">
        <v>150409</v>
      </c>
      <c r="P40" s="5">
        <v>150409</v>
      </c>
      <c r="Q40" s="5">
        <v>150461</v>
      </c>
      <c r="R40" s="5">
        <v>150409</v>
      </c>
      <c r="S40" s="5">
        <v>52</v>
      </c>
      <c r="T40" s="5">
        <v>150461</v>
      </c>
      <c r="U40" s="5">
        <f t="shared" si="5"/>
        <v>150461</v>
      </c>
      <c r="V40" s="73">
        <v>11928</v>
      </c>
      <c r="W40" s="68">
        <f t="shared" si="6"/>
        <v>79.276357328477147</v>
      </c>
      <c r="X40" s="68">
        <f t="shared" si="7"/>
        <v>151.4961357252742</v>
      </c>
      <c r="Y40" s="68">
        <f t="shared" si="8"/>
        <v>114.2022018457521</v>
      </c>
      <c r="Z40" s="1"/>
      <c r="AA40" s="1"/>
      <c r="AB40" s="1"/>
    </row>
    <row r="41" spans="1:28" x14ac:dyDescent="0.25">
      <c r="A41">
        <f t="shared" si="9"/>
        <v>39</v>
      </c>
      <c r="B41" s="4" t="s">
        <v>215</v>
      </c>
      <c r="C41" s="3">
        <v>2793</v>
      </c>
      <c r="D41" s="3">
        <v>4057140</v>
      </c>
      <c r="E41" s="4"/>
      <c r="F41" s="4" t="s">
        <v>216</v>
      </c>
      <c r="G41" s="4" t="s">
        <v>217</v>
      </c>
      <c r="H41" s="4" t="s">
        <v>117</v>
      </c>
      <c r="I41" s="4" t="s">
        <v>24</v>
      </c>
      <c r="J41" s="4" t="s">
        <v>12</v>
      </c>
      <c r="K41" s="4" t="s">
        <v>13</v>
      </c>
      <c r="L41" s="4" t="s">
        <v>14</v>
      </c>
      <c r="M41" s="4" t="s">
        <v>13</v>
      </c>
      <c r="N41" s="4" t="s">
        <v>13</v>
      </c>
      <c r="O41" s="5">
        <v>27441</v>
      </c>
      <c r="P41" s="5">
        <v>27441</v>
      </c>
      <c r="Q41" s="5">
        <v>27441</v>
      </c>
      <c r="R41" s="5">
        <v>27262</v>
      </c>
      <c r="S41" s="5">
        <v>5</v>
      </c>
      <c r="T41" s="5">
        <v>27267</v>
      </c>
      <c r="U41" s="5">
        <f t="shared" si="5"/>
        <v>27441</v>
      </c>
      <c r="V41" s="73">
        <v>2185</v>
      </c>
      <c r="W41" s="68">
        <f t="shared" si="6"/>
        <v>79.625378083889075</v>
      </c>
      <c r="X41" s="68">
        <f t="shared" si="7"/>
        <v>151.4961357252742</v>
      </c>
      <c r="Y41" s="68">
        <f t="shared" si="8"/>
        <v>114.2022018457521</v>
      </c>
    </row>
    <row r="42" spans="1:28" x14ac:dyDescent="0.25">
      <c r="A42">
        <f t="shared" si="9"/>
        <v>40</v>
      </c>
      <c r="B42" s="4" t="s">
        <v>22</v>
      </c>
      <c r="C42" s="3">
        <v>4722</v>
      </c>
      <c r="D42" s="3">
        <v>4057157</v>
      </c>
      <c r="E42" s="4" t="s">
        <v>33</v>
      </c>
      <c r="F42" s="4"/>
      <c r="G42" s="4" t="s">
        <v>23</v>
      </c>
      <c r="H42" s="4" t="s">
        <v>34</v>
      </c>
      <c r="I42" s="4" t="s">
        <v>24</v>
      </c>
      <c r="J42" s="4" t="s">
        <v>12</v>
      </c>
      <c r="K42" s="4" t="s">
        <v>12</v>
      </c>
      <c r="L42" s="4" t="s">
        <v>14</v>
      </c>
      <c r="M42" s="4" t="s">
        <v>12</v>
      </c>
      <c r="N42" s="4" t="s">
        <v>13</v>
      </c>
      <c r="O42" s="5">
        <v>260260</v>
      </c>
      <c r="P42" s="5">
        <v>260260</v>
      </c>
      <c r="Q42" s="5" t="s">
        <v>2</v>
      </c>
      <c r="R42" s="5">
        <v>251213</v>
      </c>
      <c r="S42" s="5">
        <v>43</v>
      </c>
      <c r="T42" s="5">
        <v>251256</v>
      </c>
      <c r="U42" s="5">
        <f t="shared" si="5"/>
        <v>251256</v>
      </c>
      <c r="V42" s="73">
        <v>20353</v>
      </c>
      <c r="W42" s="68">
        <f t="shared" si="6"/>
        <v>81.005030725634413</v>
      </c>
      <c r="X42" s="68">
        <f t="shared" si="7"/>
        <v>151.4961357252742</v>
      </c>
      <c r="Y42" s="68">
        <f t="shared" si="8"/>
        <v>114.2022018457521</v>
      </c>
    </row>
    <row r="43" spans="1:28" x14ac:dyDescent="0.25">
      <c r="A43">
        <f t="shared" si="9"/>
        <v>41</v>
      </c>
      <c r="B43" s="4" t="s">
        <v>157</v>
      </c>
      <c r="C43" s="3">
        <v>6144</v>
      </c>
      <c r="D43" s="3">
        <v>4122218</v>
      </c>
      <c r="E43" s="4"/>
      <c r="F43" s="4" t="s">
        <v>158</v>
      </c>
      <c r="G43" s="4" t="s">
        <v>88</v>
      </c>
      <c r="H43" s="4" t="s">
        <v>88</v>
      </c>
      <c r="I43" s="4" t="s">
        <v>53</v>
      </c>
      <c r="J43" s="4" t="s">
        <v>12</v>
      </c>
      <c r="K43" s="4" t="s">
        <v>13</v>
      </c>
      <c r="L43" s="4" t="s">
        <v>14</v>
      </c>
      <c r="M43" s="4" t="s">
        <v>13</v>
      </c>
      <c r="N43" s="4" t="s">
        <v>13</v>
      </c>
      <c r="O43" s="5">
        <v>135098</v>
      </c>
      <c r="P43" s="5">
        <v>135098</v>
      </c>
      <c r="Q43" s="5" t="s">
        <v>2</v>
      </c>
      <c r="R43" s="5">
        <v>135262</v>
      </c>
      <c r="S43" s="5">
        <v>31898</v>
      </c>
      <c r="T43" s="5">
        <v>167160</v>
      </c>
      <c r="U43" s="5">
        <f t="shared" si="5"/>
        <v>167160</v>
      </c>
      <c r="V43" s="73">
        <v>13574</v>
      </c>
      <c r="W43" s="68">
        <f t="shared" si="6"/>
        <v>81.203637233787987</v>
      </c>
      <c r="X43" s="68">
        <f t="shared" si="7"/>
        <v>151.4961357252742</v>
      </c>
      <c r="Y43" s="68">
        <f t="shared" si="8"/>
        <v>114.2022018457521</v>
      </c>
    </row>
    <row r="44" spans="1:28" x14ac:dyDescent="0.25">
      <c r="A44">
        <f t="shared" si="9"/>
        <v>42</v>
      </c>
      <c r="B44" s="4" t="s">
        <v>22</v>
      </c>
      <c r="C44" s="3">
        <v>169</v>
      </c>
      <c r="D44" s="3">
        <v>4057157</v>
      </c>
      <c r="E44" s="4" t="s">
        <v>25</v>
      </c>
      <c r="F44" s="4"/>
      <c r="G44" s="4" t="s">
        <v>23</v>
      </c>
      <c r="H44" s="4" t="s">
        <v>26</v>
      </c>
      <c r="I44" s="4" t="s">
        <v>24</v>
      </c>
      <c r="J44" s="4" t="s">
        <v>12</v>
      </c>
      <c r="K44" s="4" t="s">
        <v>12</v>
      </c>
      <c r="L44" s="4" t="s">
        <v>14</v>
      </c>
      <c r="M44" s="4" t="s">
        <v>12</v>
      </c>
      <c r="N44" s="4" t="s">
        <v>13</v>
      </c>
      <c r="O44" s="5">
        <v>112170</v>
      </c>
      <c r="P44" s="5">
        <v>112170</v>
      </c>
      <c r="Q44" s="5" t="s">
        <v>2</v>
      </c>
      <c r="R44" s="5">
        <v>112170</v>
      </c>
      <c r="S44" s="5">
        <v>202</v>
      </c>
      <c r="T44" s="5">
        <v>112372</v>
      </c>
      <c r="U44" s="5">
        <f t="shared" si="5"/>
        <v>112372</v>
      </c>
      <c r="V44" s="73">
        <v>9271</v>
      </c>
      <c r="W44" s="68">
        <f t="shared" si="6"/>
        <v>82.502758694336663</v>
      </c>
      <c r="X44" s="68">
        <f t="shared" si="7"/>
        <v>151.4961357252742</v>
      </c>
      <c r="Y44" s="68">
        <f t="shared" si="8"/>
        <v>114.2022018457521</v>
      </c>
      <c r="Z44" s="1"/>
      <c r="AA44" s="1"/>
      <c r="AB44" s="1"/>
    </row>
    <row r="45" spans="1:28" x14ac:dyDescent="0.25">
      <c r="A45">
        <f t="shared" si="9"/>
        <v>43</v>
      </c>
      <c r="B45" s="4" t="s">
        <v>3</v>
      </c>
      <c r="C45" s="3">
        <v>2841</v>
      </c>
      <c r="D45" s="3">
        <v>4057141</v>
      </c>
      <c r="E45" s="4" t="s">
        <v>68</v>
      </c>
      <c r="F45" s="4" t="s">
        <v>4</v>
      </c>
      <c r="G45" s="4" t="s">
        <v>23</v>
      </c>
      <c r="H45" s="4" t="s">
        <v>23</v>
      </c>
      <c r="I45" s="4" t="s">
        <v>24</v>
      </c>
      <c r="J45" s="4" t="s">
        <v>12</v>
      </c>
      <c r="K45" s="4" t="s">
        <v>13</v>
      </c>
      <c r="L45" s="4" t="s">
        <v>14</v>
      </c>
      <c r="M45" s="4" t="s">
        <v>13</v>
      </c>
      <c r="N45" s="4" t="s">
        <v>13</v>
      </c>
      <c r="O45" s="5">
        <v>14696</v>
      </c>
      <c r="P45" s="5">
        <v>14696</v>
      </c>
      <c r="Q45" s="5">
        <v>14701</v>
      </c>
      <c r="R45" s="5">
        <v>14691</v>
      </c>
      <c r="S45" s="5">
        <v>5</v>
      </c>
      <c r="T45" s="5">
        <v>14696</v>
      </c>
      <c r="U45" s="5">
        <f t="shared" si="5"/>
        <v>14701</v>
      </c>
      <c r="V45" s="73">
        <v>1222</v>
      </c>
      <c r="W45" s="68">
        <f t="shared" si="6"/>
        <v>83.123597034215365</v>
      </c>
      <c r="X45" s="68">
        <f t="shared" si="7"/>
        <v>151.4961357252742</v>
      </c>
      <c r="Y45" s="68">
        <f t="shared" si="8"/>
        <v>114.2022018457521</v>
      </c>
    </row>
    <row r="46" spans="1:28" x14ac:dyDescent="0.25">
      <c r="A46">
        <f t="shared" si="9"/>
        <v>44</v>
      </c>
      <c r="B46" s="4" t="s">
        <v>221</v>
      </c>
      <c r="C46" s="3">
        <v>4093</v>
      </c>
      <c r="D46" s="3">
        <v>4157306</v>
      </c>
      <c r="E46" s="4"/>
      <c r="F46" s="4" t="s">
        <v>6</v>
      </c>
      <c r="G46" s="4" t="s">
        <v>26</v>
      </c>
      <c r="H46" s="4" t="s">
        <v>117</v>
      </c>
      <c r="I46" s="4" t="s">
        <v>24</v>
      </c>
      <c r="J46" s="4" t="s">
        <v>12</v>
      </c>
      <c r="K46" s="4" t="s">
        <v>13</v>
      </c>
      <c r="L46" s="4" t="s">
        <v>14</v>
      </c>
      <c r="M46" s="4" t="s">
        <v>13</v>
      </c>
      <c r="N46" s="4" t="s">
        <v>13</v>
      </c>
      <c r="O46" s="5">
        <v>32856</v>
      </c>
      <c r="P46" s="5">
        <v>32857</v>
      </c>
      <c r="Q46" s="5">
        <v>79972</v>
      </c>
      <c r="R46" s="5">
        <v>32861</v>
      </c>
      <c r="S46" s="5">
        <v>47100</v>
      </c>
      <c r="T46" s="5">
        <v>79961</v>
      </c>
      <c r="U46" s="5">
        <f t="shared" si="5"/>
        <v>79972</v>
      </c>
      <c r="V46" s="73">
        <v>6689</v>
      </c>
      <c r="W46" s="68">
        <f t="shared" si="6"/>
        <v>83.641774621117392</v>
      </c>
      <c r="X46" s="68">
        <f t="shared" si="7"/>
        <v>151.4961357252742</v>
      </c>
      <c r="Y46" s="68">
        <f t="shared" si="8"/>
        <v>114.2022018457521</v>
      </c>
    </row>
    <row r="47" spans="1:28" x14ac:dyDescent="0.25">
      <c r="A47">
        <f t="shared" si="9"/>
        <v>45</v>
      </c>
      <c r="B47" s="4" t="s">
        <v>274</v>
      </c>
      <c r="C47" s="3">
        <v>3552</v>
      </c>
      <c r="D47" s="3">
        <v>4057103</v>
      </c>
      <c r="E47" s="4"/>
      <c r="F47" s="4" t="s">
        <v>275</v>
      </c>
      <c r="G47" s="4" t="s">
        <v>63</v>
      </c>
      <c r="H47" s="4" t="s">
        <v>30</v>
      </c>
      <c r="I47" s="4" t="s">
        <v>53</v>
      </c>
      <c r="J47" s="4" t="s">
        <v>12</v>
      </c>
      <c r="K47" s="4" t="s">
        <v>12</v>
      </c>
      <c r="L47" s="4" t="s">
        <v>14</v>
      </c>
      <c r="M47" s="4" t="s">
        <v>12</v>
      </c>
      <c r="N47" s="4" t="s">
        <v>12</v>
      </c>
      <c r="O47" s="5">
        <v>95836</v>
      </c>
      <c r="P47" s="5">
        <v>95836</v>
      </c>
      <c r="Q47" s="5" t="s">
        <v>2</v>
      </c>
      <c r="R47" s="5">
        <v>95836</v>
      </c>
      <c r="S47" s="5">
        <v>113</v>
      </c>
      <c r="T47" s="5">
        <v>95949</v>
      </c>
      <c r="U47" s="5">
        <f t="shared" si="5"/>
        <v>95949</v>
      </c>
      <c r="V47" s="73">
        <v>8189</v>
      </c>
      <c r="W47" s="68">
        <f t="shared" si="6"/>
        <v>85.347424152414305</v>
      </c>
      <c r="X47" s="68">
        <f t="shared" si="7"/>
        <v>151.4961357252742</v>
      </c>
      <c r="Y47" s="68">
        <f t="shared" si="8"/>
        <v>114.2022018457521</v>
      </c>
    </row>
    <row r="48" spans="1:28" x14ac:dyDescent="0.25">
      <c r="A48">
        <f t="shared" si="9"/>
        <v>46</v>
      </c>
      <c r="B48" s="4" t="s">
        <v>305</v>
      </c>
      <c r="C48" s="3">
        <v>2885</v>
      </c>
      <c r="D48" s="3">
        <v>4057096</v>
      </c>
      <c r="E48" s="4"/>
      <c r="F48" s="4" t="s">
        <v>154</v>
      </c>
      <c r="G48" s="4" t="s">
        <v>65</v>
      </c>
      <c r="H48" s="4" t="s">
        <v>65</v>
      </c>
      <c r="I48" s="4" t="s">
        <v>48</v>
      </c>
      <c r="J48" s="4" t="s">
        <v>12</v>
      </c>
      <c r="K48" s="4" t="s">
        <v>12</v>
      </c>
      <c r="L48" s="4" t="s">
        <v>14</v>
      </c>
      <c r="M48" s="4" t="s">
        <v>12</v>
      </c>
      <c r="N48" s="4" t="s">
        <v>12</v>
      </c>
      <c r="O48" s="5">
        <v>228171</v>
      </c>
      <c r="P48" s="5">
        <v>228171</v>
      </c>
      <c r="Q48" s="5">
        <v>305780</v>
      </c>
      <c r="R48" s="5">
        <v>228128</v>
      </c>
      <c r="S48" s="5">
        <v>77612</v>
      </c>
      <c r="T48" s="5">
        <v>305740</v>
      </c>
      <c r="U48" s="5">
        <f t="shared" si="5"/>
        <v>305780</v>
      </c>
      <c r="V48" s="73">
        <v>26425</v>
      </c>
      <c r="W48" s="68">
        <f t="shared" si="6"/>
        <v>86.418339982994311</v>
      </c>
      <c r="X48" s="68">
        <f t="shared" si="7"/>
        <v>151.4961357252742</v>
      </c>
      <c r="Y48" s="68">
        <f t="shared" si="8"/>
        <v>114.2022018457521</v>
      </c>
    </row>
    <row r="49" spans="1:28" x14ac:dyDescent="0.25">
      <c r="A49">
        <f t="shared" si="9"/>
        <v>47</v>
      </c>
      <c r="B49" s="4" t="s">
        <v>57</v>
      </c>
      <c r="C49" s="3">
        <v>6443</v>
      </c>
      <c r="D49" s="3">
        <v>4215171</v>
      </c>
      <c r="E49" s="4"/>
      <c r="F49" s="4" t="s">
        <v>52</v>
      </c>
      <c r="G49" s="4" t="s">
        <v>45</v>
      </c>
      <c r="H49" s="4" t="s">
        <v>45</v>
      </c>
      <c r="I49" s="4" t="s">
        <v>53</v>
      </c>
      <c r="J49" s="4" t="s">
        <v>12</v>
      </c>
      <c r="K49" s="4" t="s">
        <v>13</v>
      </c>
      <c r="L49" s="4" t="s">
        <v>14</v>
      </c>
      <c r="M49" s="4" t="s">
        <v>13</v>
      </c>
      <c r="N49" s="4" t="s">
        <v>13</v>
      </c>
      <c r="O49" s="5">
        <v>192870</v>
      </c>
      <c r="P49" s="5">
        <v>192870</v>
      </c>
      <c r="Q49" s="5">
        <v>197056</v>
      </c>
      <c r="R49" s="5">
        <v>192871</v>
      </c>
      <c r="S49" s="5">
        <v>4171</v>
      </c>
      <c r="T49" s="5">
        <v>197042</v>
      </c>
      <c r="U49" s="5">
        <f t="shared" si="5"/>
        <v>197056</v>
      </c>
      <c r="V49" s="73">
        <v>17070</v>
      </c>
      <c r="W49" s="68">
        <f t="shared" si="6"/>
        <v>86.625121792789869</v>
      </c>
      <c r="X49" s="68">
        <f t="shared" si="7"/>
        <v>151.4961357252742</v>
      </c>
      <c r="Y49" s="68">
        <f t="shared" si="8"/>
        <v>114.2022018457521</v>
      </c>
      <c r="Z49" s="1"/>
      <c r="AA49" s="1"/>
      <c r="AB49" s="1"/>
    </row>
    <row r="50" spans="1:28" x14ac:dyDescent="0.25">
      <c r="A50">
        <f t="shared" si="9"/>
        <v>48</v>
      </c>
      <c r="B50" s="4" t="s">
        <v>136</v>
      </c>
      <c r="C50" s="3">
        <v>4566</v>
      </c>
      <c r="D50" s="3">
        <v>4083318</v>
      </c>
      <c r="E50" s="4"/>
      <c r="F50" s="4"/>
      <c r="G50" s="4" t="s">
        <v>137</v>
      </c>
      <c r="H50" s="4" t="s">
        <v>137</v>
      </c>
      <c r="I50" s="4" t="s">
        <v>53</v>
      </c>
      <c r="J50" s="4" t="s">
        <v>12</v>
      </c>
      <c r="K50" s="4" t="s">
        <v>13</v>
      </c>
      <c r="L50" s="4" t="s">
        <v>14</v>
      </c>
      <c r="M50" s="4" t="s">
        <v>13</v>
      </c>
      <c r="N50" s="4" t="s">
        <v>13</v>
      </c>
      <c r="O50" s="5">
        <v>9598</v>
      </c>
      <c r="P50" s="5">
        <v>9598</v>
      </c>
      <c r="Q50" s="5">
        <v>9599</v>
      </c>
      <c r="R50" s="5">
        <v>9598</v>
      </c>
      <c r="S50" s="5">
        <v>1</v>
      </c>
      <c r="T50" s="5">
        <v>9599</v>
      </c>
      <c r="U50" s="5">
        <f t="shared" si="5"/>
        <v>9599</v>
      </c>
      <c r="V50" s="73">
        <v>837</v>
      </c>
      <c r="W50" s="68">
        <f t="shared" si="6"/>
        <v>87.196582977393476</v>
      </c>
      <c r="X50" s="68">
        <f t="shared" si="7"/>
        <v>151.4961357252742</v>
      </c>
      <c r="Y50" s="68">
        <f t="shared" si="8"/>
        <v>114.2022018457521</v>
      </c>
    </row>
    <row r="51" spans="1:28" x14ac:dyDescent="0.25">
      <c r="A51">
        <f t="shared" si="9"/>
        <v>49</v>
      </c>
      <c r="B51" s="4" t="s">
        <v>113</v>
      </c>
      <c r="C51" s="3">
        <v>4100</v>
      </c>
      <c r="D51" s="3">
        <v>4238977</v>
      </c>
      <c r="E51" s="4" t="s">
        <v>115</v>
      </c>
      <c r="F51" s="4" t="s">
        <v>43</v>
      </c>
      <c r="G51" s="4" t="s">
        <v>103</v>
      </c>
      <c r="H51" s="4" t="s">
        <v>103</v>
      </c>
      <c r="I51" s="4" t="s">
        <v>40</v>
      </c>
      <c r="J51" s="4" t="s">
        <v>12</v>
      </c>
      <c r="K51" s="4" t="s">
        <v>13</v>
      </c>
      <c r="L51" s="4" t="s">
        <v>14</v>
      </c>
      <c r="M51" s="4" t="s">
        <v>13</v>
      </c>
      <c r="N51" s="4" t="s">
        <v>13</v>
      </c>
      <c r="O51" s="5">
        <v>28510</v>
      </c>
      <c r="P51" s="5">
        <v>28510</v>
      </c>
      <c r="Q51" s="5">
        <v>28512</v>
      </c>
      <c r="R51" s="5">
        <v>28258</v>
      </c>
      <c r="S51" s="5">
        <v>625</v>
      </c>
      <c r="T51" s="5">
        <v>28883</v>
      </c>
      <c r="U51" s="5">
        <f t="shared" si="5"/>
        <v>28512</v>
      </c>
      <c r="V51" s="73">
        <v>2493</v>
      </c>
      <c r="W51" s="68">
        <f t="shared" si="6"/>
        <v>87.436868686868692</v>
      </c>
      <c r="X51" s="68">
        <f t="shared" si="7"/>
        <v>151.4961357252742</v>
      </c>
      <c r="Y51" s="68">
        <f t="shared" si="8"/>
        <v>114.2022018457521</v>
      </c>
    </row>
    <row r="52" spans="1:28" x14ac:dyDescent="0.25">
      <c r="A52">
        <f t="shared" si="9"/>
        <v>50</v>
      </c>
      <c r="B52" s="4" t="s">
        <v>54</v>
      </c>
      <c r="C52" s="3">
        <v>6446</v>
      </c>
      <c r="D52" s="3">
        <v>4215169</v>
      </c>
      <c r="E52" s="4"/>
      <c r="F52" s="4" t="s">
        <v>52</v>
      </c>
      <c r="G52" s="4" t="s">
        <v>45</v>
      </c>
      <c r="H52" s="4" t="s">
        <v>55</v>
      </c>
      <c r="I52" s="4" t="s">
        <v>53</v>
      </c>
      <c r="J52" s="4" t="s">
        <v>12</v>
      </c>
      <c r="K52" s="4" t="s">
        <v>13</v>
      </c>
      <c r="L52" s="4" t="s">
        <v>14</v>
      </c>
      <c r="M52" s="4" t="s">
        <v>13</v>
      </c>
      <c r="N52" s="4" t="s">
        <v>13</v>
      </c>
      <c r="O52" s="5">
        <v>151903</v>
      </c>
      <c r="P52" s="5">
        <v>151903</v>
      </c>
      <c r="Q52" s="5">
        <v>152235</v>
      </c>
      <c r="R52" s="5">
        <v>151903</v>
      </c>
      <c r="S52" s="5">
        <v>300</v>
      </c>
      <c r="T52" s="5">
        <v>152203</v>
      </c>
      <c r="U52" s="5">
        <f t="shared" si="5"/>
        <v>152235</v>
      </c>
      <c r="V52" s="73">
        <v>13527</v>
      </c>
      <c r="W52" s="68">
        <f t="shared" si="6"/>
        <v>88.856044930535035</v>
      </c>
      <c r="X52" s="68">
        <f t="shared" si="7"/>
        <v>151.4961357252742</v>
      </c>
      <c r="Y52" s="68">
        <f t="shared" si="8"/>
        <v>114.2022018457521</v>
      </c>
    </row>
    <row r="53" spans="1:28" x14ac:dyDescent="0.25">
      <c r="A53">
        <f t="shared" si="9"/>
        <v>51</v>
      </c>
      <c r="B53" s="4" t="s">
        <v>67</v>
      </c>
      <c r="C53" s="3">
        <v>1895</v>
      </c>
      <c r="D53" s="3">
        <v>4010692</v>
      </c>
      <c r="E53" s="4" t="s">
        <v>155</v>
      </c>
      <c r="F53" s="4"/>
      <c r="G53" s="4" t="s">
        <v>156</v>
      </c>
      <c r="H53" s="4" t="s">
        <v>156</v>
      </c>
      <c r="I53" s="4" t="s">
        <v>53</v>
      </c>
      <c r="J53" s="4" t="s">
        <v>12</v>
      </c>
      <c r="K53" s="4" t="s">
        <v>12</v>
      </c>
      <c r="L53" s="4" t="s">
        <v>14</v>
      </c>
      <c r="M53" s="4" t="s">
        <v>12</v>
      </c>
      <c r="N53" s="4" t="s">
        <v>12</v>
      </c>
      <c r="O53" s="5">
        <v>2143</v>
      </c>
      <c r="P53" s="5">
        <v>2143</v>
      </c>
      <c r="Q53" s="5">
        <v>2152</v>
      </c>
      <c r="R53" s="5">
        <v>2143</v>
      </c>
      <c r="S53" s="5">
        <v>9</v>
      </c>
      <c r="T53" s="5">
        <v>2152</v>
      </c>
      <c r="U53" s="5">
        <f t="shared" si="5"/>
        <v>2152</v>
      </c>
      <c r="V53" s="73">
        <v>192</v>
      </c>
      <c r="W53" s="68">
        <f t="shared" si="6"/>
        <v>89.219330855018583</v>
      </c>
      <c r="X53" s="68">
        <f t="shared" si="7"/>
        <v>151.4961357252742</v>
      </c>
      <c r="Y53" s="68">
        <f t="shared" si="8"/>
        <v>114.2022018457521</v>
      </c>
    </row>
    <row r="54" spans="1:28" x14ac:dyDescent="0.25">
      <c r="A54">
        <f t="shared" si="9"/>
        <v>52</v>
      </c>
      <c r="B54" s="4" t="s">
        <v>287</v>
      </c>
      <c r="C54" s="3">
        <v>2058</v>
      </c>
      <c r="D54" s="3">
        <v>4061472</v>
      </c>
      <c r="E54" s="4"/>
      <c r="F54" s="4"/>
      <c r="G54" s="4" t="s">
        <v>28</v>
      </c>
      <c r="H54" s="4" t="s">
        <v>28</v>
      </c>
      <c r="I54" s="4" t="s">
        <v>53</v>
      </c>
      <c r="J54" s="4" t="s">
        <v>12</v>
      </c>
      <c r="K54" s="4" t="s">
        <v>12</v>
      </c>
      <c r="L54" s="4" t="s">
        <v>14</v>
      </c>
      <c r="M54" s="4" t="s">
        <v>12</v>
      </c>
      <c r="N54" s="4" t="s">
        <v>12</v>
      </c>
      <c r="O54" s="5" t="s">
        <v>2</v>
      </c>
      <c r="P54" s="5" t="s">
        <v>2</v>
      </c>
      <c r="Q54" s="5" t="s">
        <v>2</v>
      </c>
      <c r="R54" s="5">
        <v>39173</v>
      </c>
      <c r="S54" s="5">
        <v>2930</v>
      </c>
      <c r="T54" s="5">
        <v>42103</v>
      </c>
      <c r="U54" s="5">
        <f t="shared" si="5"/>
        <v>42103</v>
      </c>
      <c r="V54" s="73">
        <v>3772.3969999999999</v>
      </c>
      <c r="W54" s="68">
        <f t="shared" si="6"/>
        <v>89.599244709403123</v>
      </c>
      <c r="X54" s="68">
        <f t="shared" si="7"/>
        <v>151.4961357252742</v>
      </c>
      <c r="Y54" s="68">
        <f t="shared" si="8"/>
        <v>114.2022018457521</v>
      </c>
      <c r="Z54" t="s">
        <v>359</v>
      </c>
    </row>
    <row r="55" spans="1:28" x14ac:dyDescent="0.25">
      <c r="A55">
        <f t="shared" si="9"/>
        <v>53</v>
      </c>
      <c r="B55" s="4" t="s">
        <v>22</v>
      </c>
      <c r="C55" s="3">
        <v>185</v>
      </c>
      <c r="D55" s="3">
        <v>4057157</v>
      </c>
      <c r="E55" s="4" t="s">
        <v>29</v>
      </c>
      <c r="F55" s="4"/>
      <c r="G55" s="4" t="s">
        <v>23</v>
      </c>
      <c r="H55" s="4" t="s">
        <v>30</v>
      </c>
      <c r="I55" s="4" t="s">
        <v>24</v>
      </c>
      <c r="J55" s="4" t="s">
        <v>12</v>
      </c>
      <c r="K55" s="4" t="s">
        <v>12</v>
      </c>
      <c r="L55" s="4" t="s">
        <v>14</v>
      </c>
      <c r="M55" s="4" t="s">
        <v>12</v>
      </c>
      <c r="N55" s="4" t="s">
        <v>13</v>
      </c>
      <c r="O55" s="5">
        <v>174917</v>
      </c>
      <c r="P55" s="5">
        <v>174917</v>
      </c>
      <c r="Q55" s="5" t="s">
        <v>2</v>
      </c>
      <c r="R55" s="5">
        <v>174917</v>
      </c>
      <c r="S55" s="5">
        <v>206</v>
      </c>
      <c r="T55" s="5">
        <v>175123</v>
      </c>
      <c r="U55" s="5">
        <f t="shared" si="5"/>
        <v>175123</v>
      </c>
      <c r="V55" s="73">
        <v>15757</v>
      </c>
      <c r="W55" s="68">
        <f t="shared" si="6"/>
        <v>89.976759192110691</v>
      </c>
      <c r="X55" s="68">
        <f t="shared" si="7"/>
        <v>151.4961357252742</v>
      </c>
      <c r="Y55" s="68">
        <f t="shared" si="8"/>
        <v>114.2022018457521</v>
      </c>
      <c r="Z55" s="1"/>
      <c r="AA55" s="1"/>
      <c r="AB55" s="1"/>
    </row>
    <row r="56" spans="1:28" x14ac:dyDescent="0.25">
      <c r="A56">
        <f t="shared" si="9"/>
        <v>54</v>
      </c>
      <c r="B56" s="43" t="s">
        <v>240</v>
      </c>
      <c r="C56" s="55">
        <v>3549</v>
      </c>
      <c r="D56" s="55">
        <v>4057102</v>
      </c>
      <c r="E56" s="43"/>
      <c r="F56" s="43" t="s">
        <v>241</v>
      </c>
      <c r="G56" s="43" t="s">
        <v>112</v>
      </c>
      <c r="H56" s="43" t="s">
        <v>112</v>
      </c>
      <c r="I56" s="43" t="s">
        <v>53</v>
      </c>
      <c r="J56" s="43" t="s">
        <v>12</v>
      </c>
      <c r="K56" s="4" t="s">
        <v>12</v>
      </c>
      <c r="L56" s="4" t="s">
        <v>14</v>
      </c>
      <c r="M56" s="4" t="s">
        <v>12</v>
      </c>
      <c r="N56" s="4" t="s">
        <v>12</v>
      </c>
      <c r="O56" s="56" t="s">
        <v>2</v>
      </c>
      <c r="P56" s="56" t="s">
        <v>2</v>
      </c>
      <c r="Q56" s="56" t="s">
        <v>2</v>
      </c>
      <c r="R56" s="56">
        <v>127276</v>
      </c>
      <c r="S56" s="56">
        <v>47</v>
      </c>
      <c r="T56" s="56">
        <v>127323</v>
      </c>
      <c r="U56" s="5">
        <f t="shared" si="5"/>
        <v>127323</v>
      </c>
      <c r="V56" s="73">
        <f>U56/SUMIF($D$3:$D$207,D56,$U$3:$U$207)*SUMIF($D$233:$D$256,D56,$V$233:$V$256)</f>
        <v>11489</v>
      </c>
      <c r="W56" s="68">
        <f t="shared" si="6"/>
        <v>90.235071432498444</v>
      </c>
      <c r="X56" s="68">
        <f t="shared" si="7"/>
        <v>151.4961357252742</v>
      </c>
      <c r="Y56" s="68">
        <f t="shared" si="8"/>
        <v>114.2022018457521</v>
      </c>
      <c r="Z56" s="67" t="s">
        <v>346</v>
      </c>
      <c r="AA56" s="1"/>
      <c r="AB56" s="1"/>
    </row>
    <row r="57" spans="1:28" x14ac:dyDescent="0.25">
      <c r="A57">
        <f t="shared" si="9"/>
        <v>55</v>
      </c>
      <c r="B57" s="4" t="s">
        <v>272</v>
      </c>
      <c r="C57" s="3">
        <v>870</v>
      </c>
      <c r="D57" s="3">
        <v>4057082</v>
      </c>
      <c r="E57" s="4"/>
      <c r="F57" s="4" t="s">
        <v>273</v>
      </c>
      <c r="G57" s="4" t="s">
        <v>78</v>
      </c>
      <c r="H57" s="4" t="s">
        <v>78</v>
      </c>
      <c r="I57" s="4" t="s">
        <v>48</v>
      </c>
      <c r="J57" s="4" t="s">
        <v>12</v>
      </c>
      <c r="K57" s="4" t="s">
        <v>12</v>
      </c>
      <c r="L57" s="4" t="s">
        <v>14</v>
      </c>
      <c r="M57" s="4" t="s">
        <v>13</v>
      </c>
      <c r="N57" s="4" t="s">
        <v>13</v>
      </c>
      <c r="O57" s="5" t="s">
        <v>2</v>
      </c>
      <c r="P57" s="5" t="s">
        <v>2</v>
      </c>
      <c r="Q57" s="5" t="s">
        <v>2</v>
      </c>
      <c r="R57" s="5">
        <v>125015</v>
      </c>
      <c r="S57" s="5">
        <v>156</v>
      </c>
      <c r="T57" s="5">
        <v>125171</v>
      </c>
      <c r="U57" s="5">
        <f t="shared" si="5"/>
        <v>125171</v>
      </c>
      <c r="V57" s="73">
        <v>11372</v>
      </c>
      <c r="W57" s="68">
        <f t="shared" si="6"/>
        <v>90.851714854079617</v>
      </c>
      <c r="X57" s="68">
        <f t="shared" si="7"/>
        <v>151.4961357252742</v>
      </c>
      <c r="Y57" s="68">
        <f t="shared" si="8"/>
        <v>114.2022018457521</v>
      </c>
    </row>
    <row r="58" spans="1:28" x14ac:dyDescent="0.25">
      <c r="A58">
        <f t="shared" si="9"/>
        <v>56</v>
      </c>
      <c r="B58" s="4" t="s">
        <v>22</v>
      </c>
      <c r="C58" s="3">
        <v>5796</v>
      </c>
      <c r="D58" s="3">
        <v>4057157</v>
      </c>
      <c r="E58" s="4" t="s">
        <v>25</v>
      </c>
      <c r="F58" s="4"/>
      <c r="G58" s="4" t="s">
        <v>23</v>
      </c>
      <c r="H58" s="4" t="s">
        <v>28</v>
      </c>
      <c r="I58" s="4" t="s">
        <v>24</v>
      </c>
      <c r="J58" s="4" t="s">
        <v>12</v>
      </c>
      <c r="K58" s="4" t="s">
        <v>12</v>
      </c>
      <c r="L58" s="4" t="s">
        <v>14</v>
      </c>
      <c r="M58" s="4" t="s">
        <v>12</v>
      </c>
      <c r="N58" s="4" t="s">
        <v>13</v>
      </c>
      <c r="O58" s="5">
        <v>129952</v>
      </c>
      <c r="P58" s="5">
        <v>129952</v>
      </c>
      <c r="Q58" s="5">
        <v>130108</v>
      </c>
      <c r="R58" s="5">
        <v>129951</v>
      </c>
      <c r="S58" s="5">
        <v>156</v>
      </c>
      <c r="T58" s="5">
        <v>130107</v>
      </c>
      <c r="U58" s="5">
        <f t="shared" si="5"/>
        <v>130108</v>
      </c>
      <c r="V58" s="73">
        <v>11851</v>
      </c>
      <c r="W58" s="68">
        <f t="shared" si="6"/>
        <v>91.085867125772438</v>
      </c>
      <c r="X58" s="68">
        <f t="shared" si="7"/>
        <v>151.4961357252742</v>
      </c>
      <c r="Y58" s="68">
        <f t="shared" si="8"/>
        <v>114.2022018457521</v>
      </c>
    </row>
    <row r="59" spans="1:28" x14ac:dyDescent="0.25">
      <c r="A59">
        <f t="shared" si="9"/>
        <v>57</v>
      </c>
      <c r="B59" s="4" t="s">
        <v>280</v>
      </c>
      <c r="C59" s="3">
        <v>1529</v>
      </c>
      <c r="D59" s="3">
        <v>4057087</v>
      </c>
      <c r="E59" s="4"/>
      <c r="F59" s="4" t="s">
        <v>281</v>
      </c>
      <c r="G59" s="4" t="s">
        <v>55</v>
      </c>
      <c r="H59" s="4" t="s">
        <v>55</v>
      </c>
      <c r="I59" s="4" t="s">
        <v>53</v>
      </c>
      <c r="J59" s="4" t="s">
        <v>12</v>
      </c>
      <c r="K59" s="4" t="s">
        <v>12</v>
      </c>
      <c r="L59" s="4" t="s">
        <v>14</v>
      </c>
      <c r="M59" s="4" t="s">
        <v>12</v>
      </c>
      <c r="N59" s="4" t="s">
        <v>12</v>
      </c>
      <c r="O59" s="5">
        <v>223170</v>
      </c>
      <c r="P59" s="5">
        <v>223170</v>
      </c>
      <c r="Q59" s="5">
        <v>223518</v>
      </c>
      <c r="R59" s="5">
        <v>223864</v>
      </c>
      <c r="S59" s="5">
        <v>363</v>
      </c>
      <c r="T59" s="5">
        <v>224227</v>
      </c>
      <c r="U59" s="5">
        <f t="shared" si="5"/>
        <v>223518</v>
      </c>
      <c r="V59" s="73">
        <v>20666</v>
      </c>
      <c r="W59" s="68">
        <f t="shared" si="6"/>
        <v>92.4578781127247</v>
      </c>
      <c r="X59" s="68">
        <f t="shared" si="7"/>
        <v>151.4961357252742</v>
      </c>
      <c r="Y59" s="68">
        <f t="shared" si="8"/>
        <v>114.2022018457521</v>
      </c>
    </row>
    <row r="60" spans="1:28" x14ac:dyDescent="0.25">
      <c r="A60">
        <f t="shared" si="9"/>
        <v>58</v>
      </c>
      <c r="B60" s="4" t="s">
        <v>22</v>
      </c>
      <c r="C60" s="3">
        <v>5934</v>
      </c>
      <c r="D60" s="3">
        <v>4057157</v>
      </c>
      <c r="E60" s="4" t="s">
        <v>27</v>
      </c>
      <c r="F60" s="4"/>
      <c r="G60" s="4" t="s">
        <v>23</v>
      </c>
      <c r="H60" s="4" t="s">
        <v>35</v>
      </c>
      <c r="I60" s="4" t="s">
        <v>24</v>
      </c>
      <c r="J60" s="4" t="s">
        <v>12</v>
      </c>
      <c r="K60" s="4" t="s">
        <v>12</v>
      </c>
      <c r="L60" s="4" t="s">
        <v>14</v>
      </c>
      <c r="M60" s="4" t="s">
        <v>12</v>
      </c>
      <c r="N60" s="4" t="s">
        <v>13</v>
      </c>
      <c r="O60" s="5">
        <v>133294</v>
      </c>
      <c r="P60" s="5">
        <v>133294</v>
      </c>
      <c r="Q60" s="5" t="s">
        <v>2</v>
      </c>
      <c r="R60" s="5">
        <v>133295</v>
      </c>
      <c r="S60" s="5">
        <v>110</v>
      </c>
      <c r="T60" s="5">
        <v>133405</v>
      </c>
      <c r="U60" s="5">
        <f t="shared" si="5"/>
        <v>133405</v>
      </c>
      <c r="V60" s="73">
        <v>12372</v>
      </c>
      <c r="W60" s="68">
        <f t="shared" si="6"/>
        <v>92.74015216820959</v>
      </c>
      <c r="X60" s="68">
        <f t="shared" si="7"/>
        <v>151.4961357252742</v>
      </c>
      <c r="Y60" s="68">
        <f t="shared" si="8"/>
        <v>114.2022018457521</v>
      </c>
    </row>
    <row r="61" spans="1:28" x14ac:dyDescent="0.25">
      <c r="A61">
        <f t="shared" si="9"/>
        <v>59</v>
      </c>
      <c r="B61" s="4" t="s">
        <v>67</v>
      </c>
      <c r="C61" s="3">
        <v>1894</v>
      </c>
      <c r="D61" s="3">
        <v>4010692</v>
      </c>
      <c r="E61" s="4" t="s">
        <v>155</v>
      </c>
      <c r="F61" s="4"/>
      <c r="G61" s="4" t="s">
        <v>156</v>
      </c>
      <c r="H61" s="4" t="s">
        <v>71</v>
      </c>
      <c r="I61" s="4" t="s">
        <v>53</v>
      </c>
      <c r="J61" s="4" t="s">
        <v>12</v>
      </c>
      <c r="K61" s="4" t="s">
        <v>12</v>
      </c>
      <c r="L61" s="4" t="s">
        <v>14</v>
      </c>
      <c r="M61" s="4" t="s">
        <v>12</v>
      </c>
      <c r="N61" s="4" t="s">
        <v>12</v>
      </c>
      <c r="O61" s="5">
        <v>20822</v>
      </c>
      <c r="P61" s="5">
        <v>20822</v>
      </c>
      <c r="Q61" s="5">
        <v>20837</v>
      </c>
      <c r="R61" s="5">
        <v>21236</v>
      </c>
      <c r="S61" s="5">
        <v>16</v>
      </c>
      <c r="T61" s="5">
        <v>21252</v>
      </c>
      <c r="U61" s="5">
        <f t="shared" si="5"/>
        <v>20837</v>
      </c>
      <c r="V61" s="73">
        <v>1936</v>
      </c>
      <c r="W61" s="68">
        <f t="shared" si="6"/>
        <v>92.911647550031191</v>
      </c>
      <c r="X61" s="68">
        <f t="shared" si="7"/>
        <v>151.4961357252742</v>
      </c>
      <c r="Y61" s="68">
        <f t="shared" si="8"/>
        <v>114.2022018457521</v>
      </c>
    </row>
    <row r="62" spans="1:28" x14ac:dyDescent="0.25">
      <c r="A62">
        <f t="shared" si="9"/>
        <v>60</v>
      </c>
      <c r="B62" s="4" t="s">
        <v>110</v>
      </c>
      <c r="C62" s="3">
        <v>6145</v>
      </c>
      <c r="D62" s="3">
        <v>4135707</v>
      </c>
      <c r="E62" s="4"/>
      <c r="F62" s="4" t="s">
        <v>111</v>
      </c>
      <c r="G62" s="4" t="s">
        <v>112</v>
      </c>
      <c r="H62" s="4" t="s">
        <v>112</v>
      </c>
      <c r="I62" s="4" t="s">
        <v>53</v>
      </c>
      <c r="J62" s="4" t="s">
        <v>12</v>
      </c>
      <c r="K62" s="4" t="s">
        <v>13</v>
      </c>
      <c r="L62" s="4" t="s">
        <v>14</v>
      </c>
      <c r="M62" s="4" t="s">
        <v>13</v>
      </c>
      <c r="N62" s="4" t="s">
        <v>13</v>
      </c>
      <c r="O62" s="5">
        <v>42871</v>
      </c>
      <c r="P62" s="5">
        <v>42871</v>
      </c>
      <c r="Q62" s="5">
        <v>43211</v>
      </c>
      <c r="R62" s="5">
        <v>42871</v>
      </c>
      <c r="S62" s="5">
        <v>340</v>
      </c>
      <c r="T62" s="5">
        <v>43211</v>
      </c>
      <c r="U62" s="5">
        <f t="shared" si="5"/>
        <v>43211</v>
      </c>
      <c r="V62" s="73">
        <v>4094</v>
      </c>
      <c r="W62" s="68">
        <f t="shared" si="6"/>
        <v>94.744393788618638</v>
      </c>
      <c r="X62" s="68">
        <f t="shared" si="7"/>
        <v>151.4961357252742</v>
      </c>
      <c r="Y62" s="68">
        <f t="shared" si="8"/>
        <v>114.2022018457521</v>
      </c>
    </row>
    <row r="63" spans="1:28" x14ac:dyDescent="0.25">
      <c r="A63">
        <f t="shared" si="9"/>
        <v>61</v>
      </c>
      <c r="B63" s="4" t="s">
        <v>229</v>
      </c>
      <c r="C63" s="3">
        <v>4984</v>
      </c>
      <c r="D63" s="3">
        <v>4063179</v>
      </c>
      <c r="E63" s="4"/>
      <c r="F63" s="4"/>
      <c r="G63" s="4" t="s">
        <v>80</v>
      </c>
      <c r="H63" s="4" t="s">
        <v>80</v>
      </c>
      <c r="I63" s="4" t="s">
        <v>11</v>
      </c>
      <c r="J63" s="4" t="s">
        <v>12</v>
      </c>
      <c r="K63" s="4" t="s">
        <v>13</v>
      </c>
      <c r="L63" s="4" t="s">
        <v>14</v>
      </c>
      <c r="M63" s="4" t="s">
        <v>13</v>
      </c>
      <c r="N63" s="4" t="s">
        <v>13</v>
      </c>
      <c r="O63" s="5">
        <v>2906</v>
      </c>
      <c r="P63" s="5">
        <v>2906</v>
      </c>
      <c r="Q63" s="5">
        <v>2907</v>
      </c>
      <c r="R63" s="5">
        <v>2906</v>
      </c>
      <c r="S63" s="5">
        <v>1</v>
      </c>
      <c r="T63" s="5">
        <v>2907</v>
      </c>
      <c r="U63" s="5">
        <f t="shared" si="5"/>
        <v>2907</v>
      </c>
      <c r="V63" s="73">
        <v>277</v>
      </c>
      <c r="W63" s="68">
        <f t="shared" si="6"/>
        <v>95.287237702098381</v>
      </c>
      <c r="X63" s="68">
        <f t="shared" si="7"/>
        <v>151.4961357252742</v>
      </c>
      <c r="Y63" s="68">
        <f t="shared" si="8"/>
        <v>114.2022018457521</v>
      </c>
    </row>
    <row r="64" spans="1:28" x14ac:dyDescent="0.25">
      <c r="A64">
        <f t="shared" si="9"/>
        <v>62</v>
      </c>
      <c r="B64" s="4" t="s">
        <v>222</v>
      </c>
      <c r="C64" s="3">
        <v>4104</v>
      </c>
      <c r="D64" s="3">
        <v>4063023</v>
      </c>
      <c r="E64" s="4"/>
      <c r="F64" s="4" t="s">
        <v>223</v>
      </c>
      <c r="G64" s="4" t="s">
        <v>174</v>
      </c>
      <c r="H64" s="4" t="s">
        <v>174</v>
      </c>
      <c r="I64" s="4" t="s">
        <v>48</v>
      </c>
      <c r="J64" s="4" t="s">
        <v>12</v>
      </c>
      <c r="K64" s="4" t="s">
        <v>13</v>
      </c>
      <c r="L64" s="4" t="s">
        <v>14</v>
      </c>
      <c r="M64" s="4" t="s">
        <v>13</v>
      </c>
      <c r="N64" s="4" t="s">
        <v>13</v>
      </c>
      <c r="O64" s="5">
        <v>312836</v>
      </c>
      <c r="P64" s="5">
        <v>312849</v>
      </c>
      <c r="Q64" s="5">
        <v>359710</v>
      </c>
      <c r="R64" s="5">
        <v>312839</v>
      </c>
      <c r="S64" s="5">
        <v>46893</v>
      </c>
      <c r="T64" s="5">
        <v>359732</v>
      </c>
      <c r="U64" s="5">
        <f t="shared" si="5"/>
        <v>359710</v>
      </c>
      <c r="V64" s="73">
        <v>34541</v>
      </c>
      <c r="W64" s="68">
        <f t="shared" si="6"/>
        <v>96.024575352367179</v>
      </c>
      <c r="X64" s="68">
        <f t="shared" si="7"/>
        <v>151.4961357252742</v>
      </c>
      <c r="Y64" s="68">
        <f t="shared" si="8"/>
        <v>114.2022018457521</v>
      </c>
    </row>
    <row r="65" spans="1:28" x14ac:dyDescent="0.25">
      <c r="A65">
        <f t="shared" si="9"/>
        <v>63</v>
      </c>
      <c r="B65" s="4" t="s">
        <v>309</v>
      </c>
      <c r="C65" s="3">
        <v>3127</v>
      </c>
      <c r="D65" s="3">
        <v>4057100</v>
      </c>
      <c r="E65" s="4"/>
      <c r="F65" s="4" t="s">
        <v>139</v>
      </c>
      <c r="G65" s="4" t="s">
        <v>85</v>
      </c>
      <c r="H65" s="4" t="s">
        <v>85</v>
      </c>
      <c r="I65" s="4" t="s">
        <v>53</v>
      </c>
      <c r="J65" s="4" t="s">
        <v>12</v>
      </c>
      <c r="K65" s="4" t="s">
        <v>12</v>
      </c>
      <c r="L65" s="4" t="s">
        <v>14</v>
      </c>
      <c r="M65" s="4" t="s">
        <v>12</v>
      </c>
      <c r="N65" s="4" t="s">
        <v>12</v>
      </c>
      <c r="O65" s="5">
        <v>110587</v>
      </c>
      <c r="P65" s="5">
        <v>110587</v>
      </c>
      <c r="Q65" s="5">
        <v>110947</v>
      </c>
      <c r="R65" s="5">
        <v>114325</v>
      </c>
      <c r="S65" s="5">
        <v>351</v>
      </c>
      <c r="T65" s="5">
        <v>114676</v>
      </c>
      <c r="U65" s="5">
        <f t="shared" si="5"/>
        <v>110947</v>
      </c>
      <c r="V65" s="73">
        <v>10911</v>
      </c>
      <c r="W65" s="68">
        <f t="shared" si="6"/>
        <v>98.3442544638431</v>
      </c>
      <c r="X65" s="68">
        <f t="shared" si="7"/>
        <v>151.4961357252742</v>
      </c>
      <c r="Y65" s="68">
        <f t="shared" si="8"/>
        <v>114.2022018457521</v>
      </c>
    </row>
    <row r="66" spans="1:28" x14ac:dyDescent="0.25">
      <c r="A66">
        <f t="shared" si="9"/>
        <v>64</v>
      </c>
      <c r="B66" s="4" t="s">
        <v>198</v>
      </c>
      <c r="C66" s="3">
        <v>7356</v>
      </c>
      <c r="D66" s="3">
        <v>4544936</v>
      </c>
      <c r="E66" s="4"/>
      <c r="F66" s="4" t="s">
        <v>122</v>
      </c>
      <c r="G66" s="4" t="s">
        <v>94</v>
      </c>
      <c r="H66" s="4" t="s">
        <v>59</v>
      </c>
      <c r="I66" s="4" t="s">
        <v>48</v>
      </c>
      <c r="J66" s="4" t="s">
        <v>13</v>
      </c>
      <c r="K66" s="4" t="s">
        <v>2</v>
      </c>
      <c r="L66" s="4"/>
      <c r="M66" s="4" t="s">
        <v>13</v>
      </c>
      <c r="N66" s="4" t="s">
        <v>13</v>
      </c>
      <c r="O66" s="5">
        <v>13129</v>
      </c>
      <c r="P66" s="5">
        <v>13129</v>
      </c>
      <c r="Q66" s="5" t="s">
        <v>2</v>
      </c>
      <c r="R66" s="5" t="s">
        <v>2</v>
      </c>
      <c r="S66" s="5" t="s">
        <v>2</v>
      </c>
      <c r="T66" s="5" t="s">
        <v>2</v>
      </c>
      <c r="U66" s="5">
        <f>P66</f>
        <v>13129</v>
      </c>
      <c r="V66" s="73">
        <v>1302</v>
      </c>
      <c r="W66" s="68">
        <f t="shared" si="6"/>
        <v>99.169776829918504</v>
      </c>
      <c r="X66" s="68">
        <f t="shared" si="7"/>
        <v>151.4961357252742</v>
      </c>
      <c r="Y66" s="68">
        <f t="shared" si="8"/>
        <v>114.2022018457521</v>
      </c>
    </row>
    <row r="67" spans="1:28" x14ac:dyDescent="0.25">
      <c r="A67">
        <f t="shared" si="9"/>
        <v>65</v>
      </c>
      <c r="B67" s="4" t="s">
        <v>151</v>
      </c>
      <c r="C67" s="3">
        <v>7183</v>
      </c>
      <c r="D67" s="3">
        <v>4383731</v>
      </c>
      <c r="E67" s="4"/>
      <c r="F67" s="4" t="s">
        <v>147</v>
      </c>
      <c r="G67" s="4" t="s">
        <v>152</v>
      </c>
      <c r="H67" s="4" t="s">
        <v>21</v>
      </c>
      <c r="I67" s="4" t="s">
        <v>40</v>
      </c>
      <c r="J67" s="4" t="s">
        <v>13</v>
      </c>
      <c r="K67" s="4" t="s">
        <v>2</v>
      </c>
      <c r="L67" s="4"/>
      <c r="M67" s="4" t="s">
        <v>13</v>
      </c>
      <c r="N67" s="4" t="s">
        <v>13</v>
      </c>
      <c r="O67" s="5">
        <v>57075</v>
      </c>
      <c r="P67" s="5">
        <v>57075</v>
      </c>
      <c r="Q67" s="5" t="s">
        <v>2</v>
      </c>
      <c r="R67" s="5" t="s">
        <v>2</v>
      </c>
      <c r="S67" s="5" t="s">
        <v>2</v>
      </c>
      <c r="T67" s="5" t="s">
        <v>2</v>
      </c>
      <c r="U67" s="5">
        <f>P67</f>
        <v>57075</v>
      </c>
      <c r="V67" s="73">
        <v>5822</v>
      </c>
      <c r="W67" s="68">
        <f t="shared" ref="W67:W98" si="10">(V67*1000)/U67</f>
        <v>102.00613228208498</v>
      </c>
      <c r="X67" s="68">
        <f t="shared" ref="X67:X98" si="11">AVERAGE($W$3:$W$153)</f>
        <v>151.4961357252742</v>
      </c>
      <c r="Y67" s="68">
        <f t="shared" ref="Y67:Y98" si="12">MEDIAN($W$3:$W$153)</f>
        <v>114.2022018457521</v>
      </c>
      <c r="Z67" s="67"/>
      <c r="AA67" s="67"/>
      <c r="AB67" s="67"/>
    </row>
    <row r="68" spans="1:28" x14ac:dyDescent="0.25">
      <c r="A68">
        <f t="shared" ref="A68:A99" si="13">+A67+1</f>
        <v>66</v>
      </c>
      <c r="B68" s="4" t="s">
        <v>218</v>
      </c>
      <c r="C68" s="3">
        <v>6375</v>
      </c>
      <c r="D68" s="3">
        <v>4084918</v>
      </c>
      <c r="E68" s="4"/>
      <c r="F68" s="4" t="s">
        <v>219</v>
      </c>
      <c r="G68" s="4" t="s">
        <v>18</v>
      </c>
      <c r="H68" s="4" t="s">
        <v>18</v>
      </c>
      <c r="I68" s="4" t="s">
        <v>11</v>
      </c>
      <c r="J68" s="4" t="s">
        <v>12</v>
      </c>
      <c r="K68" s="4" t="s">
        <v>13</v>
      </c>
      <c r="L68" s="4" t="s">
        <v>14</v>
      </c>
      <c r="M68" s="4" t="s">
        <v>13</v>
      </c>
      <c r="N68" s="4" t="s">
        <v>13</v>
      </c>
      <c r="O68" s="5">
        <v>58631</v>
      </c>
      <c r="P68" s="5">
        <v>58631</v>
      </c>
      <c r="Q68" s="5" t="s">
        <v>2</v>
      </c>
      <c r="R68" s="5">
        <v>58628</v>
      </c>
      <c r="S68" s="5">
        <v>31</v>
      </c>
      <c r="T68" s="5">
        <v>58659</v>
      </c>
      <c r="U68" s="5">
        <f t="shared" ref="U68:U110" si="14">IF(Q68="NA",T68,Q68)</f>
        <v>58659</v>
      </c>
      <c r="V68" s="73">
        <v>6092.19</v>
      </c>
      <c r="W68" s="68">
        <f t="shared" si="10"/>
        <v>103.85772004296015</v>
      </c>
      <c r="X68" s="68">
        <f t="shared" si="11"/>
        <v>151.4961357252742</v>
      </c>
      <c r="Y68" s="68">
        <f t="shared" si="12"/>
        <v>114.2022018457521</v>
      </c>
      <c r="Z68" t="s">
        <v>359</v>
      </c>
    </row>
    <row r="69" spans="1:28" x14ac:dyDescent="0.25">
      <c r="A69">
        <f t="shared" si="13"/>
        <v>67</v>
      </c>
      <c r="B69" s="4" t="s">
        <v>199</v>
      </c>
      <c r="C69" s="3">
        <v>767</v>
      </c>
      <c r="D69" s="3">
        <v>4062260</v>
      </c>
      <c r="E69" s="4"/>
      <c r="F69" s="4" t="s">
        <v>122</v>
      </c>
      <c r="G69" s="4" t="s">
        <v>94</v>
      </c>
      <c r="H69" s="4" t="s">
        <v>94</v>
      </c>
      <c r="I69" s="4" t="s">
        <v>48</v>
      </c>
      <c r="J69" s="4" t="s">
        <v>12</v>
      </c>
      <c r="K69" s="4" t="s">
        <v>13</v>
      </c>
      <c r="L69" s="4" t="s">
        <v>14</v>
      </c>
      <c r="M69" s="4" t="s">
        <v>13</v>
      </c>
      <c r="N69" s="4" t="s">
        <v>13</v>
      </c>
      <c r="O69" s="5">
        <v>268014</v>
      </c>
      <c r="P69" s="5">
        <v>268019</v>
      </c>
      <c r="Q69" s="5">
        <v>358387</v>
      </c>
      <c r="R69" s="5">
        <v>268207</v>
      </c>
      <c r="S69" s="5">
        <v>91751</v>
      </c>
      <c r="T69" s="5">
        <v>359958</v>
      </c>
      <c r="U69" s="5">
        <f t="shared" si="14"/>
        <v>358387</v>
      </c>
      <c r="V69" s="73">
        <v>37349</v>
      </c>
      <c r="W69" s="68">
        <f t="shared" si="10"/>
        <v>104.21415955377846</v>
      </c>
      <c r="X69" s="68">
        <f t="shared" si="11"/>
        <v>151.4961357252742</v>
      </c>
      <c r="Y69" s="68">
        <f t="shared" si="12"/>
        <v>114.2022018457521</v>
      </c>
    </row>
    <row r="70" spans="1:28" x14ac:dyDescent="0.25">
      <c r="A70">
        <f t="shared" si="13"/>
        <v>68</v>
      </c>
      <c r="B70" s="4" t="s">
        <v>89</v>
      </c>
      <c r="C70" s="3">
        <v>705</v>
      </c>
      <c r="D70" s="3">
        <v>4057114</v>
      </c>
      <c r="E70" s="4"/>
      <c r="F70" s="4" t="s">
        <v>61</v>
      </c>
      <c r="G70" s="4" t="s">
        <v>48</v>
      </c>
      <c r="H70" s="4" t="s">
        <v>48</v>
      </c>
      <c r="I70" s="4" t="s">
        <v>45</v>
      </c>
      <c r="J70" s="4" t="s">
        <v>12</v>
      </c>
      <c r="K70" s="4" t="s">
        <v>13</v>
      </c>
      <c r="L70" s="4" t="s">
        <v>14</v>
      </c>
      <c r="M70" s="4" t="s">
        <v>13</v>
      </c>
      <c r="N70" s="4" t="s">
        <v>13</v>
      </c>
      <c r="O70" s="5">
        <v>197491</v>
      </c>
      <c r="P70" s="5">
        <v>197491</v>
      </c>
      <c r="Q70" s="5">
        <v>200942</v>
      </c>
      <c r="R70" s="5">
        <v>199116</v>
      </c>
      <c r="S70" s="5">
        <v>2459</v>
      </c>
      <c r="T70" s="5">
        <v>201575</v>
      </c>
      <c r="U70" s="5">
        <f t="shared" si="14"/>
        <v>200942</v>
      </c>
      <c r="V70" s="73">
        <v>20962</v>
      </c>
      <c r="W70" s="68">
        <f t="shared" si="10"/>
        <v>104.31865911556568</v>
      </c>
      <c r="X70" s="68">
        <f t="shared" si="11"/>
        <v>151.4961357252742</v>
      </c>
      <c r="Y70" s="68">
        <f t="shared" si="12"/>
        <v>114.2022018457521</v>
      </c>
    </row>
    <row r="71" spans="1:28" x14ac:dyDescent="0.25">
      <c r="A71">
        <f t="shared" si="13"/>
        <v>69</v>
      </c>
      <c r="B71" s="4" t="s">
        <v>220</v>
      </c>
      <c r="C71" s="3">
        <v>6121</v>
      </c>
      <c r="D71" s="3">
        <v>4057143</v>
      </c>
      <c r="E71" s="4"/>
      <c r="F71" s="4" t="s">
        <v>119</v>
      </c>
      <c r="G71" s="4" t="s">
        <v>88</v>
      </c>
      <c r="H71" s="4" t="s">
        <v>88</v>
      </c>
      <c r="I71" s="4" t="s">
        <v>53</v>
      </c>
      <c r="J71" s="4" t="s">
        <v>12</v>
      </c>
      <c r="K71" s="4" t="s">
        <v>13</v>
      </c>
      <c r="L71" s="4" t="s">
        <v>14</v>
      </c>
      <c r="M71" s="4" t="s">
        <v>13</v>
      </c>
      <c r="N71" s="4" t="s">
        <v>13</v>
      </c>
      <c r="O71" s="5">
        <v>271506</v>
      </c>
      <c r="P71" s="5">
        <v>271506</v>
      </c>
      <c r="Q71" s="5">
        <v>289983</v>
      </c>
      <c r="R71" s="5">
        <v>274531</v>
      </c>
      <c r="S71" s="5">
        <v>18733</v>
      </c>
      <c r="T71" s="5">
        <v>293264</v>
      </c>
      <c r="U71" s="5">
        <f t="shared" si="14"/>
        <v>289983</v>
      </c>
      <c r="V71" s="73">
        <v>30507</v>
      </c>
      <c r="W71" s="68">
        <f t="shared" si="10"/>
        <v>105.20271878006642</v>
      </c>
      <c r="X71" s="68">
        <f t="shared" si="11"/>
        <v>151.4961357252742</v>
      </c>
      <c r="Y71" s="68">
        <f t="shared" si="12"/>
        <v>114.2022018457521</v>
      </c>
    </row>
    <row r="72" spans="1:28" x14ac:dyDescent="0.25">
      <c r="A72">
        <f t="shared" si="13"/>
        <v>70</v>
      </c>
      <c r="B72" s="4" t="s">
        <v>204</v>
      </c>
      <c r="C72" s="3">
        <v>2690</v>
      </c>
      <c r="D72" s="3">
        <v>4057136</v>
      </c>
      <c r="E72" s="4"/>
      <c r="F72" s="4"/>
      <c r="G72" s="4" t="s">
        <v>125</v>
      </c>
      <c r="H72" s="4" t="s">
        <v>205</v>
      </c>
      <c r="I72" s="4" t="s">
        <v>11</v>
      </c>
      <c r="J72" s="4" t="s">
        <v>12</v>
      </c>
      <c r="K72" s="4" t="s">
        <v>13</v>
      </c>
      <c r="L72" s="4" t="s">
        <v>14</v>
      </c>
      <c r="M72" s="4" t="s">
        <v>13</v>
      </c>
      <c r="N72" s="4" t="s">
        <v>13</v>
      </c>
      <c r="O72" s="5">
        <v>135440</v>
      </c>
      <c r="P72" s="5">
        <v>135440</v>
      </c>
      <c r="Q72" s="5" t="s">
        <v>2</v>
      </c>
      <c r="R72" s="5">
        <v>136954</v>
      </c>
      <c r="S72" s="5">
        <v>104</v>
      </c>
      <c r="T72" s="5">
        <v>137058</v>
      </c>
      <c r="U72" s="5">
        <f t="shared" si="14"/>
        <v>137058</v>
      </c>
      <c r="V72" s="73">
        <v>14644</v>
      </c>
      <c r="W72" s="68">
        <f t="shared" si="10"/>
        <v>106.84527718192298</v>
      </c>
      <c r="X72" s="68">
        <f t="shared" si="11"/>
        <v>151.4961357252742</v>
      </c>
      <c r="Y72" s="68">
        <f t="shared" si="12"/>
        <v>114.2022018457521</v>
      </c>
      <c r="Z72" s="1"/>
      <c r="AA72" s="1"/>
      <c r="AB72" s="1"/>
    </row>
    <row r="73" spans="1:28" x14ac:dyDescent="0.25">
      <c r="A73">
        <f t="shared" si="13"/>
        <v>71</v>
      </c>
      <c r="B73" s="4" t="s">
        <v>244</v>
      </c>
      <c r="C73" s="3">
        <v>2192</v>
      </c>
      <c r="D73" s="3">
        <v>4063694</v>
      </c>
      <c r="E73" s="4" t="s">
        <v>247</v>
      </c>
      <c r="F73" s="4" t="s">
        <v>246</v>
      </c>
      <c r="G73" s="4" t="s">
        <v>94</v>
      </c>
      <c r="H73" s="4" t="s">
        <v>94</v>
      </c>
      <c r="I73" s="4" t="s">
        <v>48</v>
      </c>
      <c r="J73" s="4" t="s">
        <v>12</v>
      </c>
      <c r="K73" s="4" t="s">
        <v>13</v>
      </c>
      <c r="L73" s="4" t="s">
        <v>14</v>
      </c>
      <c r="M73" s="4" t="s">
        <v>13</v>
      </c>
      <c r="N73" s="4" t="s">
        <v>13</v>
      </c>
      <c r="O73" s="5">
        <v>6272</v>
      </c>
      <c r="P73" s="5">
        <v>6272</v>
      </c>
      <c r="Q73" s="5">
        <v>6327</v>
      </c>
      <c r="R73" s="5">
        <v>6281</v>
      </c>
      <c r="S73" s="5">
        <v>46</v>
      </c>
      <c r="T73" s="5">
        <v>6327</v>
      </c>
      <c r="U73" s="5">
        <f t="shared" si="14"/>
        <v>6327</v>
      </c>
      <c r="V73" s="73">
        <v>695</v>
      </c>
      <c r="W73" s="68">
        <f t="shared" si="10"/>
        <v>109.84668879405721</v>
      </c>
      <c r="X73" s="68">
        <f t="shared" si="11"/>
        <v>151.4961357252742</v>
      </c>
      <c r="Y73" s="68">
        <f t="shared" si="12"/>
        <v>114.2022018457521</v>
      </c>
    </row>
    <row r="74" spans="1:28" x14ac:dyDescent="0.25">
      <c r="A74">
        <f t="shared" si="13"/>
        <v>72</v>
      </c>
      <c r="B74" s="4" t="s">
        <v>197</v>
      </c>
      <c r="C74" s="3">
        <v>3318</v>
      </c>
      <c r="D74" s="3">
        <v>4063341</v>
      </c>
      <c r="E74" s="4"/>
      <c r="F74" s="4" t="s">
        <v>176</v>
      </c>
      <c r="G74" s="4" t="s">
        <v>80</v>
      </c>
      <c r="H74" s="4" t="s">
        <v>80</v>
      </c>
      <c r="I74" s="4" t="s">
        <v>11</v>
      </c>
      <c r="J74" s="4" t="s">
        <v>12</v>
      </c>
      <c r="K74" s="4" t="s">
        <v>13</v>
      </c>
      <c r="L74" s="4" t="s">
        <v>14</v>
      </c>
      <c r="M74" s="4" t="s">
        <v>13</v>
      </c>
      <c r="N74" s="4" t="s">
        <v>13</v>
      </c>
      <c r="O74" s="5">
        <v>327353</v>
      </c>
      <c r="P74" s="5">
        <v>327368</v>
      </c>
      <c r="Q74" s="5">
        <v>347367</v>
      </c>
      <c r="R74" s="5">
        <v>327355</v>
      </c>
      <c r="S74" s="5">
        <v>19992</v>
      </c>
      <c r="T74" s="5">
        <v>347347</v>
      </c>
      <c r="U74" s="5">
        <f t="shared" si="14"/>
        <v>347367</v>
      </c>
      <c r="V74" s="73">
        <v>38509</v>
      </c>
      <c r="W74" s="68">
        <f t="shared" si="10"/>
        <v>110.85969594118036</v>
      </c>
      <c r="X74" s="68">
        <f t="shared" si="11"/>
        <v>151.4961357252742</v>
      </c>
      <c r="Y74" s="68">
        <f t="shared" si="12"/>
        <v>114.2022018457521</v>
      </c>
      <c r="Z74" s="1"/>
      <c r="AA74" s="1"/>
      <c r="AB74" s="1"/>
    </row>
    <row r="75" spans="1:28" x14ac:dyDescent="0.25">
      <c r="A75">
        <f t="shared" si="13"/>
        <v>73</v>
      </c>
      <c r="B75" s="4" t="s">
        <v>312</v>
      </c>
      <c r="C75" s="3">
        <v>3538</v>
      </c>
      <c r="D75" s="3">
        <v>4057538</v>
      </c>
      <c r="E75" s="4"/>
      <c r="F75" s="4" t="s">
        <v>238</v>
      </c>
      <c r="G75" s="4" t="s">
        <v>94</v>
      </c>
      <c r="H75" s="4" t="s">
        <v>94</v>
      </c>
      <c r="I75" s="4" t="s">
        <v>48</v>
      </c>
      <c r="J75" s="4" t="s">
        <v>12</v>
      </c>
      <c r="K75" s="4" t="s">
        <v>12</v>
      </c>
      <c r="L75" s="4" t="s">
        <v>14</v>
      </c>
      <c r="M75" s="4" t="s">
        <v>13</v>
      </c>
      <c r="N75" s="4" t="s">
        <v>13</v>
      </c>
      <c r="O75" s="5">
        <v>310201</v>
      </c>
      <c r="P75" s="5">
        <v>310201</v>
      </c>
      <c r="Q75" s="5">
        <v>357435</v>
      </c>
      <c r="R75" s="5">
        <v>310159</v>
      </c>
      <c r="S75" s="5">
        <v>47249</v>
      </c>
      <c r="T75" s="5">
        <v>357408</v>
      </c>
      <c r="U75" s="5">
        <f t="shared" si="14"/>
        <v>357435</v>
      </c>
      <c r="V75" s="73">
        <v>39956</v>
      </c>
      <c r="W75" s="68">
        <f t="shared" si="10"/>
        <v>111.78535957586693</v>
      </c>
      <c r="X75" s="68">
        <f t="shared" si="11"/>
        <v>151.4961357252742</v>
      </c>
      <c r="Y75" s="68">
        <f t="shared" si="12"/>
        <v>114.2022018457521</v>
      </c>
      <c r="Z75" s="1"/>
      <c r="AA75" s="1"/>
      <c r="AB75" s="1"/>
    </row>
    <row r="76" spans="1:28" x14ac:dyDescent="0.25">
      <c r="A76">
        <f t="shared" si="13"/>
        <v>74</v>
      </c>
      <c r="B76" s="4" t="s">
        <v>149</v>
      </c>
      <c r="C76" s="3">
        <v>7180</v>
      </c>
      <c r="D76" s="3">
        <v>4332176</v>
      </c>
      <c r="E76" s="4"/>
      <c r="F76" s="4" t="s">
        <v>147</v>
      </c>
      <c r="G76" s="4" t="s">
        <v>112</v>
      </c>
      <c r="H76" s="4" t="s">
        <v>55</v>
      </c>
      <c r="I76" s="4" t="s">
        <v>53</v>
      </c>
      <c r="J76" s="4" t="s">
        <v>12</v>
      </c>
      <c r="K76" s="4" t="s">
        <v>13</v>
      </c>
      <c r="L76" s="4" t="s">
        <v>14</v>
      </c>
      <c r="M76" s="4" t="s">
        <v>13</v>
      </c>
      <c r="N76" s="4" t="s">
        <v>13</v>
      </c>
      <c r="O76" s="5">
        <v>4215</v>
      </c>
      <c r="P76" s="5">
        <v>4215</v>
      </c>
      <c r="Q76" s="5">
        <v>4232</v>
      </c>
      <c r="R76" s="5">
        <v>4213</v>
      </c>
      <c r="S76" s="5">
        <v>5</v>
      </c>
      <c r="T76" s="5">
        <v>4218</v>
      </c>
      <c r="U76" s="5">
        <f t="shared" si="14"/>
        <v>4232</v>
      </c>
      <c r="V76" s="73">
        <v>477</v>
      </c>
      <c r="W76" s="68">
        <f t="shared" si="10"/>
        <v>112.71266540642722</v>
      </c>
      <c r="X76" s="68">
        <f t="shared" si="11"/>
        <v>151.4961357252742</v>
      </c>
      <c r="Y76" s="68">
        <f t="shared" si="12"/>
        <v>114.2022018457521</v>
      </c>
      <c r="Z76" s="1"/>
      <c r="AA76" s="1"/>
      <c r="AB76" s="1"/>
    </row>
    <row r="77" spans="1:28" x14ac:dyDescent="0.25">
      <c r="A77">
        <f t="shared" si="13"/>
        <v>75</v>
      </c>
      <c r="B77" s="4" t="s">
        <v>97</v>
      </c>
      <c r="C77" s="3">
        <v>2303</v>
      </c>
      <c r="D77" s="3">
        <v>4059359</v>
      </c>
      <c r="E77" s="4"/>
      <c r="F77" s="4" t="s">
        <v>47</v>
      </c>
      <c r="G77" s="4" t="s">
        <v>18</v>
      </c>
      <c r="H77" s="4" t="s">
        <v>18</v>
      </c>
      <c r="I77" s="4" t="s">
        <v>11</v>
      </c>
      <c r="J77" s="4" t="s">
        <v>12</v>
      </c>
      <c r="K77" s="4" t="s">
        <v>13</v>
      </c>
      <c r="L77" s="4" t="s">
        <v>14</v>
      </c>
      <c r="M77" s="4" t="s">
        <v>13</v>
      </c>
      <c r="N77" s="4" t="s">
        <v>13</v>
      </c>
      <c r="O77" s="5">
        <v>225824</v>
      </c>
      <c r="P77" s="5">
        <v>225824</v>
      </c>
      <c r="Q77" s="5" t="s">
        <v>2</v>
      </c>
      <c r="R77" s="5">
        <v>227329</v>
      </c>
      <c r="S77" s="5">
        <v>23874</v>
      </c>
      <c r="T77" s="5">
        <v>251203</v>
      </c>
      <c r="U77" s="5">
        <f t="shared" si="14"/>
        <v>251203</v>
      </c>
      <c r="V77" s="73">
        <v>28413</v>
      </c>
      <c r="W77" s="68">
        <f t="shared" si="10"/>
        <v>113.1077256242959</v>
      </c>
      <c r="X77" s="68">
        <f t="shared" si="11"/>
        <v>151.4961357252742</v>
      </c>
      <c r="Y77" s="68">
        <f t="shared" si="12"/>
        <v>114.2022018457521</v>
      </c>
    </row>
    <row r="78" spans="1:28" x14ac:dyDescent="0.25">
      <c r="A78">
        <f t="shared" si="13"/>
        <v>76</v>
      </c>
      <c r="B78" s="4" t="s">
        <v>92</v>
      </c>
      <c r="C78" s="3">
        <v>2299</v>
      </c>
      <c r="D78" s="3">
        <v>4059355</v>
      </c>
      <c r="E78" s="4"/>
      <c r="F78" s="4" t="s">
        <v>47</v>
      </c>
      <c r="G78" s="4" t="s">
        <v>63</v>
      </c>
      <c r="H78" s="4" t="s">
        <v>30</v>
      </c>
      <c r="I78" s="4" t="s">
        <v>53</v>
      </c>
      <c r="J78" s="4" t="s">
        <v>12</v>
      </c>
      <c r="K78" s="4" t="s">
        <v>13</v>
      </c>
      <c r="L78" s="4" t="s">
        <v>14</v>
      </c>
      <c r="M78" s="4" t="s">
        <v>13</v>
      </c>
      <c r="N78" s="4" t="s">
        <v>13</v>
      </c>
      <c r="O78" s="5">
        <v>105528</v>
      </c>
      <c r="P78" s="5">
        <v>105531</v>
      </c>
      <c r="Q78" s="5" t="s">
        <v>2</v>
      </c>
      <c r="R78" s="5">
        <v>105531</v>
      </c>
      <c r="S78" s="5">
        <v>29265</v>
      </c>
      <c r="T78" s="5">
        <v>134796</v>
      </c>
      <c r="U78" s="5">
        <f t="shared" si="14"/>
        <v>134796</v>
      </c>
      <c r="V78" s="73">
        <v>15394</v>
      </c>
      <c r="W78" s="68">
        <f t="shared" si="10"/>
        <v>114.2022018457521</v>
      </c>
      <c r="X78" s="68">
        <f t="shared" si="11"/>
        <v>151.4961357252742</v>
      </c>
      <c r="Y78" s="68">
        <f t="shared" si="12"/>
        <v>114.2022018457521</v>
      </c>
    </row>
    <row r="79" spans="1:28" x14ac:dyDescent="0.25">
      <c r="A79">
        <f t="shared" si="13"/>
        <v>77</v>
      </c>
      <c r="B79" s="4" t="s">
        <v>149</v>
      </c>
      <c r="C79" s="3">
        <v>7179</v>
      </c>
      <c r="D79" s="3">
        <v>4332176</v>
      </c>
      <c r="E79" s="4"/>
      <c r="F79" s="4" t="s">
        <v>147</v>
      </c>
      <c r="G79" s="4" t="s">
        <v>112</v>
      </c>
      <c r="H79" s="4" t="s">
        <v>112</v>
      </c>
      <c r="I79" s="4" t="s">
        <v>53</v>
      </c>
      <c r="J79" s="4" t="s">
        <v>12</v>
      </c>
      <c r="K79" s="4" t="s">
        <v>13</v>
      </c>
      <c r="L79" s="4" t="s">
        <v>14</v>
      </c>
      <c r="M79" s="4" t="s">
        <v>13</v>
      </c>
      <c r="N79" s="4" t="s">
        <v>13</v>
      </c>
      <c r="O79" s="5">
        <v>55746</v>
      </c>
      <c r="P79" s="5">
        <v>55746</v>
      </c>
      <c r="Q79" s="5" t="s">
        <v>2</v>
      </c>
      <c r="R79" s="5">
        <v>54372</v>
      </c>
      <c r="S79" s="5">
        <v>229</v>
      </c>
      <c r="T79" s="5">
        <v>54601</v>
      </c>
      <c r="U79" s="5">
        <f t="shared" si="14"/>
        <v>54601</v>
      </c>
      <c r="V79" s="73">
        <v>6261</v>
      </c>
      <c r="W79" s="68">
        <f t="shared" si="10"/>
        <v>114.66822951960587</v>
      </c>
      <c r="X79" s="68">
        <f t="shared" si="11"/>
        <v>151.4961357252742</v>
      </c>
      <c r="Y79" s="68">
        <f t="shared" si="12"/>
        <v>114.2022018457521</v>
      </c>
      <c r="Z79" s="1"/>
      <c r="AA79" s="1"/>
      <c r="AB79" s="1"/>
    </row>
    <row r="80" spans="1:28" x14ac:dyDescent="0.25">
      <c r="A80">
        <f t="shared" si="13"/>
        <v>78</v>
      </c>
      <c r="B80" s="4" t="s">
        <v>121</v>
      </c>
      <c r="C80" s="3">
        <v>1054</v>
      </c>
      <c r="D80" s="3">
        <v>4059906</v>
      </c>
      <c r="E80" s="4"/>
      <c r="F80" s="4" t="s">
        <v>122</v>
      </c>
      <c r="G80" s="4" t="s">
        <v>94</v>
      </c>
      <c r="H80" s="4" t="s">
        <v>94</v>
      </c>
      <c r="I80" s="4" t="s">
        <v>48</v>
      </c>
      <c r="J80" s="4" t="s">
        <v>12</v>
      </c>
      <c r="K80" s="4" t="s">
        <v>13</v>
      </c>
      <c r="L80" s="4" t="s">
        <v>14</v>
      </c>
      <c r="M80" s="4" t="s">
        <v>13</v>
      </c>
      <c r="N80" s="4" t="s">
        <v>13</v>
      </c>
      <c r="O80" s="5" t="s">
        <v>2</v>
      </c>
      <c r="P80" s="5" t="s">
        <v>2</v>
      </c>
      <c r="Q80" s="5" t="s">
        <v>2</v>
      </c>
      <c r="R80" s="5">
        <v>241396</v>
      </c>
      <c r="S80" s="5">
        <v>18295</v>
      </c>
      <c r="T80" s="5">
        <v>259691</v>
      </c>
      <c r="U80" s="5">
        <f t="shared" si="14"/>
        <v>259691</v>
      </c>
      <c r="V80" s="73">
        <v>30206.823</v>
      </c>
      <c r="W80" s="68">
        <f t="shared" si="10"/>
        <v>116.31832832096607</v>
      </c>
      <c r="X80" s="68">
        <f t="shared" si="11"/>
        <v>151.4961357252742</v>
      </c>
      <c r="Y80" s="68">
        <f t="shared" si="12"/>
        <v>114.2022018457521</v>
      </c>
      <c r="Z80" t="s">
        <v>359</v>
      </c>
    </row>
    <row r="81" spans="1:28" x14ac:dyDescent="0.25">
      <c r="A81">
        <f t="shared" si="13"/>
        <v>79</v>
      </c>
      <c r="B81" s="4" t="s">
        <v>118</v>
      </c>
      <c r="C81" s="3">
        <v>2937</v>
      </c>
      <c r="D81" s="3">
        <v>4088820</v>
      </c>
      <c r="E81" s="4"/>
      <c r="F81" s="4" t="s">
        <v>119</v>
      </c>
      <c r="G81" s="4" t="s">
        <v>120</v>
      </c>
      <c r="H81" s="4" t="s">
        <v>120</v>
      </c>
      <c r="I81" s="4" t="s">
        <v>40</v>
      </c>
      <c r="J81" s="4" t="s">
        <v>12</v>
      </c>
      <c r="K81" s="4" t="s">
        <v>13</v>
      </c>
      <c r="L81" s="4" t="s">
        <v>14</v>
      </c>
      <c r="M81" s="4" t="s">
        <v>13</v>
      </c>
      <c r="N81" s="4" t="s">
        <v>13</v>
      </c>
      <c r="O81" s="5" t="s">
        <v>2</v>
      </c>
      <c r="P81" s="5" t="s">
        <v>2</v>
      </c>
      <c r="Q81" s="5" t="s">
        <v>2</v>
      </c>
      <c r="R81" s="5">
        <v>135100</v>
      </c>
      <c r="S81" s="5">
        <v>13</v>
      </c>
      <c r="T81" s="5">
        <v>135113</v>
      </c>
      <c r="U81" s="5">
        <f t="shared" si="14"/>
        <v>135113</v>
      </c>
      <c r="V81" s="73">
        <v>15846.166999999999</v>
      </c>
      <c r="W81" s="68">
        <f t="shared" si="10"/>
        <v>117.28084640264075</v>
      </c>
      <c r="X81" s="68">
        <f t="shared" si="11"/>
        <v>151.4961357252742</v>
      </c>
      <c r="Y81" s="68">
        <f t="shared" si="12"/>
        <v>114.2022018457521</v>
      </c>
      <c r="Z81" t="s">
        <v>359</v>
      </c>
    </row>
    <row r="82" spans="1:28" x14ac:dyDescent="0.25">
      <c r="A82">
        <f t="shared" si="13"/>
        <v>80</v>
      </c>
      <c r="B82" s="4" t="s">
        <v>189</v>
      </c>
      <c r="C82" s="3">
        <v>3935</v>
      </c>
      <c r="D82" s="3">
        <v>4057115</v>
      </c>
      <c r="E82" s="4"/>
      <c r="F82" s="4" t="s">
        <v>190</v>
      </c>
      <c r="G82" s="4" t="s">
        <v>48</v>
      </c>
      <c r="H82" s="4" t="s">
        <v>48</v>
      </c>
      <c r="I82" s="4" t="s">
        <v>45</v>
      </c>
      <c r="J82" s="4" t="s">
        <v>12</v>
      </c>
      <c r="K82" s="4" t="s">
        <v>13</v>
      </c>
      <c r="L82" s="4" t="s">
        <v>14</v>
      </c>
      <c r="M82" s="4" t="s">
        <v>13</v>
      </c>
      <c r="N82" s="4" t="s">
        <v>13</v>
      </c>
      <c r="O82" s="5">
        <v>272163</v>
      </c>
      <c r="P82" s="5">
        <v>272165</v>
      </c>
      <c r="Q82" s="5">
        <v>276415</v>
      </c>
      <c r="R82" s="5">
        <v>272163</v>
      </c>
      <c r="S82" s="5">
        <v>4252</v>
      </c>
      <c r="T82" s="5">
        <v>276415</v>
      </c>
      <c r="U82" s="5">
        <f t="shared" si="14"/>
        <v>276415</v>
      </c>
      <c r="V82" s="73">
        <v>33716</v>
      </c>
      <c r="W82" s="68">
        <f t="shared" si="10"/>
        <v>121.97601432628475</v>
      </c>
      <c r="X82" s="68">
        <f t="shared" si="11"/>
        <v>151.4961357252742</v>
      </c>
      <c r="Y82" s="68">
        <f t="shared" si="12"/>
        <v>114.2022018457521</v>
      </c>
    </row>
    <row r="83" spans="1:28" x14ac:dyDescent="0.25">
      <c r="A83">
        <f t="shared" si="13"/>
        <v>81</v>
      </c>
      <c r="B83" s="4" t="s">
        <v>167</v>
      </c>
      <c r="C83" s="3">
        <v>2112</v>
      </c>
      <c r="D83" s="3">
        <v>4061634</v>
      </c>
      <c r="E83" s="4"/>
      <c r="F83" s="4" t="s">
        <v>168</v>
      </c>
      <c r="G83" s="4" t="s">
        <v>59</v>
      </c>
      <c r="H83" s="4" t="s">
        <v>59</v>
      </c>
      <c r="I83" s="4" t="s">
        <v>11</v>
      </c>
      <c r="J83" s="4" t="s">
        <v>12</v>
      </c>
      <c r="K83" s="4" t="s">
        <v>13</v>
      </c>
      <c r="L83" s="4" t="s">
        <v>14</v>
      </c>
      <c r="M83" s="4" t="s">
        <v>13</v>
      </c>
      <c r="N83" s="4" t="s">
        <v>13</v>
      </c>
      <c r="O83" s="5">
        <v>218065</v>
      </c>
      <c r="P83" s="5">
        <v>218075</v>
      </c>
      <c r="Q83" s="5" t="s">
        <v>2</v>
      </c>
      <c r="R83" s="5">
        <v>218065</v>
      </c>
      <c r="S83" s="5">
        <v>724</v>
      </c>
      <c r="T83" s="5">
        <v>218789</v>
      </c>
      <c r="U83" s="5">
        <f t="shared" si="14"/>
        <v>218789</v>
      </c>
      <c r="V83" s="73">
        <v>26867</v>
      </c>
      <c r="W83" s="68">
        <f t="shared" si="10"/>
        <v>122.79867817851903</v>
      </c>
      <c r="X83" s="68">
        <f t="shared" si="11"/>
        <v>151.4961357252742</v>
      </c>
      <c r="Y83" s="68">
        <f t="shared" si="12"/>
        <v>114.2022018457521</v>
      </c>
    </row>
    <row r="84" spans="1:28" x14ac:dyDescent="0.25">
      <c r="A84">
        <f t="shared" si="13"/>
        <v>82</v>
      </c>
      <c r="B84" s="4" t="s">
        <v>75</v>
      </c>
      <c r="C84" s="3">
        <v>4</v>
      </c>
      <c r="D84" s="3">
        <v>4059166</v>
      </c>
      <c r="E84" s="4"/>
      <c r="F84" s="4" t="s">
        <v>20</v>
      </c>
      <c r="G84" s="4" t="s">
        <v>35</v>
      </c>
      <c r="H84" s="4" t="s">
        <v>35</v>
      </c>
      <c r="I84" s="4" t="s">
        <v>11</v>
      </c>
      <c r="J84" s="4" t="s">
        <v>12</v>
      </c>
      <c r="K84" s="4" t="s">
        <v>13</v>
      </c>
      <c r="L84" s="4" t="s">
        <v>14</v>
      </c>
      <c r="M84" s="4" t="s">
        <v>13</v>
      </c>
      <c r="N84" s="4" t="s">
        <v>13</v>
      </c>
      <c r="O84" s="5" t="s">
        <v>2</v>
      </c>
      <c r="P84" s="5" t="s">
        <v>2</v>
      </c>
      <c r="Q84" s="5" t="s">
        <v>2</v>
      </c>
      <c r="R84" s="5">
        <v>63312</v>
      </c>
      <c r="S84" s="5">
        <v>115</v>
      </c>
      <c r="T84" s="5">
        <v>63427</v>
      </c>
      <c r="U84" s="5">
        <f t="shared" si="14"/>
        <v>63427</v>
      </c>
      <c r="V84" s="73">
        <v>7844</v>
      </c>
      <c r="W84" s="68">
        <f t="shared" si="10"/>
        <v>123.66973055638766</v>
      </c>
      <c r="X84" s="68">
        <f t="shared" si="11"/>
        <v>151.4961357252742</v>
      </c>
      <c r="Y84" s="68">
        <f t="shared" si="12"/>
        <v>114.2022018457521</v>
      </c>
    </row>
    <row r="85" spans="1:28" s="1" customFormat="1" x14ac:dyDescent="0.25">
      <c r="A85">
        <f t="shared" si="13"/>
        <v>83</v>
      </c>
      <c r="B85" s="4" t="s">
        <v>291</v>
      </c>
      <c r="C85" s="3">
        <v>2278</v>
      </c>
      <c r="D85" s="3">
        <v>4004389</v>
      </c>
      <c r="E85" s="4"/>
      <c r="F85" s="4" t="s">
        <v>154</v>
      </c>
      <c r="G85" s="4" t="s">
        <v>65</v>
      </c>
      <c r="H85" s="4" t="s">
        <v>65</v>
      </c>
      <c r="I85" s="4" t="s">
        <v>48</v>
      </c>
      <c r="J85" s="4" t="s">
        <v>12</v>
      </c>
      <c r="K85" s="4" t="s">
        <v>12</v>
      </c>
      <c r="L85" s="4" t="s">
        <v>14</v>
      </c>
      <c r="M85" s="4" t="s">
        <v>12</v>
      </c>
      <c r="N85" s="4" t="s">
        <v>12</v>
      </c>
      <c r="O85" s="5">
        <v>195488</v>
      </c>
      <c r="P85" s="5">
        <v>195496</v>
      </c>
      <c r="Q85" s="5">
        <v>261612</v>
      </c>
      <c r="R85" s="5">
        <v>195489</v>
      </c>
      <c r="S85" s="5">
        <v>66116</v>
      </c>
      <c r="T85" s="5">
        <v>261605</v>
      </c>
      <c r="U85" s="5">
        <f t="shared" si="14"/>
        <v>261612</v>
      </c>
      <c r="V85" s="73">
        <v>32591</v>
      </c>
      <c r="W85" s="68">
        <f t="shared" si="10"/>
        <v>124.57761876366527</v>
      </c>
      <c r="X85" s="68">
        <f t="shared" si="11"/>
        <v>151.4961357252742</v>
      </c>
      <c r="Y85" s="68">
        <f t="shared" si="12"/>
        <v>114.2022018457521</v>
      </c>
      <c r="Z85"/>
      <c r="AA85"/>
      <c r="AB85"/>
    </row>
    <row r="86" spans="1:28" x14ac:dyDescent="0.25">
      <c r="A86">
        <f t="shared" si="13"/>
        <v>84</v>
      </c>
      <c r="B86" s="4" t="s">
        <v>226</v>
      </c>
      <c r="C86" s="3">
        <v>1036</v>
      </c>
      <c r="D86" s="3">
        <v>4063060</v>
      </c>
      <c r="E86" s="4"/>
      <c r="F86" s="4" t="s">
        <v>50</v>
      </c>
      <c r="G86" s="4" t="s">
        <v>99</v>
      </c>
      <c r="H86" s="4" t="s">
        <v>99</v>
      </c>
      <c r="I86" s="4" t="s">
        <v>45</v>
      </c>
      <c r="J86" s="4" t="s">
        <v>12</v>
      </c>
      <c r="K86" s="4" t="s">
        <v>13</v>
      </c>
      <c r="L86" s="4" t="s">
        <v>14</v>
      </c>
      <c r="M86" s="4" t="s">
        <v>13</v>
      </c>
      <c r="N86" s="4" t="s">
        <v>13</v>
      </c>
      <c r="O86" s="5">
        <v>181711</v>
      </c>
      <c r="P86" s="5">
        <v>181711</v>
      </c>
      <c r="Q86" s="5">
        <v>184472</v>
      </c>
      <c r="R86" s="5">
        <v>181717</v>
      </c>
      <c r="S86" s="5">
        <v>2764</v>
      </c>
      <c r="T86" s="5">
        <v>184481</v>
      </c>
      <c r="U86" s="5">
        <f t="shared" si="14"/>
        <v>184472</v>
      </c>
      <c r="V86" s="73">
        <v>23214</v>
      </c>
      <c r="W86" s="68">
        <f t="shared" si="10"/>
        <v>125.84023591656187</v>
      </c>
      <c r="X86" s="68">
        <f t="shared" si="11"/>
        <v>151.4961357252742</v>
      </c>
      <c r="Y86" s="68">
        <f t="shared" si="12"/>
        <v>114.2022018457521</v>
      </c>
    </row>
    <row r="87" spans="1:28" x14ac:dyDescent="0.25">
      <c r="A87">
        <f t="shared" si="13"/>
        <v>85</v>
      </c>
      <c r="B87" s="4" t="s">
        <v>310</v>
      </c>
      <c r="C87" s="3">
        <v>3299</v>
      </c>
      <c r="D87" s="3">
        <v>4063281</v>
      </c>
      <c r="E87" s="4"/>
      <c r="F87" s="4" t="s">
        <v>311</v>
      </c>
      <c r="G87" s="4" t="s">
        <v>163</v>
      </c>
      <c r="H87" s="4" t="s">
        <v>163</v>
      </c>
      <c r="I87" s="4" t="s">
        <v>53</v>
      </c>
      <c r="J87" s="4" t="s">
        <v>12</v>
      </c>
      <c r="K87" s="4" t="s">
        <v>12</v>
      </c>
      <c r="L87" s="4" t="s">
        <v>14</v>
      </c>
      <c r="M87" s="4" t="s">
        <v>13</v>
      </c>
      <c r="N87" s="4" t="s">
        <v>13</v>
      </c>
      <c r="O87" s="5">
        <v>12431</v>
      </c>
      <c r="P87" s="5">
        <v>12431</v>
      </c>
      <c r="Q87" s="5">
        <v>12432</v>
      </c>
      <c r="R87" s="5">
        <v>12429</v>
      </c>
      <c r="S87" s="5">
        <v>1</v>
      </c>
      <c r="T87" s="5">
        <v>12430</v>
      </c>
      <c r="U87" s="5">
        <f t="shared" si="14"/>
        <v>12432</v>
      </c>
      <c r="V87" s="73">
        <v>1574</v>
      </c>
      <c r="W87" s="68">
        <f t="shared" si="10"/>
        <v>126.6087516087516</v>
      </c>
      <c r="X87" s="68">
        <f t="shared" si="11"/>
        <v>151.4961357252742</v>
      </c>
      <c r="Y87" s="68">
        <f t="shared" si="12"/>
        <v>114.2022018457521</v>
      </c>
      <c r="Z87" s="1"/>
      <c r="AA87" s="1"/>
      <c r="AB87" s="1"/>
    </row>
    <row r="88" spans="1:28" x14ac:dyDescent="0.25">
      <c r="A88">
        <f t="shared" si="13"/>
        <v>86</v>
      </c>
      <c r="B88" s="4" t="s">
        <v>252</v>
      </c>
      <c r="C88" s="3">
        <v>5</v>
      </c>
      <c r="D88" s="3">
        <v>4063762</v>
      </c>
      <c r="E88" s="4"/>
      <c r="F88" s="4" t="s">
        <v>20</v>
      </c>
      <c r="G88" s="4" t="s">
        <v>18</v>
      </c>
      <c r="H88" s="4" t="s">
        <v>18</v>
      </c>
      <c r="I88" s="4" t="s">
        <v>11</v>
      </c>
      <c r="J88" s="4" t="s">
        <v>12</v>
      </c>
      <c r="K88" s="4" t="s">
        <v>13</v>
      </c>
      <c r="L88" s="4" t="s">
        <v>14</v>
      </c>
      <c r="M88" s="4" t="s">
        <v>13</v>
      </c>
      <c r="N88" s="4" t="s">
        <v>13</v>
      </c>
      <c r="O88" s="5">
        <v>283881</v>
      </c>
      <c r="P88" s="5">
        <v>283881</v>
      </c>
      <c r="Q88" s="5" t="s">
        <v>2</v>
      </c>
      <c r="R88" s="5">
        <v>283724</v>
      </c>
      <c r="S88" s="5">
        <v>196</v>
      </c>
      <c r="T88" s="5">
        <v>283920</v>
      </c>
      <c r="U88" s="5">
        <f t="shared" si="14"/>
        <v>283920</v>
      </c>
      <c r="V88" s="73">
        <v>36307</v>
      </c>
      <c r="W88" s="68">
        <f t="shared" si="10"/>
        <v>127.87757114680191</v>
      </c>
      <c r="X88" s="68">
        <f t="shared" si="11"/>
        <v>151.4961357252742</v>
      </c>
      <c r="Y88" s="68">
        <f t="shared" si="12"/>
        <v>114.2022018457521</v>
      </c>
    </row>
    <row r="89" spans="1:28" x14ac:dyDescent="0.25">
      <c r="A89">
        <f t="shared" si="13"/>
        <v>87</v>
      </c>
      <c r="B89" s="4" t="s">
        <v>212</v>
      </c>
      <c r="C89" s="3">
        <v>4880</v>
      </c>
      <c r="D89" s="3">
        <v>4325395</v>
      </c>
      <c r="E89" s="4"/>
      <c r="F89" s="4" t="s">
        <v>43</v>
      </c>
      <c r="G89" s="4" t="s">
        <v>30</v>
      </c>
      <c r="H89" s="4" t="s">
        <v>30</v>
      </c>
      <c r="I89" s="4" t="s">
        <v>53</v>
      </c>
      <c r="J89" s="4" t="s">
        <v>12</v>
      </c>
      <c r="K89" s="4" t="s">
        <v>13</v>
      </c>
      <c r="L89" s="4" t="s">
        <v>14</v>
      </c>
      <c r="M89" s="4" t="s">
        <v>13</v>
      </c>
      <c r="N89" s="4" t="s">
        <v>13</v>
      </c>
      <c r="O89" s="5">
        <v>2137</v>
      </c>
      <c r="P89" s="5">
        <v>2137</v>
      </c>
      <c r="Q89" s="5">
        <v>2137</v>
      </c>
      <c r="R89" s="5">
        <v>2137</v>
      </c>
      <c r="S89" s="5">
        <v>0</v>
      </c>
      <c r="T89" s="5">
        <v>2137</v>
      </c>
      <c r="U89" s="5">
        <f t="shared" si="14"/>
        <v>2137</v>
      </c>
      <c r="V89" s="73">
        <v>274</v>
      </c>
      <c r="W89" s="68">
        <f t="shared" si="10"/>
        <v>128.21712681328967</v>
      </c>
      <c r="X89" s="68">
        <f t="shared" si="11"/>
        <v>151.4961357252742</v>
      </c>
      <c r="Y89" s="68">
        <f t="shared" si="12"/>
        <v>114.2022018457521</v>
      </c>
    </row>
    <row r="90" spans="1:28" x14ac:dyDescent="0.25">
      <c r="A90">
        <f t="shared" si="13"/>
        <v>88</v>
      </c>
      <c r="B90" s="4" t="s">
        <v>83</v>
      </c>
      <c r="C90" s="3">
        <v>4109</v>
      </c>
      <c r="D90" s="3">
        <v>4079709</v>
      </c>
      <c r="E90" s="4" t="s">
        <v>84</v>
      </c>
      <c r="F90" s="4"/>
      <c r="G90" s="4" t="s">
        <v>85</v>
      </c>
      <c r="H90" s="4" t="s">
        <v>85</v>
      </c>
      <c r="I90" s="4" t="s">
        <v>53</v>
      </c>
      <c r="J90" s="4" t="s">
        <v>12</v>
      </c>
      <c r="K90" s="4" t="s">
        <v>12</v>
      </c>
      <c r="L90" s="4" t="s">
        <v>14</v>
      </c>
      <c r="M90" s="4" t="s">
        <v>12</v>
      </c>
      <c r="N90" s="4" t="s">
        <v>13</v>
      </c>
      <c r="O90" s="5">
        <v>260556</v>
      </c>
      <c r="P90" s="5">
        <v>260556</v>
      </c>
      <c r="Q90" s="5">
        <v>264156</v>
      </c>
      <c r="R90" s="5">
        <v>260551</v>
      </c>
      <c r="S90" s="5">
        <v>3580</v>
      </c>
      <c r="T90" s="5">
        <v>264131</v>
      </c>
      <c r="U90" s="5">
        <f t="shared" si="14"/>
        <v>264156</v>
      </c>
      <c r="V90" s="73">
        <v>34084</v>
      </c>
      <c r="W90" s="68">
        <f t="shared" si="10"/>
        <v>129.0298157149563</v>
      </c>
      <c r="X90" s="68">
        <f t="shared" si="11"/>
        <v>151.4961357252742</v>
      </c>
      <c r="Y90" s="68">
        <f t="shared" si="12"/>
        <v>114.2022018457521</v>
      </c>
    </row>
    <row r="91" spans="1:28" x14ac:dyDescent="0.25">
      <c r="A91">
        <f t="shared" si="13"/>
        <v>89</v>
      </c>
      <c r="B91" s="4" t="s">
        <v>98</v>
      </c>
      <c r="C91" s="3">
        <v>1035</v>
      </c>
      <c r="D91" s="3">
        <v>4059402</v>
      </c>
      <c r="E91" s="4"/>
      <c r="F91" s="4" t="s">
        <v>50</v>
      </c>
      <c r="G91" s="4" t="s">
        <v>99</v>
      </c>
      <c r="H91" s="4" t="s">
        <v>99</v>
      </c>
      <c r="I91" s="4" t="s">
        <v>45</v>
      </c>
      <c r="J91" s="4" t="s">
        <v>12</v>
      </c>
      <c r="K91" s="4" t="s">
        <v>13</v>
      </c>
      <c r="L91" s="4" t="s">
        <v>14</v>
      </c>
      <c r="M91" s="4" t="s">
        <v>13</v>
      </c>
      <c r="N91" s="4" t="s">
        <v>13</v>
      </c>
      <c r="O91" s="5">
        <v>163866</v>
      </c>
      <c r="P91" s="5">
        <v>163866</v>
      </c>
      <c r="Q91" s="5">
        <v>166135</v>
      </c>
      <c r="R91" s="5">
        <v>163869</v>
      </c>
      <c r="S91" s="5">
        <v>2269</v>
      </c>
      <c r="T91" s="5">
        <v>166138</v>
      </c>
      <c r="U91" s="5">
        <f t="shared" si="14"/>
        <v>166135</v>
      </c>
      <c r="V91" s="73">
        <v>21980</v>
      </c>
      <c r="W91" s="68">
        <f t="shared" si="10"/>
        <v>132.30204351882506</v>
      </c>
      <c r="X91" s="68">
        <f t="shared" si="11"/>
        <v>151.4961357252742</v>
      </c>
      <c r="Y91" s="68">
        <f t="shared" si="12"/>
        <v>114.2022018457521</v>
      </c>
      <c r="Z91" s="1"/>
      <c r="AA91" s="1"/>
      <c r="AB91" s="1"/>
    </row>
    <row r="92" spans="1:28" s="1" customFormat="1" x14ac:dyDescent="0.25">
      <c r="A92">
        <f t="shared" si="13"/>
        <v>90</v>
      </c>
      <c r="B92" s="4" t="s">
        <v>261</v>
      </c>
      <c r="C92" s="3">
        <v>5163</v>
      </c>
      <c r="D92" s="3">
        <v>4076892</v>
      </c>
      <c r="E92" s="4"/>
      <c r="F92" s="4"/>
      <c r="G92" s="4" t="s">
        <v>117</v>
      </c>
      <c r="H92" s="4" t="s">
        <v>117</v>
      </c>
      <c r="I92" s="4" t="s">
        <v>40</v>
      </c>
      <c r="J92" s="4" t="s">
        <v>12</v>
      </c>
      <c r="K92" s="4" t="s">
        <v>13</v>
      </c>
      <c r="L92" s="4" t="s">
        <v>14</v>
      </c>
      <c r="M92" s="4" t="s">
        <v>13</v>
      </c>
      <c r="N92" s="4" t="s">
        <v>13</v>
      </c>
      <c r="O92" s="5">
        <v>6905</v>
      </c>
      <c r="P92" s="5">
        <v>6905</v>
      </c>
      <c r="Q92" s="5">
        <v>6905</v>
      </c>
      <c r="R92" s="5">
        <v>6900</v>
      </c>
      <c r="S92" s="5">
        <v>0</v>
      </c>
      <c r="T92" s="5">
        <v>6900</v>
      </c>
      <c r="U92" s="5">
        <f t="shared" si="14"/>
        <v>6905</v>
      </c>
      <c r="V92" s="73">
        <v>915</v>
      </c>
      <c r="W92" s="68">
        <f t="shared" si="10"/>
        <v>132.51267197682839</v>
      </c>
      <c r="X92" s="68">
        <f t="shared" si="11"/>
        <v>151.4961357252742</v>
      </c>
      <c r="Y92" s="68">
        <f t="shared" si="12"/>
        <v>114.2022018457521</v>
      </c>
      <c r="Z92"/>
      <c r="AA92"/>
      <c r="AB92"/>
    </row>
    <row r="93" spans="1:28" s="1" customFormat="1" x14ac:dyDescent="0.25">
      <c r="A93">
        <f t="shared" si="13"/>
        <v>91</v>
      </c>
      <c r="B93" s="4" t="s">
        <v>187</v>
      </c>
      <c r="C93" s="3">
        <v>5722</v>
      </c>
      <c r="D93" s="3">
        <v>4057053</v>
      </c>
      <c r="E93" s="4"/>
      <c r="F93" s="4"/>
      <c r="G93" s="4" t="s">
        <v>188</v>
      </c>
      <c r="H93" s="4" t="s">
        <v>103</v>
      </c>
      <c r="I93" s="4" t="s">
        <v>53</v>
      </c>
      <c r="J93" s="4" t="s">
        <v>12</v>
      </c>
      <c r="K93" s="4" t="s">
        <v>12</v>
      </c>
      <c r="L93" s="4" t="s">
        <v>14</v>
      </c>
      <c r="M93" s="4" t="s">
        <v>12</v>
      </c>
      <c r="N93" s="4" t="s">
        <v>12</v>
      </c>
      <c r="O93" s="5">
        <v>183389</v>
      </c>
      <c r="P93" s="5">
        <v>183393</v>
      </c>
      <c r="Q93" s="5">
        <v>183648</v>
      </c>
      <c r="R93" s="5">
        <v>183144</v>
      </c>
      <c r="S93" s="5">
        <v>501</v>
      </c>
      <c r="T93" s="5">
        <v>183645</v>
      </c>
      <c r="U93" s="5">
        <f t="shared" si="14"/>
        <v>183648</v>
      </c>
      <c r="V93" s="73">
        <v>24358</v>
      </c>
      <c r="W93" s="68">
        <f t="shared" si="10"/>
        <v>132.6341697159784</v>
      </c>
      <c r="X93" s="68">
        <f t="shared" si="11"/>
        <v>151.4961357252742</v>
      </c>
      <c r="Y93" s="68">
        <f t="shared" si="12"/>
        <v>114.2022018457521</v>
      </c>
      <c r="Z93"/>
      <c r="AA93"/>
      <c r="AB93"/>
    </row>
    <row r="94" spans="1:28" s="1" customFormat="1" x14ac:dyDescent="0.25">
      <c r="A94">
        <f t="shared" si="13"/>
        <v>92</v>
      </c>
      <c r="B94" s="4" t="s">
        <v>208</v>
      </c>
      <c r="C94" s="3">
        <v>2186</v>
      </c>
      <c r="D94" s="3">
        <v>4065573</v>
      </c>
      <c r="E94" s="4" t="s">
        <v>209</v>
      </c>
      <c r="F94" s="4" t="s">
        <v>20</v>
      </c>
      <c r="G94" s="4" t="s">
        <v>21</v>
      </c>
      <c r="H94" s="4" t="s">
        <v>80</v>
      </c>
      <c r="I94" s="4" t="s">
        <v>11</v>
      </c>
      <c r="J94" s="4" t="s">
        <v>12</v>
      </c>
      <c r="K94" s="4" t="s">
        <v>13</v>
      </c>
      <c r="L94" s="4" t="s">
        <v>14</v>
      </c>
      <c r="M94" s="4" t="s">
        <v>13</v>
      </c>
      <c r="N94" s="4" t="s">
        <v>13</v>
      </c>
      <c r="O94" s="5">
        <v>102393</v>
      </c>
      <c r="P94" s="5">
        <v>102393</v>
      </c>
      <c r="Q94" s="5">
        <v>104300</v>
      </c>
      <c r="R94" s="5">
        <v>102394</v>
      </c>
      <c r="S94" s="5">
        <v>1907</v>
      </c>
      <c r="T94" s="5">
        <v>104301</v>
      </c>
      <c r="U94" s="5">
        <f t="shared" si="14"/>
        <v>104300</v>
      </c>
      <c r="V94" s="73">
        <v>13997</v>
      </c>
      <c r="W94" s="68">
        <f t="shared" si="10"/>
        <v>134.19942473633748</v>
      </c>
      <c r="X94" s="68">
        <f t="shared" si="11"/>
        <v>151.4961357252742</v>
      </c>
      <c r="Y94" s="68">
        <f t="shared" si="12"/>
        <v>114.2022018457521</v>
      </c>
      <c r="Z94"/>
      <c r="AA94"/>
      <c r="AB94"/>
    </row>
    <row r="95" spans="1:28" x14ac:dyDescent="0.25">
      <c r="A95">
        <f t="shared" si="13"/>
        <v>93</v>
      </c>
      <c r="B95" s="4" t="s">
        <v>267</v>
      </c>
      <c r="C95" s="3">
        <v>606</v>
      </c>
      <c r="D95" s="3">
        <v>4059189</v>
      </c>
      <c r="E95" s="4"/>
      <c r="F95" s="4" t="s">
        <v>52</v>
      </c>
      <c r="G95" s="4" t="s">
        <v>117</v>
      </c>
      <c r="H95" s="4" t="s">
        <v>117</v>
      </c>
      <c r="I95" s="4" t="s">
        <v>40</v>
      </c>
      <c r="J95" s="4" t="s">
        <v>12</v>
      </c>
      <c r="K95" s="4" t="s">
        <v>12</v>
      </c>
      <c r="L95" s="4" t="s">
        <v>14</v>
      </c>
      <c r="M95" s="4" t="s">
        <v>12</v>
      </c>
      <c r="N95" s="4" t="s">
        <v>12</v>
      </c>
      <c r="O95" s="5">
        <v>35259</v>
      </c>
      <c r="P95" s="5">
        <v>35259</v>
      </c>
      <c r="Q95" s="5">
        <v>35271</v>
      </c>
      <c r="R95" s="5">
        <v>35258</v>
      </c>
      <c r="S95" s="5">
        <v>11</v>
      </c>
      <c r="T95" s="5">
        <v>35269</v>
      </c>
      <c r="U95" s="5">
        <f t="shared" si="14"/>
        <v>35271</v>
      </c>
      <c r="V95" s="73">
        <v>4743</v>
      </c>
      <c r="W95" s="68">
        <f t="shared" si="10"/>
        <v>134.47307986731309</v>
      </c>
      <c r="X95" s="68">
        <f t="shared" si="11"/>
        <v>151.4961357252742</v>
      </c>
      <c r="Y95" s="68">
        <f t="shared" si="12"/>
        <v>114.2022018457521</v>
      </c>
    </row>
    <row r="96" spans="1:28" x14ac:dyDescent="0.25">
      <c r="A96">
        <f t="shared" si="13"/>
        <v>94</v>
      </c>
      <c r="B96" s="4" t="s">
        <v>126</v>
      </c>
      <c r="C96" s="3">
        <v>6737</v>
      </c>
      <c r="D96" s="3">
        <v>4083960</v>
      </c>
      <c r="E96" s="4" t="s">
        <v>133</v>
      </c>
      <c r="F96" s="4" t="s">
        <v>128</v>
      </c>
      <c r="G96" s="4" t="s">
        <v>129</v>
      </c>
      <c r="H96" s="43" t="s">
        <v>129</v>
      </c>
      <c r="I96" s="4" t="s">
        <v>40</v>
      </c>
      <c r="J96" s="4" t="s">
        <v>12</v>
      </c>
      <c r="K96" s="4" t="s">
        <v>13</v>
      </c>
      <c r="L96" s="4" t="s">
        <v>14</v>
      </c>
      <c r="M96" s="4" t="s">
        <v>13</v>
      </c>
      <c r="N96" s="4" t="s">
        <v>13</v>
      </c>
      <c r="O96" s="5">
        <v>89</v>
      </c>
      <c r="P96" s="5">
        <v>89</v>
      </c>
      <c r="Q96" s="5">
        <v>89</v>
      </c>
      <c r="R96" s="5" t="s">
        <v>2</v>
      </c>
      <c r="S96" s="5" t="s">
        <v>2</v>
      </c>
      <c r="T96" s="5" t="s">
        <v>2</v>
      </c>
      <c r="U96" s="5">
        <f t="shared" si="14"/>
        <v>89</v>
      </c>
      <c r="V96" s="73">
        <v>12</v>
      </c>
      <c r="W96" s="68">
        <f t="shared" si="10"/>
        <v>134.83146067415731</v>
      </c>
      <c r="X96" s="68">
        <f t="shared" si="11"/>
        <v>151.4961357252742</v>
      </c>
      <c r="Y96" s="68">
        <f t="shared" si="12"/>
        <v>114.2022018457521</v>
      </c>
      <c r="Z96" s="13"/>
      <c r="AA96" s="11"/>
      <c r="AB96" s="11"/>
    </row>
    <row r="97" spans="1:28" x14ac:dyDescent="0.25">
      <c r="A97">
        <f t="shared" si="13"/>
        <v>95</v>
      </c>
      <c r="B97" s="4" t="s">
        <v>239</v>
      </c>
      <c r="C97" s="3">
        <v>3148</v>
      </c>
      <c r="D97" s="3">
        <v>4062279</v>
      </c>
      <c r="E97" s="4"/>
      <c r="F97" s="4" t="s">
        <v>238</v>
      </c>
      <c r="G97" s="4" t="s">
        <v>94</v>
      </c>
      <c r="H97" s="4" t="s">
        <v>94</v>
      </c>
      <c r="I97" s="4" t="s">
        <v>48</v>
      </c>
      <c r="J97" s="4" t="s">
        <v>12</v>
      </c>
      <c r="K97" s="4" t="s">
        <v>13</v>
      </c>
      <c r="L97" s="4" t="s">
        <v>14</v>
      </c>
      <c r="M97" s="4" t="s">
        <v>13</v>
      </c>
      <c r="N97" s="4" t="s">
        <v>13</v>
      </c>
      <c r="O97" s="5">
        <v>158691</v>
      </c>
      <c r="P97" s="5">
        <v>158691</v>
      </c>
      <c r="Q97" s="5">
        <v>163789</v>
      </c>
      <c r="R97" s="5">
        <v>158690</v>
      </c>
      <c r="S97" s="5">
        <v>5106</v>
      </c>
      <c r="T97" s="5">
        <v>163796</v>
      </c>
      <c r="U97" s="5">
        <f t="shared" si="14"/>
        <v>163789</v>
      </c>
      <c r="V97" s="73">
        <v>22478</v>
      </c>
      <c r="W97" s="68">
        <f t="shared" si="10"/>
        <v>137.23754342477213</v>
      </c>
      <c r="X97" s="68">
        <f t="shared" si="11"/>
        <v>151.4961357252742</v>
      </c>
      <c r="Y97" s="68">
        <f t="shared" si="12"/>
        <v>114.2022018457521</v>
      </c>
    </row>
    <row r="98" spans="1:28" x14ac:dyDescent="0.25">
      <c r="A98">
        <f t="shared" si="13"/>
        <v>96</v>
      </c>
      <c r="B98" s="4" t="s">
        <v>232</v>
      </c>
      <c r="C98" s="3">
        <v>6354</v>
      </c>
      <c r="D98" s="3">
        <v>4120855</v>
      </c>
      <c r="E98" s="4"/>
      <c r="F98" s="4" t="s">
        <v>233</v>
      </c>
      <c r="G98" s="4" t="s">
        <v>26</v>
      </c>
      <c r="H98" s="4" t="s">
        <v>112</v>
      </c>
      <c r="I98" s="4" t="s">
        <v>24</v>
      </c>
      <c r="J98" s="4" t="s">
        <v>12</v>
      </c>
      <c r="K98" s="4" t="s">
        <v>13</v>
      </c>
      <c r="L98" s="4" t="s">
        <v>14</v>
      </c>
      <c r="M98" s="4" t="s">
        <v>13</v>
      </c>
      <c r="N98" s="4" t="s">
        <v>13</v>
      </c>
      <c r="O98" s="5" t="s">
        <v>2</v>
      </c>
      <c r="P98" s="5" t="s">
        <v>2</v>
      </c>
      <c r="Q98" s="5" t="s">
        <v>2</v>
      </c>
      <c r="R98" s="5">
        <v>15142</v>
      </c>
      <c r="S98" s="5">
        <v>29</v>
      </c>
      <c r="T98" s="5">
        <v>15171</v>
      </c>
      <c r="U98" s="5">
        <f t="shared" si="14"/>
        <v>15171</v>
      </c>
      <c r="V98" s="73">
        <v>2086</v>
      </c>
      <c r="W98" s="68">
        <f t="shared" si="10"/>
        <v>137.49917605958737</v>
      </c>
      <c r="X98" s="68">
        <f t="shared" si="11"/>
        <v>151.4961357252742</v>
      </c>
      <c r="Y98" s="68">
        <f t="shared" si="12"/>
        <v>114.2022018457521</v>
      </c>
    </row>
    <row r="99" spans="1:28" x14ac:dyDescent="0.25">
      <c r="A99">
        <f t="shared" si="13"/>
        <v>97</v>
      </c>
      <c r="B99" s="4" t="s">
        <v>193</v>
      </c>
      <c r="C99" s="3">
        <v>4795</v>
      </c>
      <c r="D99" s="3">
        <v>4062025</v>
      </c>
      <c r="E99" s="4"/>
      <c r="F99" s="4"/>
      <c r="G99" s="4" t="s">
        <v>85</v>
      </c>
      <c r="H99" s="4" t="s">
        <v>63</v>
      </c>
      <c r="I99" s="4" t="s">
        <v>53</v>
      </c>
      <c r="J99" s="4" t="s">
        <v>12</v>
      </c>
      <c r="K99" s="4" t="s">
        <v>13</v>
      </c>
      <c r="L99" s="4" t="s">
        <v>14</v>
      </c>
      <c r="M99" s="4" t="s">
        <v>13</v>
      </c>
      <c r="N99" s="4" t="s">
        <v>13</v>
      </c>
      <c r="O99" s="5">
        <v>652</v>
      </c>
      <c r="P99" s="5">
        <v>652</v>
      </c>
      <c r="Q99" s="5">
        <v>652</v>
      </c>
      <c r="R99" s="5">
        <v>652</v>
      </c>
      <c r="S99" s="5">
        <v>0</v>
      </c>
      <c r="T99" s="5">
        <v>652</v>
      </c>
      <c r="U99" s="5">
        <f t="shared" si="14"/>
        <v>652</v>
      </c>
      <c r="V99" s="73">
        <v>90</v>
      </c>
      <c r="W99" s="68">
        <f t="shared" ref="W99:W130" si="15">(V99*1000)/U99</f>
        <v>138.03680981595093</v>
      </c>
      <c r="X99" s="68">
        <f t="shared" ref="X99:X130" si="16">AVERAGE($W$3:$W$153)</f>
        <v>151.4961357252742</v>
      </c>
      <c r="Y99" s="68">
        <f t="shared" ref="Y99:Y130" si="17">MEDIAN($W$3:$W$153)</f>
        <v>114.2022018457521</v>
      </c>
    </row>
    <row r="100" spans="1:28" x14ac:dyDescent="0.25">
      <c r="A100">
        <f t="shared" ref="A100:A131" si="18">+A99+1</f>
        <v>98</v>
      </c>
      <c r="B100" s="4" t="s">
        <v>86</v>
      </c>
      <c r="C100" s="3">
        <v>1893</v>
      </c>
      <c r="D100" s="3">
        <v>4059227</v>
      </c>
      <c r="E100" s="4"/>
      <c r="F100" s="4" t="s">
        <v>87</v>
      </c>
      <c r="G100" s="4" t="s">
        <v>88</v>
      </c>
      <c r="H100" s="4" t="s">
        <v>88</v>
      </c>
      <c r="I100" s="4" t="s">
        <v>53</v>
      </c>
      <c r="J100" s="4" t="s">
        <v>12</v>
      </c>
      <c r="K100" s="4" t="s">
        <v>13</v>
      </c>
      <c r="L100" s="4" t="s">
        <v>14</v>
      </c>
      <c r="M100" s="4" t="s">
        <v>13</v>
      </c>
      <c r="N100" s="4" t="s">
        <v>13</v>
      </c>
      <c r="O100" s="5">
        <v>17202</v>
      </c>
      <c r="P100" s="5">
        <v>17202</v>
      </c>
      <c r="Q100" s="5">
        <v>17203</v>
      </c>
      <c r="R100" s="5">
        <v>17204</v>
      </c>
      <c r="S100" s="5">
        <v>1</v>
      </c>
      <c r="T100" s="5">
        <v>17205</v>
      </c>
      <c r="U100" s="5">
        <f t="shared" si="14"/>
        <v>17203</v>
      </c>
      <c r="V100" s="73">
        <v>2395</v>
      </c>
      <c r="W100" s="68">
        <f t="shared" si="15"/>
        <v>139.21990350520258</v>
      </c>
      <c r="X100" s="68">
        <f t="shared" si="16"/>
        <v>151.4961357252742</v>
      </c>
      <c r="Y100" s="68">
        <f t="shared" si="17"/>
        <v>114.2022018457521</v>
      </c>
    </row>
    <row r="101" spans="1:28" x14ac:dyDescent="0.25">
      <c r="A101">
        <f t="shared" si="18"/>
        <v>99</v>
      </c>
      <c r="B101" s="4" t="s">
        <v>204</v>
      </c>
      <c r="C101" s="3">
        <v>2691</v>
      </c>
      <c r="D101" s="3">
        <v>4057136</v>
      </c>
      <c r="E101" s="4" t="s">
        <v>206</v>
      </c>
      <c r="F101" s="4"/>
      <c r="G101" s="4" t="s">
        <v>125</v>
      </c>
      <c r="H101" s="4" t="s">
        <v>35</v>
      </c>
      <c r="I101" s="4" t="s">
        <v>11</v>
      </c>
      <c r="J101" s="4" t="s">
        <v>12</v>
      </c>
      <c r="K101" s="4" t="s">
        <v>13</v>
      </c>
      <c r="L101" s="4" t="s">
        <v>14</v>
      </c>
      <c r="M101" s="4" t="s">
        <v>13</v>
      </c>
      <c r="N101" s="4" t="s">
        <v>13</v>
      </c>
      <c r="O101" s="5">
        <v>170158</v>
      </c>
      <c r="P101" s="5">
        <v>170158</v>
      </c>
      <c r="Q101" s="5">
        <v>170296</v>
      </c>
      <c r="R101" s="5">
        <v>172255</v>
      </c>
      <c r="S101" s="5">
        <v>137</v>
      </c>
      <c r="T101" s="5">
        <v>172392</v>
      </c>
      <c r="U101" s="5">
        <f t="shared" si="14"/>
        <v>170296</v>
      </c>
      <c r="V101" s="73">
        <v>23969</v>
      </c>
      <c r="W101" s="68">
        <f t="shared" si="15"/>
        <v>140.74904871517828</v>
      </c>
      <c r="X101" s="68">
        <f t="shared" si="16"/>
        <v>151.4961357252742</v>
      </c>
      <c r="Y101" s="68">
        <f t="shared" si="17"/>
        <v>114.2022018457521</v>
      </c>
      <c r="Z101" s="1"/>
      <c r="AA101" s="1"/>
      <c r="AB101" s="1"/>
    </row>
    <row r="102" spans="1:28" x14ac:dyDescent="0.25">
      <c r="A102">
        <f t="shared" si="18"/>
        <v>100</v>
      </c>
      <c r="B102" s="4" t="s">
        <v>284</v>
      </c>
      <c r="C102" s="3">
        <v>1916</v>
      </c>
      <c r="D102" s="3">
        <v>4008754</v>
      </c>
      <c r="E102" s="4"/>
      <c r="F102" s="4" t="s">
        <v>285</v>
      </c>
      <c r="G102" s="4" t="s">
        <v>163</v>
      </c>
      <c r="H102" s="4" t="s">
        <v>163</v>
      </c>
      <c r="I102" s="4" t="s">
        <v>53</v>
      </c>
      <c r="J102" s="4" t="s">
        <v>12</v>
      </c>
      <c r="K102" s="4" t="s">
        <v>12</v>
      </c>
      <c r="L102" s="4" t="s">
        <v>14</v>
      </c>
      <c r="M102" s="4" t="s">
        <v>12</v>
      </c>
      <c r="N102" s="4" t="s">
        <v>12</v>
      </c>
      <c r="O102" s="5">
        <v>146291</v>
      </c>
      <c r="P102" s="5">
        <v>146291</v>
      </c>
      <c r="Q102" s="5">
        <v>146426</v>
      </c>
      <c r="R102" s="5">
        <v>146300</v>
      </c>
      <c r="S102" s="5">
        <v>134</v>
      </c>
      <c r="T102" s="5">
        <v>146434</v>
      </c>
      <c r="U102" s="5">
        <f t="shared" si="14"/>
        <v>146426</v>
      </c>
      <c r="V102" s="73">
        <v>20885</v>
      </c>
      <c r="W102" s="68">
        <f t="shared" si="15"/>
        <v>142.63177304577056</v>
      </c>
      <c r="X102" s="68">
        <f t="shared" si="16"/>
        <v>151.4961357252742</v>
      </c>
      <c r="Y102" s="68">
        <f t="shared" si="17"/>
        <v>114.2022018457521</v>
      </c>
    </row>
    <row r="103" spans="1:28" x14ac:dyDescent="0.25">
      <c r="A103">
        <f t="shared" si="18"/>
        <v>101</v>
      </c>
      <c r="B103" s="4" t="s">
        <v>169</v>
      </c>
      <c r="C103" s="3">
        <v>2209</v>
      </c>
      <c r="D103" s="3">
        <v>4061687</v>
      </c>
      <c r="E103" s="4"/>
      <c r="F103" s="4" t="s">
        <v>170</v>
      </c>
      <c r="G103" s="4" t="s">
        <v>65</v>
      </c>
      <c r="H103" s="4" t="s">
        <v>94</v>
      </c>
      <c r="I103" s="4" t="s">
        <v>48</v>
      </c>
      <c r="J103" s="4" t="s">
        <v>12</v>
      </c>
      <c r="K103" s="4" t="s">
        <v>13</v>
      </c>
      <c r="L103" s="4" t="s">
        <v>14</v>
      </c>
      <c r="M103" s="4" t="s">
        <v>13</v>
      </c>
      <c r="N103" s="4" t="s">
        <v>13</v>
      </c>
      <c r="O103" s="5">
        <v>180595</v>
      </c>
      <c r="P103" s="5">
        <v>180595</v>
      </c>
      <c r="Q103" s="5">
        <v>213289</v>
      </c>
      <c r="R103" s="5">
        <v>180401</v>
      </c>
      <c r="S103" s="5">
        <v>32823</v>
      </c>
      <c r="T103" s="5">
        <v>213224</v>
      </c>
      <c r="U103" s="5">
        <f t="shared" si="14"/>
        <v>213289</v>
      </c>
      <c r="V103" s="73">
        <v>31318</v>
      </c>
      <c r="W103" s="68">
        <f t="shared" si="15"/>
        <v>146.83363886557675</v>
      </c>
      <c r="X103" s="68">
        <f t="shared" si="16"/>
        <v>151.4961357252742</v>
      </c>
      <c r="Y103" s="68">
        <f t="shared" si="17"/>
        <v>114.2022018457521</v>
      </c>
    </row>
    <row r="104" spans="1:28" x14ac:dyDescent="0.25">
      <c r="A104">
        <f t="shared" si="18"/>
        <v>102</v>
      </c>
      <c r="B104" s="4" t="s">
        <v>179</v>
      </c>
      <c r="C104" s="3">
        <v>4781</v>
      </c>
      <c r="D104" s="3">
        <v>4083523</v>
      </c>
      <c r="E104" s="4"/>
      <c r="F104" s="4" t="s">
        <v>43</v>
      </c>
      <c r="G104" s="4" t="s">
        <v>63</v>
      </c>
      <c r="H104" s="4" t="s">
        <v>63</v>
      </c>
      <c r="I104" s="4" t="s">
        <v>53</v>
      </c>
      <c r="J104" s="4" t="s">
        <v>12</v>
      </c>
      <c r="K104" s="4" t="s">
        <v>13</v>
      </c>
      <c r="L104" s="4" t="s">
        <v>14</v>
      </c>
      <c r="M104" s="4" t="s">
        <v>13</v>
      </c>
      <c r="N104" s="4" t="s">
        <v>13</v>
      </c>
      <c r="O104" s="5">
        <v>16371</v>
      </c>
      <c r="P104" s="5">
        <v>16371</v>
      </c>
      <c r="Q104" s="5">
        <v>16434</v>
      </c>
      <c r="R104" s="5">
        <v>16266</v>
      </c>
      <c r="S104" s="5">
        <v>168</v>
      </c>
      <c r="T104" s="5">
        <v>16434</v>
      </c>
      <c r="U104" s="5">
        <f t="shared" si="14"/>
        <v>16434</v>
      </c>
      <c r="V104" s="73">
        <v>2421</v>
      </c>
      <c r="W104" s="68">
        <f t="shared" si="15"/>
        <v>147.31653888280394</v>
      </c>
      <c r="X104" s="68">
        <f t="shared" si="16"/>
        <v>151.4961357252742</v>
      </c>
      <c r="Y104" s="68">
        <f t="shared" si="17"/>
        <v>114.2022018457521</v>
      </c>
    </row>
    <row r="105" spans="1:28" x14ac:dyDescent="0.25">
      <c r="A105">
        <f t="shared" si="18"/>
        <v>103</v>
      </c>
      <c r="B105" s="4" t="s">
        <v>165</v>
      </c>
      <c r="C105" s="3">
        <v>1038</v>
      </c>
      <c r="D105" s="3">
        <v>4076603</v>
      </c>
      <c r="E105" s="4"/>
      <c r="F105" s="4" t="s">
        <v>166</v>
      </c>
      <c r="G105" s="4" t="s">
        <v>10</v>
      </c>
      <c r="H105" s="4" t="s">
        <v>10</v>
      </c>
      <c r="I105" s="4" t="s">
        <v>11</v>
      </c>
      <c r="J105" s="4" t="s">
        <v>12</v>
      </c>
      <c r="K105" s="4" t="s">
        <v>13</v>
      </c>
      <c r="L105" s="4" t="s">
        <v>14</v>
      </c>
      <c r="M105" s="4" t="s">
        <v>13</v>
      </c>
      <c r="N105" s="4" t="s">
        <v>13</v>
      </c>
      <c r="O105" s="5" t="s">
        <v>2</v>
      </c>
      <c r="P105" s="5" t="s">
        <v>2</v>
      </c>
      <c r="Q105" s="5" t="s">
        <v>2</v>
      </c>
      <c r="R105" s="5">
        <v>87638</v>
      </c>
      <c r="S105" s="5">
        <v>37</v>
      </c>
      <c r="T105" s="5">
        <v>87675</v>
      </c>
      <c r="U105" s="5">
        <f t="shared" si="14"/>
        <v>87675</v>
      </c>
      <c r="V105" s="73">
        <v>13015</v>
      </c>
      <c r="W105" s="68">
        <f t="shared" si="15"/>
        <v>148.44596521243227</v>
      </c>
      <c r="X105" s="68">
        <f t="shared" si="16"/>
        <v>151.4961357252742</v>
      </c>
      <c r="Y105" s="68">
        <f t="shared" si="17"/>
        <v>114.2022018457521</v>
      </c>
    </row>
    <row r="106" spans="1:28" x14ac:dyDescent="0.25">
      <c r="A106">
        <f t="shared" si="18"/>
        <v>104</v>
      </c>
      <c r="B106" s="4" t="s">
        <v>193</v>
      </c>
      <c r="C106" s="3">
        <v>4794</v>
      </c>
      <c r="D106" s="3">
        <v>4062025</v>
      </c>
      <c r="E106" s="4"/>
      <c r="F106" s="4"/>
      <c r="G106" s="4" t="s">
        <v>85</v>
      </c>
      <c r="H106" s="4"/>
      <c r="I106" s="4" t="s">
        <v>53</v>
      </c>
      <c r="J106" s="4" t="s">
        <v>12</v>
      </c>
      <c r="K106" s="4" t="s">
        <v>13</v>
      </c>
      <c r="L106" s="4" t="s">
        <v>14</v>
      </c>
      <c r="M106" s="4" t="s">
        <v>13</v>
      </c>
      <c r="N106" s="4" t="s">
        <v>13</v>
      </c>
      <c r="O106" s="5">
        <v>23766</v>
      </c>
      <c r="P106" s="5">
        <v>23766</v>
      </c>
      <c r="Q106" s="5">
        <v>23804</v>
      </c>
      <c r="R106" s="5" t="s">
        <v>2</v>
      </c>
      <c r="S106" s="5" t="s">
        <v>2</v>
      </c>
      <c r="T106" s="5" t="s">
        <v>2</v>
      </c>
      <c r="U106" s="5">
        <f t="shared" si="14"/>
        <v>23804</v>
      </c>
      <c r="V106" s="73">
        <v>3658</v>
      </c>
      <c r="W106" s="68">
        <f t="shared" si="15"/>
        <v>153.67165182322299</v>
      </c>
      <c r="X106" s="68">
        <f t="shared" si="16"/>
        <v>151.4961357252742</v>
      </c>
      <c r="Y106" s="68">
        <f t="shared" si="17"/>
        <v>114.2022018457521</v>
      </c>
    </row>
    <row r="107" spans="1:28" x14ac:dyDescent="0.25">
      <c r="A107">
        <f t="shared" si="18"/>
        <v>105</v>
      </c>
      <c r="B107" s="4" t="s">
        <v>161</v>
      </c>
      <c r="C107" s="3">
        <v>4709</v>
      </c>
      <c r="D107" s="3">
        <v>4061474</v>
      </c>
      <c r="E107" s="4"/>
      <c r="F107" s="4"/>
      <c r="G107" s="4" t="s">
        <v>85</v>
      </c>
      <c r="H107" s="4" t="s">
        <v>85</v>
      </c>
      <c r="I107" s="4" t="s">
        <v>53</v>
      </c>
      <c r="J107" s="4" t="s">
        <v>12</v>
      </c>
      <c r="K107" s="4" t="s">
        <v>13</v>
      </c>
      <c r="L107" s="4" t="s">
        <v>14</v>
      </c>
      <c r="M107" s="4" t="s">
        <v>13</v>
      </c>
      <c r="N107" s="4" t="s">
        <v>13</v>
      </c>
      <c r="O107" s="5">
        <v>13671</v>
      </c>
      <c r="P107" s="5">
        <v>13671</v>
      </c>
      <c r="Q107" s="5">
        <v>13690</v>
      </c>
      <c r="R107" s="5">
        <v>13964</v>
      </c>
      <c r="S107" s="5">
        <v>17</v>
      </c>
      <c r="T107" s="5">
        <v>13981</v>
      </c>
      <c r="U107" s="5">
        <f t="shared" si="14"/>
        <v>13690</v>
      </c>
      <c r="V107" s="73">
        <v>2132</v>
      </c>
      <c r="W107" s="68">
        <f t="shared" si="15"/>
        <v>155.73411249086925</v>
      </c>
      <c r="X107" s="68">
        <f t="shared" si="16"/>
        <v>151.4961357252742</v>
      </c>
      <c r="Y107" s="68">
        <f t="shared" si="17"/>
        <v>114.2022018457521</v>
      </c>
    </row>
    <row r="108" spans="1:28" x14ac:dyDescent="0.25">
      <c r="A108">
        <f t="shared" si="18"/>
        <v>106</v>
      </c>
      <c r="B108" s="4" t="s">
        <v>146</v>
      </c>
      <c r="C108" s="3">
        <v>1956</v>
      </c>
      <c r="D108" s="3">
        <v>4059875</v>
      </c>
      <c r="E108" s="4"/>
      <c r="F108" s="4" t="s">
        <v>147</v>
      </c>
      <c r="G108" s="4" t="s">
        <v>148</v>
      </c>
      <c r="H108" s="4" t="s">
        <v>148</v>
      </c>
      <c r="I108" s="4" t="s">
        <v>45</v>
      </c>
      <c r="J108" s="4" t="s">
        <v>12</v>
      </c>
      <c r="K108" s="4" t="s">
        <v>13</v>
      </c>
      <c r="L108" s="4" t="s">
        <v>14</v>
      </c>
      <c r="M108" s="4" t="s">
        <v>13</v>
      </c>
      <c r="N108" s="4" t="s">
        <v>13</v>
      </c>
      <c r="O108" s="5">
        <v>84578</v>
      </c>
      <c r="P108" s="5">
        <v>84578</v>
      </c>
      <c r="Q108" s="5">
        <v>86697</v>
      </c>
      <c r="R108" s="5">
        <v>84578</v>
      </c>
      <c r="S108" s="5">
        <v>2119</v>
      </c>
      <c r="T108" s="5">
        <v>86697</v>
      </c>
      <c r="U108" s="5">
        <f t="shared" si="14"/>
        <v>86697</v>
      </c>
      <c r="V108" s="73">
        <v>13719</v>
      </c>
      <c r="W108" s="68">
        <f t="shared" si="15"/>
        <v>158.24076957680197</v>
      </c>
      <c r="X108" s="68">
        <f t="shared" si="16"/>
        <v>151.4961357252742</v>
      </c>
      <c r="Y108" s="68">
        <f t="shared" si="17"/>
        <v>114.2022018457521</v>
      </c>
    </row>
    <row r="109" spans="1:28" x14ac:dyDescent="0.25">
      <c r="A109">
        <f t="shared" si="18"/>
        <v>107</v>
      </c>
      <c r="B109" s="4" t="s">
        <v>49</v>
      </c>
      <c r="C109" s="3">
        <v>1034</v>
      </c>
      <c r="D109" s="3">
        <v>4057110</v>
      </c>
      <c r="E109" s="4"/>
      <c r="F109" s="4" t="s">
        <v>50</v>
      </c>
      <c r="G109" s="4" t="s">
        <v>48</v>
      </c>
      <c r="H109" s="4" t="s">
        <v>48</v>
      </c>
      <c r="I109" s="4" t="s">
        <v>45</v>
      </c>
      <c r="J109" s="4" t="s">
        <v>12</v>
      </c>
      <c r="K109" s="4" t="s">
        <v>13</v>
      </c>
      <c r="L109" s="4" t="s">
        <v>14</v>
      </c>
      <c r="M109" s="4" t="s">
        <v>13</v>
      </c>
      <c r="N109" s="4" t="s">
        <v>13</v>
      </c>
      <c r="O109" s="5">
        <v>41988</v>
      </c>
      <c r="P109" s="5">
        <v>41988</v>
      </c>
      <c r="Q109" s="5" t="s">
        <v>2</v>
      </c>
      <c r="R109" s="5">
        <v>36880</v>
      </c>
      <c r="S109" s="5">
        <v>780</v>
      </c>
      <c r="T109" s="5">
        <v>37660</v>
      </c>
      <c r="U109" s="5">
        <f t="shared" si="14"/>
        <v>37660</v>
      </c>
      <c r="V109" s="73">
        <v>6063</v>
      </c>
      <c r="W109" s="68">
        <f t="shared" si="15"/>
        <v>160.99309612320764</v>
      </c>
      <c r="X109" s="68">
        <f t="shared" si="16"/>
        <v>151.4961357252742</v>
      </c>
      <c r="Y109" s="68">
        <f t="shared" si="17"/>
        <v>114.2022018457521</v>
      </c>
      <c r="Z109" s="1"/>
      <c r="AA109" s="1"/>
      <c r="AB109" s="1"/>
    </row>
    <row r="110" spans="1:28" x14ac:dyDescent="0.25">
      <c r="A110">
        <f t="shared" si="18"/>
        <v>108</v>
      </c>
      <c r="B110" s="4" t="s">
        <v>184</v>
      </c>
      <c r="C110" s="3">
        <v>254</v>
      </c>
      <c r="D110" s="3">
        <v>4061927</v>
      </c>
      <c r="E110" s="4"/>
      <c r="F110" s="4" t="s">
        <v>185</v>
      </c>
      <c r="G110" s="4" t="s">
        <v>148</v>
      </c>
      <c r="H110" s="4" t="s">
        <v>148</v>
      </c>
      <c r="I110" s="4" t="s">
        <v>45</v>
      </c>
      <c r="J110" s="4" t="s">
        <v>12</v>
      </c>
      <c r="K110" s="4" t="s">
        <v>13</v>
      </c>
      <c r="L110" s="4" t="s">
        <v>14</v>
      </c>
      <c r="M110" s="4" t="s">
        <v>13</v>
      </c>
      <c r="N110" s="4" t="s">
        <v>13</v>
      </c>
      <c r="O110" s="5">
        <v>28905</v>
      </c>
      <c r="P110" s="5">
        <v>28905</v>
      </c>
      <c r="Q110" s="5">
        <v>29762</v>
      </c>
      <c r="R110" s="5">
        <v>28857</v>
      </c>
      <c r="S110" s="5">
        <v>858</v>
      </c>
      <c r="T110" s="5">
        <v>29715</v>
      </c>
      <c r="U110" s="5">
        <f t="shared" si="14"/>
        <v>29762</v>
      </c>
      <c r="V110" s="73">
        <v>4889</v>
      </c>
      <c r="W110" s="68">
        <f t="shared" si="15"/>
        <v>164.26987433640213</v>
      </c>
      <c r="X110" s="68">
        <f t="shared" si="16"/>
        <v>151.4961357252742</v>
      </c>
      <c r="Y110" s="68">
        <f t="shared" si="17"/>
        <v>114.2022018457521</v>
      </c>
      <c r="Z110" s="1"/>
      <c r="AA110" s="1"/>
      <c r="AB110" s="1"/>
    </row>
    <row r="111" spans="1:28" x14ac:dyDescent="0.25">
      <c r="A111">
        <f t="shared" si="18"/>
        <v>109</v>
      </c>
      <c r="B111" s="4" t="s">
        <v>237</v>
      </c>
      <c r="C111" s="3">
        <v>5837</v>
      </c>
      <c r="D111" s="3">
        <v>4088883</v>
      </c>
      <c r="E111" s="4"/>
      <c r="F111" s="4" t="s">
        <v>238</v>
      </c>
      <c r="G111" s="4" t="s">
        <v>94</v>
      </c>
      <c r="H111" s="4" t="s">
        <v>82</v>
      </c>
      <c r="I111" s="4" t="s">
        <v>48</v>
      </c>
      <c r="J111" s="4" t="s">
        <v>2</v>
      </c>
      <c r="K111" s="4" t="s">
        <v>2</v>
      </c>
      <c r="L111" s="4"/>
      <c r="M111" s="4" t="s">
        <v>2</v>
      </c>
      <c r="N111" s="4" t="s">
        <v>2</v>
      </c>
      <c r="O111" s="5">
        <v>511</v>
      </c>
      <c r="P111" s="5">
        <v>511</v>
      </c>
      <c r="Q111" s="5" t="s">
        <v>2</v>
      </c>
      <c r="R111" s="5" t="s">
        <v>2</v>
      </c>
      <c r="S111" s="5" t="s">
        <v>2</v>
      </c>
      <c r="T111" s="5" t="s">
        <v>2</v>
      </c>
      <c r="U111" s="5">
        <f>P111</f>
        <v>511</v>
      </c>
      <c r="V111" s="73">
        <v>84</v>
      </c>
      <c r="W111" s="68">
        <f t="shared" si="15"/>
        <v>164.38356164383561</v>
      </c>
      <c r="X111" s="68">
        <f t="shared" si="16"/>
        <v>151.4961357252742</v>
      </c>
      <c r="Y111" s="68">
        <f t="shared" si="17"/>
        <v>114.2022018457521</v>
      </c>
    </row>
    <row r="112" spans="1:28" x14ac:dyDescent="0.25">
      <c r="A112">
        <f t="shared" si="18"/>
        <v>110</v>
      </c>
      <c r="B112" s="4" t="s">
        <v>208</v>
      </c>
      <c r="C112" s="3">
        <v>2187</v>
      </c>
      <c r="D112" s="3">
        <v>4065573</v>
      </c>
      <c r="E112" s="4" t="s">
        <v>211</v>
      </c>
      <c r="F112" s="4" t="s">
        <v>20</v>
      </c>
      <c r="G112" s="4" t="s">
        <v>21</v>
      </c>
      <c r="H112" s="4" t="s">
        <v>174</v>
      </c>
      <c r="I112" s="4" t="s">
        <v>11</v>
      </c>
      <c r="J112" s="4" t="s">
        <v>12</v>
      </c>
      <c r="K112" s="4" t="s">
        <v>13</v>
      </c>
      <c r="L112" s="4" t="s">
        <v>14</v>
      </c>
      <c r="M112" s="4" t="s">
        <v>13</v>
      </c>
      <c r="N112" s="4" t="s">
        <v>13</v>
      </c>
      <c r="O112" s="5">
        <v>270123</v>
      </c>
      <c r="P112" s="5">
        <v>270123</v>
      </c>
      <c r="Q112" s="5">
        <v>278870</v>
      </c>
      <c r="R112" s="5">
        <v>270123</v>
      </c>
      <c r="S112" s="5">
        <v>8748</v>
      </c>
      <c r="T112" s="5">
        <v>278871</v>
      </c>
      <c r="U112" s="5">
        <f t="shared" ref="U112:U118" si="19">IF(Q112="NA",T112,Q112)</f>
        <v>278870</v>
      </c>
      <c r="V112" s="73">
        <v>48779</v>
      </c>
      <c r="W112" s="68">
        <f t="shared" si="15"/>
        <v>174.91662781941406</v>
      </c>
      <c r="X112" s="68">
        <f t="shared" si="16"/>
        <v>151.4961357252742</v>
      </c>
      <c r="Y112" s="68">
        <f t="shared" si="17"/>
        <v>114.2022018457521</v>
      </c>
    </row>
    <row r="113" spans="1:28" x14ac:dyDescent="0.25">
      <c r="A113">
        <f t="shared" si="18"/>
        <v>111</v>
      </c>
      <c r="B113" s="4" t="s">
        <v>289</v>
      </c>
      <c r="C113" s="3">
        <v>2203</v>
      </c>
      <c r="D113" s="3">
        <v>4057012</v>
      </c>
      <c r="E113" s="4"/>
      <c r="F113" s="4" t="s">
        <v>61</v>
      </c>
      <c r="G113" s="4" t="s">
        <v>290</v>
      </c>
      <c r="H113" s="4" t="s">
        <v>290</v>
      </c>
      <c r="I113" s="4" t="s">
        <v>45</v>
      </c>
      <c r="J113" s="4" t="s">
        <v>12</v>
      </c>
      <c r="K113" s="4" t="s">
        <v>12</v>
      </c>
      <c r="L113" s="4" t="s">
        <v>14</v>
      </c>
      <c r="M113" s="4" t="s">
        <v>13</v>
      </c>
      <c r="N113" s="4" t="s">
        <v>13</v>
      </c>
      <c r="O113" s="5" t="s">
        <v>2</v>
      </c>
      <c r="P113" s="5" t="s">
        <v>2</v>
      </c>
      <c r="Q113" s="5" t="s">
        <v>2</v>
      </c>
      <c r="R113" s="5">
        <v>253556</v>
      </c>
      <c r="S113" s="5">
        <v>2220</v>
      </c>
      <c r="T113" s="5">
        <v>255776</v>
      </c>
      <c r="U113" s="5">
        <f t="shared" si="19"/>
        <v>255776</v>
      </c>
      <c r="V113" s="73">
        <v>44840.373</v>
      </c>
      <c r="W113" s="68">
        <f t="shared" si="15"/>
        <v>175.31110424746655</v>
      </c>
      <c r="X113" s="68">
        <f t="shared" si="16"/>
        <v>151.4961357252742</v>
      </c>
      <c r="Y113" s="68">
        <f t="shared" si="17"/>
        <v>114.2022018457521</v>
      </c>
      <c r="Z113" t="s">
        <v>359</v>
      </c>
    </row>
    <row r="114" spans="1:28" x14ac:dyDescent="0.25">
      <c r="A114">
        <f t="shared" si="18"/>
        <v>112</v>
      </c>
      <c r="B114" s="4" t="s">
        <v>123</v>
      </c>
      <c r="C114" s="3">
        <v>1154</v>
      </c>
      <c r="D114" s="3">
        <v>4057086</v>
      </c>
      <c r="E114" s="4"/>
      <c r="F114" s="4" t="s">
        <v>76</v>
      </c>
      <c r="G114" s="4" t="s">
        <v>80</v>
      </c>
      <c r="H114" s="4" t="s">
        <v>80</v>
      </c>
      <c r="I114" s="4" t="s">
        <v>11</v>
      </c>
      <c r="J114" s="4" t="s">
        <v>12</v>
      </c>
      <c r="K114" s="4" t="s">
        <v>12</v>
      </c>
      <c r="L114" s="4" t="s">
        <v>14</v>
      </c>
      <c r="M114" s="4" t="s">
        <v>13</v>
      </c>
      <c r="N114" s="4" t="s">
        <v>13</v>
      </c>
      <c r="O114" s="5">
        <v>53246</v>
      </c>
      <c r="P114" s="5">
        <v>53246</v>
      </c>
      <c r="Q114" s="5">
        <v>54191</v>
      </c>
      <c r="R114" s="5">
        <v>53252</v>
      </c>
      <c r="S114" s="5">
        <v>1194</v>
      </c>
      <c r="T114" s="5">
        <v>54446</v>
      </c>
      <c r="U114" s="5">
        <f t="shared" si="19"/>
        <v>54191</v>
      </c>
      <c r="V114" s="73">
        <v>9648</v>
      </c>
      <c r="W114" s="68">
        <f t="shared" si="15"/>
        <v>178.03694340388626</v>
      </c>
      <c r="X114" s="68">
        <f t="shared" si="16"/>
        <v>151.4961357252742</v>
      </c>
      <c r="Y114" s="68">
        <f t="shared" si="17"/>
        <v>114.2022018457521</v>
      </c>
    </row>
    <row r="115" spans="1:28" x14ac:dyDescent="0.25">
      <c r="A115">
        <f t="shared" si="18"/>
        <v>113</v>
      </c>
      <c r="B115" s="4" t="s">
        <v>113</v>
      </c>
      <c r="C115" s="3">
        <v>4103</v>
      </c>
      <c r="D115" s="3">
        <v>4238977</v>
      </c>
      <c r="E115" s="4" t="s">
        <v>116</v>
      </c>
      <c r="F115" s="4" t="s">
        <v>43</v>
      </c>
      <c r="G115" s="4" t="s">
        <v>103</v>
      </c>
      <c r="H115" s="4" t="s">
        <v>117</v>
      </c>
      <c r="I115" s="4" t="s">
        <v>40</v>
      </c>
      <c r="J115" s="4" t="s">
        <v>12</v>
      </c>
      <c r="K115" s="4" t="s">
        <v>13</v>
      </c>
      <c r="L115" s="4" t="s">
        <v>14</v>
      </c>
      <c r="M115" s="4" t="s">
        <v>13</v>
      </c>
      <c r="N115" s="4" t="s">
        <v>13</v>
      </c>
      <c r="O115" s="5">
        <v>6698</v>
      </c>
      <c r="P115" s="5">
        <v>6698</v>
      </c>
      <c r="Q115" s="5">
        <v>6700</v>
      </c>
      <c r="R115" s="5">
        <v>6698</v>
      </c>
      <c r="S115" s="5">
        <v>0</v>
      </c>
      <c r="T115" s="5">
        <v>6698</v>
      </c>
      <c r="U115" s="5">
        <f t="shared" si="19"/>
        <v>6700</v>
      </c>
      <c r="V115" s="73">
        <v>1199</v>
      </c>
      <c r="W115" s="68">
        <f t="shared" si="15"/>
        <v>178.955223880597</v>
      </c>
      <c r="X115" s="68">
        <f t="shared" si="16"/>
        <v>151.4961357252742</v>
      </c>
      <c r="Y115" s="68">
        <f t="shared" si="17"/>
        <v>114.2022018457521</v>
      </c>
    </row>
    <row r="116" spans="1:28" x14ac:dyDescent="0.25">
      <c r="A116">
        <f t="shared" si="18"/>
        <v>114</v>
      </c>
      <c r="B116" s="4" t="s">
        <v>234</v>
      </c>
      <c r="C116" s="3">
        <v>6438</v>
      </c>
      <c r="D116" s="3">
        <v>4092572</v>
      </c>
      <c r="E116" s="4"/>
      <c r="F116" s="4" t="s">
        <v>235</v>
      </c>
      <c r="G116" s="4" t="s">
        <v>85</v>
      </c>
      <c r="H116" s="4" t="s">
        <v>85</v>
      </c>
      <c r="I116" s="4" t="s">
        <v>53</v>
      </c>
      <c r="J116" s="4" t="s">
        <v>12</v>
      </c>
      <c r="K116" s="4" t="s">
        <v>13</v>
      </c>
      <c r="L116" s="4" t="s">
        <v>14</v>
      </c>
      <c r="M116" s="4" t="s">
        <v>13</v>
      </c>
      <c r="N116" s="4" t="s">
        <v>13</v>
      </c>
      <c r="O116" s="5">
        <v>7029</v>
      </c>
      <c r="P116" s="5">
        <v>7030</v>
      </c>
      <c r="Q116" s="5">
        <v>7038</v>
      </c>
      <c r="R116" s="5">
        <v>6323</v>
      </c>
      <c r="S116" s="5">
        <v>8</v>
      </c>
      <c r="T116" s="5">
        <v>6331</v>
      </c>
      <c r="U116" s="5">
        <f t="shared" si="19"/>
        <v>7038</v>
      </c>
      <c r="V116" s="73">
        <v>1260</v>
      </c>
      <c r="W116" s="68">
        <f t="shared" si="15"/>
        <v>179.02813299232736</v>
      </c>
      <c r="X116" s="68">
        <f t="shared" si="16"/>
        <v>151.4961357252742</v>
      </c>
      <c r="Y116" s="68">
        <f t="shared" si="17"/>
        <v>114.2022018457521</v>
      </c>
    </row>
    <row r="117" spans="1:28" ht="14.25" customHeight="1" x14ac:dyDescent="0.25">
      <c r="A117">
        <f t="shared" si="18"/>
        <v>115</v>
      </c>
      <c r="B117" s="4" t="s">
        <v>299</v>
      </c>
      <c r="C117" s="3">
        <v>2698</v>
      </c>
      <c r="D117" s="3">
        <v>4062303</v>
      </c>
      <c r="E117" s="4"/>
      <c r="F117" s="4" t="s">
        <v>269</v>
      </c>
      <c r="G117" s="4" t="s">
        <v>65</v>
      </c>
      <c r="H117" s="4" t="s">
        <v>94</v>
      </c>
      <c r="I117" s="4" t="s">
        <v>48</v>
      </c>
      <c r="J117" s="4" t="s">
        <v>12</v>
      </c>
      <c r="K117" s="4" t="s">
        <v>12</v>
      </c>
      <c r="L117" s="4" t="s">
        <v>14</v>
      </c>
      <c r="M117" s="4" t="s">
        <v>13</v>
      </c>
      <c r="N117" s="4" t="s">
        <v>13</v>
      </c>
      <c r="O117" s="5">
        <v>1197</v>
      </c>
      <c r="P117" s="5">
        <v>1197</v>
      </c>
      <c r="Q117" s="5">
        <v>1197</v>
      </c>
      <c r="R117" s="5">
        <v>1192</v>
      </c>
      <c r="S117" s="5">
        <v>0</v>
      </c>
      <c r="T117" s="5">
        <v>1192</v>
      </c>
      <c r="U117" s="5">
        <f t="shared" si="19"/>
        <v>1197</v>
      </c>
      <c r="V117" s="73">
        <v>219</v>
      </c>
      <c r="W117" s="68">
        <f t="shared" si="15"/>
        <v>182.95739348370927</v>
      </c>
      <c r="X117" s="68">
        <f t="shared" si="16"/>
        <v>151.4961357252742</v>
      </c>
      <c r="Y117" s="68">
        <f t="shared" si="17"/>
        <v>114.2022018457521</v>
      </c>
      <c r="Z117" s="1"/>
      <c r="AA117" s="1"/>
      <c r="AB117" s="1"/>
    </row>
    <row r="118" spans="1:28" x14ac:dyDescent="0.25">
      <c r="A118">
        <f t="shared" si="18"/>
        <v>116</v>
      </c>
      <c r="B118" s="4" t="s">
        <v>200</v>
      </c>
      <c r="C118" s="3">
        <v>5014</v>
      </c>
      <c r="D118" s="3">
        <v>4080146</v>
      </c>
      <c r="E118" s="4"/>
      <c r="F118" s="4" t="s">
        <v>201</v>
      </c>
      <c r="G118" s="4" t="s">
        <v>94</v>
      </c>
      <c r="H118" s="4" t="s">
        <v>94</v>
      </c>
      <c r="I118" s="4" t="s">
        <v>48</v>
      </c>
      <c r="J118" s="4" t="s">
        <v>12</v>
      </c>
      <c r="K118" s="4" t="s">
        <v>13</v>
      </c>
      <c r="L118" s="4" t="s">
        <v>14</v>
      </c>
      <c r="M118" s="4" t="s">
        <v>13</v>
      </c>
      <c r="N118" s="4" t="s">
        <v>13</v>
      </c>
      <c r="O118" s="5">
        <v>60370</v>
      </c>
      <c r="P118" s="5">
        <v>60374</v>
      </c>
      <c r="Q118" s="5">
        <v>60499</v>
      </c>
      <c r="R118" s="5">
        <v>60564</v>
      </c>
      <c r="S118" s="5">
        <v>67</v>
      </c>
      <c r="T118" s="5">
        <v>60631</v>
      </c>
      <c r="U118" s="5">
        <f t="shared" si="19"/>
        <v>60499</v>
      </c>
      <c r="V118" s="73">
        <v>11189</v>
      </c>
      <c r="W118" s="68">
        <f t="shared" si="15"/>
        <v>184.94520570587943</v>
      </c>
      <c r="X118" s="68">
        <f t="shared" si="16"/>
        <v>151.4961357252742</v>
      </c>
      <c r="Y118" s="68">
        <f t="shared" si="17"/>
        <v>114.2022018457521</v>
      </c>
    </row>
    <row r="119" spans="1:28" x14ac:dyDescent="0.25">
      <c r="A119">
        <f t="shared" si="18"/>
        <v>117</v>
      </c>
      <c r="B119" s="4" t="s">
        <v>150</v>
      </c>
      <c r="C119" s="3">
        <v>6055</v>
      </c>
      <c r="D119" s="3">
        <v>4076604</v>
      </c>
      <c r="E119" s="4"/>
      <c r="F119" s="4" t="s">
        <v>147</v>
      </c>
      <c r="G119" s="4" t="s">
        <v>48</v>
      </c>
      <c r="H119" s="4" t="s">
        <v>48</v>
      </c>
      <c r="I119" s="4" t="s">
        <v>45</v>
      </c>
      <c r="J119" s="4" t="s">
        <v>12</v>
      </c>
      <c r="K119" s="4" t="s">
        <v>13</v>
      </c>
      <c r="L119" s="4" t="s">
        <v>14</v>
      </c>
      <c r="M119" s="4" t="s">
        <v>13</v>
      </c>
      <c r="N119" s="4" t="s">
        <v>13</v>
      </c>
      <c r="O119" s="5">
        <v>52781</v>
      </c>
      <c r="P119" s="5">
        <v>52782</v>
      </c>
      <c r="Q119" s="5" t="s">
        <v>2</v>
      </c>
      <c r="R119" s="5" t="s">
        <v>2</v>
      </c>
      <c r="S119" s="5" t="s">
        <v>2</v>
      </c>
      <c r="T119" s="5" t="s">
        <v>2</v>
      </c>
      <c r="U119" s="5">
        <f>P119</f>
        <v>52782</v>
      </c>
      <c r="V119" s="73">
        <v>9849</v>
      </c>
      <c r="W119" s="68">
        <f t="shared" si="15"/>
        <v>186.59770376264635</v>
      </c>
      <c r="X119" s="68">
        <f t="shared" si="16"/>
        <v>151.4961357252742</v>
      </c>
      <c r="Y119" s="68">
        <f t="shared" si="17"/>
        <v>114.2022018457521</v>
      </c>
    </row>
    <row r="120" spans="1:28" x14ac:dyDescent="0.25">
      <c r="A120">
        <f t="shared" si="18"/>
        <v>118</v>
      </c>
      <c r="B120" s="4" t="s">
        <v>76</v>
      </c>
      <c r="C120" s="3">
        <v>595</v>
      </c>
      <c r="D120" s="3">
        <v>4057113</v>
      </c>
      <c r="E120" s="4" t="s">
        <v>81</v>
      </c>
      <c r="F120" s="4"/>
      <c r="G120" s="4" t="s">
        <v>78</v>
      </c>
      <c r="H120" s="4" t="s">
        <v>82</v>
      </c>
      <c r="I120" s="4" t="s">
        <v>48</v>
      </c>
      <c r="J120" s="4" t="s">
        <v>12</v>
      </c>
      <c r="K120" s="4" t="s">
        <v>12</v>
      </c>
      <c r="L120" s="4" t="s">
        <v>14</v>
      </c>
      <c r="M120" s="4" t="s">
        <v>13</v>
      </c>
      <c r="N120" s="4" t="s">
        <v>13</v>
      </c>
      <c r="O120" s="5" t="s">
        <v>2</v>
      </c>
      <c r="P120" s="5" t="s">
        <v>2</v>
      </c>
      <c r="Q120" s="5" t="s">
        <v>2</v>
      </c>
      <c r="R120" s="5">
        <v>12548</v>
      </c>
      <c r="S120" s="5">
        <v>68</v>
      </c>
      <c r="T120" s="5">
        <v>12616</v>
      </c>
      <c r="U120" s="5">
        <f t="shared" ref="U120:U153" si="20">IF(Q120="NA",T120,Q120)</f>
        <v>12616</v>
      </c>
      <c r="V120" s="73">
        <v>2368</v>
      </c>
      <c r="W120" s="68">
        <f t="shared" si="15"/>
        <v>187.69816106531388</v>
      </c>
      <c r="X120" s="68">
        <f t="shared" si="16"/>
        <v>151.4961357252742</v>
      </c>
      <c r="Y120" s="68">
        <f t="shared" si="17"/>
        <v>114.2022018457521</v>
      </c>
    </row>
    <row r="121" spans="1:28" s="1" customFormat="1" x14ac:dyDescent="0.25">
      <c r="A121">
        <f t="shared" si="18"/>
        <v>119</v>
      </c>
      <c r="B121" s="4" t="s">
        <v>104</v>
      </c>
      <c r="C121" s="3">
        <v>877</v>
      </c>
      <c r="D121" s="3">
        <v>4057118</v>
      </c>
      <c r="E121" s="4"/>
      <c r="F121" s="4"/>
      <c r="G121" s="4" t="s">
        <v>30</v>
      </c>
      <c r="H121" s="4" t="s">
        <v>30</v>
      </c>
      <c r="I121" s="4" t="s">
        <v>53</v>
      </c>
      <c r="J121" s="4" t="s">
        <v>12</v>
      </c>
      <c r="K121" s="4" t="s">
        <v>13</v>
      </c>
      <c r="L121" s="4" t="s">
        <v>14</v>
      </c>
      <c r="M121" s="4" t="s">
        <v>13</v>
      </c>
      <c r="N121" s="4" t="s">
        <v>13</v>
      </c>
      <c r="O121" s="5">
        <v>34579</v>
      </c>
      <c r="P121" s="5">
        <v>34579</v>
      </c>
      <c r="Q121" s="5" t="s">
        <v>2</v>
      </c>
      <c r="R121" s="5">
        <v>34641</v>
      </c>
      <c r="S121" s="5">
        <v>265</v>
      </c>
      <c r="T121" s="5">
        <v>34906</v>
      </c>
      <c r="U121" s="5">
        <f t="shared" si="20"/>
        <v>34906</v>
      </c>
      <c r="V121" s="73">
        <v>6595</v>
      </c>
      <c r="W121" s="68">
        <f t="shared" si="15"/>
        <v>188.93599954162607</v>
      </c>
      <c r="X121" s="68">
        <f t="shared" si="16"/>
        <v>151.4961357252742</v>
      </c>
      <c r="Y121" s="68">
        <f t="shared" si="17"/>
        <v>114.2022018457521</v>
      </c>
      <c r="Z121"/>
      <c r="AA121"/>
      <c r="AB121"/>
    </row>
    <row r="122" spans="1:28" s="1" customFormat="1" x14ac:dyDescent="0.25">
      <c r="A122">
        <f t="shared" si="18"/>
        <v>120</v>
      </c>
      <c r="B122" s="4" t="s">
        <v>288</v>
      </c>
      <c r="C122" s="3">
        <v>2173</v>
      </c>
      <c r="D122" s="3">
        <v>4061646</v>
      </c>
      <c r="E122" s="4"/>
      <c r="F122" s="4"/>
      <c r="G122" s="4" t="s">
        <v>137</v>
      </c>
      <c r="H122" s="4" t="s">
        <v>137</v>
      </c>
      <c r="I122" s="4" t="s">
        <v>53</v>
      </c>
      <c r="J122" s="4" t="s">
        <v>12</v>
      </c>
      <c r="K122" s="4" t="s">
        <v>12</v>
      </c>
      <c r="L122" s="4" t="s">
        <v>14</v>
      </c>
      <c r="M122" s="4" t="s">
        <v>13</v>
      </c>
      <c r="N122" s="4" t="s">
        <v>13</v>
      </c>
      <c r="O122" s="5">
        <v>3509</v>
      </c>
      <c r="P122" s="5">
        <v>3509</v>
      </c>
      <c r="Q122" s="5">
        <v>3509</v>
      </c>
      <c r="R122" s="5">
        <v>3509</v>
      </c>
      <c r="S122" s="5">
        <v>0</v>
      </c>
      <c r="T122" s="5">
        <v>3509</v>
      </c>
      <c r="U122" s="5">
        <f t="shared" si="20"/>
        <v>3509</v>
      </c>
      <c r="V122" s="73">
        <v>674</v>
      </c>
      <c r="W122" s="68">
        <f t="shared" si="15"/>
        <v>192.0775149615275</v>
      </c>
      <c r="X122" s="68">
        <f t="shared" si="16"/>
        <v>151.4961357252742</v>
      </c>
      <c r="Y122" s="68">
        <f t="shared" si="17"/>
        <v>114.2022018457521</v>
      </c>
      <c r="Z122"/>
      <c r="AA122"/>
      <c r="AB122"/>
    </row>
    <row r="123" spans="1:28" s="1" customFormat="1" x14ac:dyDescent="0.25">
      <c r="A123">
        <f t="shared" si="18"/>
        <v>121</v>
      </c>
      <c r="B123" s="4" t="s">
        <v>126</v>
      </c>
      <c r="C123" s="3">
        <v>6740</v>
      </c>
      <c r="D123" s="3">
        <v>4083960</v>
      </c>
      <c r="E123" s="4" t="s">
        <v>127</v>
      </c>
      <c r="F123" s="4" t="s">
        <v>128</v>
      </c>
      <c r="G123" s="4" t="s">
        <v>129</v>
      </c>
      <c r="H123" s="43" t="s">
        <v>129</v>
      </c>
      <c r="I123" s="4" t="s">
        <v>40</v>
      </c>
      <c r="J123" s="4" t="s">
        <v>12</v>
      </c>
      <c r="K123" s="4" t="s">
        <v>13</v>
      </c>
      <c r="L123" s="4" t="s">
        <v>14</v>
      </c>
      <c r="M123" s="4" t="s">
        <v>13</v>
      </c>
      <c r="N123" s="4" t="s">
        <v>13</v>
      </c>
      <c r="O123" s="5">
        <v>1844</v>
      </c>
      <c r="P123" s="5">
        <v>1844</v>
      </c>
      <c r="Q123" s="5">
        <v>1844</v>
      </c>
      <c r="R123" s="5" t="s">
        <v>2</v>
      </c>
      <c r="S123" s="5" t="s">
        <v>2</v>
      </c>
      <c r="T123" s="5" t="s">
        <v>2</v>
      </c>
      <c r="U123" s="5">
        <f t="shared" si="20"/>
        <v>1844</v>
      </c>
      <c r="V123" s="73">
        <v>357</v>
      </c>
      <c r="W123" s="68">
        <f t="shared" si="15"/>
        <v>193.60086767895879</v>
      </c>
      <c r="X123" s="68">
        <f t="shared" si="16"/>
        <v>151.4961357252742</v>
      </c>
      <c r="Y123" s="68">
        <f t="shared" si="17"/>
        <v>114.2022018457521</v>
      </c>
      <c r="Z123" s="46"/>
      <c r="AA123" s="11"/>
      <c r="AB123" s="11"/>
    </row>
    <row r="124" spans="1:28" s="1" customFormat="1" x14ac:dyDescent="0.25">
      <c r="A124">
        <f t="shared" si="18"/>
        <v>122</v>
      </c>
      <c r="B124" s="4" t="s">
        <v>208</v>
      </c>
      <c r="C124" s="3">
        <v>2188</v>
      </c>
      <c r="D124" s="3">
        <v>4065573</v>
      </c>
      <c r="E124" s="4" t="s">
        <v>210</v>
      </c>
      <c r="F124" s="4" t="s">
        <v>20</v>
      </c>
      <c r="G124" s="4" t="s">
        <v>21</v>
      </c>
      <c r="H124" s="4" t="s">
        <v>82</v>
      </c>
      <c r="I124" s="4" t="s">
        <v>11</v>
      </c>
      <c r="J124" s="4" t="s">
        <v>12</v>
      </c>
      <c r="K124" s="4" t="s">
        <v>13</v>
      </c>
      <c r="L124" s="4" t="s">
        <v>14</v>
      </c>
      <c r="M124" s="4" t="s">
        <v>13</v>
      </c>
      <c r="N124" s="4" t="s">
        <v>13</v>
      </c>
      <c r="O124" s="5">
        <v>6313</v>
      </c>
      <c r="P124" s="5">
        <v>6313</v>
      </c>
      <c r="Q124" s="5">
        <v>6313</v>
      </c>
      <c r="R124" s="5">
        <v>6313</v>
      </c>
      <c r="S124" s="5">
        <v>0</v>
      </c>
      <c r="T124" s="5">
        <v>6313</v>
      </c>
      <c r="U124" s="5">
        <f t="shared" si="20"/>
        <v>6313</v>
      </c>
      <c r="V124" s="73">
        <v>1242</v>
      </c>
      <c r="W124" s="68">
        <f t="shared" si="15"/>
        <v>196.73689212735624</v>
      </c>
      <c r="X124" s="68">
        <f t="shared" si="16"/>
        <v>151.4961357252742</v>
      </c>
      <c r="Y124" s="68">
        <f t="shared" si="17"/>
        <v>114.2022018457521</v>
      </c>
      <c r="Z124"/>
      <c r="AA124"/>
      <c r="AB124"/>
    </row>
    <row r="125" spans="1:28" x14ac:dyDescent="0.25">
      <c r="A125">
        <f t="shared" si="18"/>
        <v>123</v>
      </c>
      <c r="B125" s="4" t="s">
        <v>178</v>
      </c>
      <c r="C125" s="3">
        <v>2353</v>
      </c>
      <c r="D125" s="3">
        <v>4057130</v>
      </c>
      <c r="E125" s="4"/>
      <c r="F125" s="4" t="s">
        <v>158</v>
      </c>
      <c r="G125" s="4" t="s">
        <v>137</v>
      </c>
      <c r="H125" s="4" t="s">
        <v>137</v>
      </c>
      <c r="I125" s="4" t="s">
        <v>53</v>
      </c>
      <c r="J125" s="4" t="s">
        <v>12</v>
      </c>
      <c r="K125" s="4" t="s">
        <v>13</v>
      </c>
      <c r="L125" s="4" t="s">
        <v>14</v>
      </c>
      <c r="M125" s="4" t="s">
        <v>13</v>
      </c>
      <c r="N125" s="4" t="s">
        <v>13</v>
      </c>
      <c r="O125" s="5">
        <v>147224</v>
      </c>
      <c r="P125" s="5">
        <v>147224</v>
      </c>
      <c r="Q125" s="5">
        <v>158530</v>
      </c>
      <c r="R125" s="5">
        <v>146994</v>
      </c>
      <c r="S125" s="5">
        <v>11285</v>
      </c>
      <c r="T125" s="5">
        <v>158279</v>
      </c>
      <c r="U125" s="5">
        <f t="shared" si="20"/>
        <v>158530</v>
      </c>
      <c r="V125" s="73">
        <v>31548</v>
      </c>
      <c r="W125" s="68">
        <f t="shared" si="15"/>
        <v>199.00334321579513</v>
      </c>
      <c r="X125" s="68">
        <f t="shared" si="16"/>
        <v>151.4961357252742</v>
      </c>
      <c r="Y125" s="68">
        <f t="shared" si="17"/>
        <v>114.2022018457521</v>
      </c>
    </row>
    <row r="126" spans="1:28" x14ac:dyDescent="0.25">
      <c r="A126">
        <f t="shared" si="18"/>
        <v>124</v>
      </c>
      <c r="B126" s="4" t="s">
        <v>237</v>
      </c>
      <c r="C126" s="3">
        <v>5838</v>
      </c>
      <c r="D126" s="3">
        <v>4088883</v>
      </c>
      <c r="E126" s="4"/>
      <c r="F126" s="4" t="s">
        <v>238</v>
      </c>
      <c r="G126" s="4" t="s">
        <v>94</v>
      </c>
      <c r="H126" s="4" t="s">
        <v>94</v>
      </c>
      <c r="I126" s="4" t="s">
        <v>48</v>
      </c>
      <c r="J126" s="4" t="s">
        <v>2</v>
      </c>
      <c r="K126" s="4" t="s">
        <v>2</v>
      </c>
      <c r="L126" s="4"/>
      <c r="M126" s="4" t="s">
        <v>2</v>
      </c>
      <c r="N126" s="4" t="s">
        <v>2</v>
      </c>
      <c r="O126" s="5">
        <v>77048</v>
      </c>
      <c r="P126" s="5">
        <v>77048</v>
      </c>
      <c r="Q126" s="5">
        <v>78756</v>
      </c>
      <c r="R126" s="5" t="s">
        <v>2</v>
      </c>
      <c r="S126" s="5" t="s">
        <v>2</v>
      </c>
      <c r="T126" s="5" t="s">
        <v>2</v>
      </c>
      <c r="U126" s="5">
        <f t="shared" si="20"/>
        <v>78756</v>
      </c>
      <c r="V126" s="73">
        <v>15733</v>
      </c>
      <c r="W126" s="68">
        <f t="shared" si="15"/>
        <v>199.76890649601299</v>
      </c>
      <c r="X126" s="68">
        <f t="shared" si="16"/>
        <v>151.4961357252742</v>
      </c>
      <c r="Y126" s="68">
        <f t="shared" si="17"/>
        <v>114.2022018457521</v>
      </c>
    </row>
    <row r="127" spans="1:28" x14ac:dyDescent="0.25">
      <c r="A127">
        <f t="shared" si="18"/>
        <v>125</v>
      </c>
      <c r="B127" s="4" t="s">
        <v>184</v>
      </c>
      <c r="C127" s="3">
        <v>253</v>
      </c>
      <c r="D127" s="3">
        <v>4061927</v>
      </c>
      <c r="E127" s="4"/>
      <c r="F127" s="4" t="s">
        <v>185</v>
      </c>
      <c r="G127" s="4" t="s">
        <v>148</v>
      </c>
      <c r="H127" s="4" t="s">
        <v>44</v>
      </c>
      <c r="I127" s="4" t="s">
        <v>45</v>
      </c>
      <c r="J127" s="4" t="s">
        <v>12</v>
      </c>
      <c r="K127" s="4" t="s">
        <v>13</v>
      </c>
      <c r="L127" s="4" t="s">
        <v>14</v>
      </c>
      <c r="M127" s="4" t="s">
        <v>13</v>
      </c>
      <c r="N127" s="4" t="s">
        <v>13</v>
      </c>
      <c r="O127" s="5">
        <v>27096</v>
      </c>
      <c r="P127" s="5">
        <v>27096</v>
      </c>
      <c r="Q127" s="5" t="s">
        <v>2</v>
      </c>
      <c r="R127" s="5">
        <v>27051</v>
      </c>
      <c r="S127" s="5">
        <v>1946</v>
      </c>
      <c r="T127" s="5">
        <v>28997</v>
      </c>
      <c r="U127" s="5">
        <f t="shared" si="20"/>
        <v>28997</v>
      </c>
      <c r="V127" s="73">
        <v>5806</v>
      </c>
      <c r="W127" s="68">
        <f t="shared" si="15"/>
        <v>200.22760975273303</v>
      </c>
      <c r="X127" s="68">
        <f t="shared" si="16"/>
        <v>151.4961357252742</v>
      </c>
      <c r="Y127" s="68">
        <f t="shared" si="17"/>
        <v>114.2022018457521</v>
      </c>
      <c r="Z127" s="1"/>
      <c r="AA127" s="1"/>
      <c r="AB127" s="1"/>
    </row>
    <row r="128" spans="1:28" x14ac:dyDescent="0.25">
      <c r="A128">
        <f t="shared" si="18"/>
        <v>126</v>
      </c>
      <c r="B128" s="4" t="s">
        <v>102</v>
      </c>
      <c r="C128" s="3">
        <v>4336</v>
      </c>
      <c r="D128" s="3">
        <v>4083106</v>
      </c>
      <c r="E128" s="4"/>
      <c r="F128" s="4" t="s">
        <v>43</v>
      </c>
      <c r="G128" s="4" t="s">
        <v>103</v>
      </c>
      <c r="H128" s="4" t="s">
        <v>103</v>
      </c>
      <c r="I128" s="4" t="s">
        <v>40</v>
      </c>
      <c r="J128" s="4" t="s">
        <v>12</v>
      </c>
      <c r="K128" s="4" t="s">
        <v>13</v>
      </c>
      <c r="L128" s="4" t="s">
        <v>14</v>
      </c>
      <c r="M128" s="4" t="s">
        <v>13</v>
      </c>
      <c r="N128" s="4" t="s">
        <v>13</v>
      </c>
      <c r="O128" s="5">
        <v>1503</v>
      </c>
      <c r="P128" s="5">
        <v>1503</v>
      </c>
      <c r="Q128" s="5">
        <v>1503</v>
      </c>
      <c r="R128" s="5">
        <v>1503</v>
      </c>
      <c r="S128" s="5">
        <v>0</v>
      </c>
      <c r="T128" s="5">
        <v>1503</v>
      </c>
      <c r="U128" s="5">
        <f t="shared" si="20"/>
        <v>1503</v>
      </c>
      <c r="V128" s="73">
        <v>301</v>
      </c>
      <c r="W128" s="68">
        <f t="shared" si="15"/>
        <v>200.26613439787093</v>
      </c>
      <c r="X128" s="68">
        <f t="shared" si="16"/>
        <v>151.4961357252742</v>
      </c>
      <c r="Y128" s="68">
        <f t="shared" si="17"/>
        <v>114.2022018457521</v>
      </c>
    </row>
    <row r="129" spans="1:28" x14ac:dyDescent="0.25">
      <c r="A129">
        <f t="shared" si="18"/>
        <v>127</v>
      </c>
      <c r="B129" s="4" t="s">
        <v>58</v>
      </c>
      <c r="C129" s="3">
        <v>348</v>
      </c>
      <c r="D129" s="3">
        <v>4058793</v>
      </c>
      <c r="E129" s="4"/>
      <c r="F129" s="4" t="s">
        <v>17</v>
      </c>
      <c r="G129" s="4" t="s">
        <v>18</v>
      </c>
      <c r="H129" s="4" t="s">
        <v>59</v>
      </c>
      <c r="I129" s="4" t="s">
        <v>11</v>
      </c>
      <c r="J129" s="4" t="s">
        <v>12</v>
      </c>
      <c r="K129" s="4" t="s">
        <v>13</v>
      </c>
      <c r="L129" s="4" t="s">
        <v>14</v>
      </c>
      <c r="M129" s="4" t="s">
        <v>13</v>
      </c>
      <c r="N129" s="4" t="s">
        <v>13</v>
      </c>
      <c r="O129" s="5">
        <v>3421</v>
      </c>
      <c r="P129" s="5">
        <v>3423</v>
      </c>
      <c r="Q129" s="5">
        <v>3425</v>
      </c>
      <c r="R129" s="5">
        <v>3428</v>
      </c>
      <c r="S129" s="5">
        <v>2</v>
      </c>
      <c r="T129" s="5">
        <v>3430</v>
      </c>
      <c r="U129" s="5">
        <f t="shared" si="20"/>
        <v>3425</v>
      </c>
      <c r="V129" s="73">
        <v>729</v>
      </c>
      <c r="W129" s="68">
        <f t="shared" si="15"/>
        <v>212.84671532846716</v>
      </c>
      <c r="X129" s="68">
        <f t="shared" si="16"/>
        <v>151.4961357252742</v>
      </c>
      <c r="Y129" s="68">
        <f t="shared" si="17"/>
        <v>114.2022018457521</v>
      </c>
    </row>
    <row r="130" spans="1:28" x14ac:dyDescent="0.25">
      <c r="A130">
        <f t="shared" si="18"/>
        <v>128</v>
      </c>
      <c r="B130" s="4" t="s">
        <v>262</v>
      </c>
      <c r="C130" s="3">
        <v>2363</v>
      </c>
      <c r="D130" s="3">
        <v>4064141</v>
      </c>
      <c r="E130" s="4"/>
      <c r="F130" s="4" t="s">
        <v>190</v>
      </c>
      <c r="G130" s="4" t="s">
        <v>99</v>
      </c>
      <c r="H130" s="4" t="s">
        <v>99</v>
      </c>
      <c r="I130" s="4" t="s">
        <v>45</v>
      </c>
      <c r="J130" s="4" t="s">
        <v>12</v>
      </c>
      <c r="K130" s="4" t="s">
        <v>13</v>
      </c>
      <c r="L130" s="4" t="s">
        <v>14</v>
      </c>
      <c r="M130" s="4" t="s">
        <v>13</v>
      </c>
      <c r="N130" s="4" t="s">
        <v>13</v>
      </c>
      <c r="O130" s="5">
        <v>210726</v>
      </c>
      <c r="P130" s="5">
        <v>210726</v>
      </c>
      <c r="Q130" s="5">
        <v>214694</v>
      </c>
      <c r="R130" s="5">
        <v>210721</v>
      </c>
      <c r="S130" s="5">
        <v>3974</v>
      </c>
      <c r="T130" s="5">
        <v>214695</v>
      </c>
      <c r="U130" s="5">
        <f t="shared" si="20"/>
        <v>214694</v>
      </c>
      <c r="V130" s="73">
        <v>45754</v>
      </c>
      <c r="W130" s="68">
        <f t="shared" si="15"/>
        <v>213.11261609546611</v>
      </c>
      <c r="X130" s="68">
        <f t="shared" si="16"/>
        <v>151.4961357252742</v>
      </c>
      <c r="Y130" s="68">
        <f t="shared" si="17"/>
        <v>114.2022018457521</v>
      </c>
    </row>
    <row r="131" spans="1:28" x14ac:dyDescent="0.25">
      <c r="A131">
        <f t="shared" si="18"/>
        <v>129</v>
      </c>
      <c r="B131" s="4" t="s">
        <v>76</v>
      </c>
      <c r="C131" s="3">
        <v>594</v>
      </c>
      <c r="D131" s="3">
        <v>4057113</v>
      </c>
      <c r="E131" s="4" t="s">
        <v>79</v>
      </c>
      <c r="F131" s="4"/>
      <c r="G131" s="4" t="s">
        <v>78</v>
      </c>
      <c r="H131" s="4" t="s">
        <v>80</v>
      </c>
      <c r="I131" s="4" t="s">
        <v>48</v>
      </c>
      <c r="J131" s="4" t="s">
        <v>12</v>
      </c>
      <c r="K131" s="4" t="s">
        <v>12</v>
      </c>
      <c r="L131" s="4" t="s">
        <v>14</v>
      </c>
      <c r="M131" s="4" t="s">
        <v>13</v>
      </c>
      <c r="N131" s="4" t="s">
        <v>13</v>
      </c>
      <c r="O131" s="5">
        <v>0</v>
      </c>
      <c r="P131" s="5">
        <v>0</v>
      </c>
      <c r="Q131" s="5">
        <v>15324</v>
      </c>
      <c r="R131" s="5">
        <v>0</v>
      </c>
      <c r="S131" s="5">
        <v>15327</v>
      </c>
      <c r="T131" s="5">
        <v>15327</v>
      </c>
      <c r="U131" s="5">
        <f t="shared" si="20"/>
        <v>15324</v>
      </c>
      <c r="V131" s="73">
        <v>3617</v>
      </c>
      <c r="W131" s="68">
        <f t="shared" ref="W131:W153" si="21">(V131*1000)/U131</f>
        <v>236.03497781258156</v>
      </c>
      <c r="X131" s="68">
        <f t="shared" ref="X131:X153" si="22">AVERAGE($W$3:$W$153)</f>
        <v>151.4961357252742</v>
      </c>
      <c r="Y131" s="68">
        <f t="shared" ref="Y131:Y153" si="23">MEDIAN($W$3:$W$153)</f>
        <v>114.2022018457521</v>
      </c>
    </row>
    <row r="132" spans="1:28" x14ac:dyDescent="0.25">
      <c r="A132">
        <f t="shared" ref="A132:A153" si="24">+A131+1</f>
        <v>130</v>
      </c>
      <c r="B132" s="4" t="s">
        <v>126</v>
      </c>
      <c r="C132" s="3">
        <v>6741</v>
      </c>
      <c r="D132" s="3">
        <v>4083960</v>
      </c>
      <c r="E132" s="4" t="s">
        <v>132</v>
      </c>
      <c r="F132" s="4" t="s">
        <v>128</v>
      </c>
      <c r="G132" s="4" t="s">
        <v>129</v>
      </c>
      <c r="H132" s="43" t="s">
        <v>129</v>
      </c>
      <c r="I132" s="4" t="s">
        <v>40</v>
      </c>
      <c r="J132" s="4" t="s">
        <v>12</v>
      </c>
      <c r="K132" s="4" t="s">
        <v>13</v>
      </c>
      <c r="L132" s="4" t="s">
        <v>14</v>
      </c>
      <c r="M132" s="4" t="s">
        <v>13</v>
      </c>
      <c r="N132" s="4" t="s">
        <v>13</v>
      </c>
      <c r="O132" s="5">
        <v>512</v>
      </c>
      <c r="P132" s="5">
        <v>512</v>
      </c>
      <c r="Q132" s="5">
        <v>512</v>
      </c>
      <c r="R132" s="5" t="s">
        <v>2</v>
      </c>
      <c r="S132" s="5" t="s">
        <v>2</v>
      </c>
      <c r="T132" s="5" t="s">
        <v>2</v>
      </c>
      <c r="U132" s="5">
        <f t="shared" si="20"/>
        <v>512</v>
      </c>
      <c r="V132" s="73">
        <v>122</v>
      </c>
      <c r="W132" s="68">
        <f t="shared" si="21"/>
        <v>238.28125</v>
      </c>
      <c r="X132" s="68">
        <f t="shared" si="22"/>
        <v>151.4961357252742</v>
      </c>
      <c r="Y132" s="68">
        <f t="shared" si="23"/>
        <v>114.2022018457521</v>
      </c>
      <c r="Z132" s="46"/>
      <c r="AA132" s="11"/>
      <c r="AB132" s="11"/>
    </row>
    <row r="133" spans="1:28" x14ac:dyDescent="0.25">
      <c r="A133">
        <f t="shared" si="24"/>
        <v>131</v>
      </c>
      <c r="B133" s="4" t="s">
        <v>46</v>
      </c>
      <c r="C133" s="3">
        <v>2298</v>
      </c>
      <c r="D133" s="3">
        <v>4058656</v>
      </c>
      <c r="E133" s="4"/>
      <c r="F133" s="4" t="s">
        <v>47</v>
      </c>
      <c r="G133" s="4" t="s">
        <v>48</v>
      </c>
      <c r="H133" s="4" t="s">
        <v>48</v>
      </c>
      <c r="I133" s="4" t="s">
        <v>45</v>
      </c>
      <c r="J133" s="4" t="s">
        <v>12</v>
      </c>
      <c r="K133" s="4" t="s">
        <v>13</v>
      </c>
      <c r="L133" s="4" t="s">
        <v>14</v>
      </c>
      <c r="M133" s="4" t="s">
        <v>13</v>
      </c>
      <c r="N133" s="4" t="s">
        <v>13</v>
      </c>
      <c r="O133" s="5">
        <v>297586</v>
      </c>
      <c r="P133" s="5">
        <v>297586</v>
      </c>
      <c r="Q133" s="5">
        <v>302798</v>
      </c>
      <c r="R133" s="5">
        <v>301952</v>
      </c>
      <c r="S133" s="5">
        <v>5152</v>
      </c>
      <c r="T133" s="5">
        <v>307104</v>
      </c>
      <c r="U133" s="5">
        <f t="shared" si="20"/>
        <v>302798</v>
      </c>
      <c r="V133" s="73">
        <v>74707</v>
      </c>
      <c r="W133" s="68">
        <f t="shared" si="21"/>
        <v>246.72223726708896</v>
      </c>
      <c r="X133" s="68">
        <f t="shared" si="22"/>
        <v>151.4961357252742</v>
      </c>
      <c r="Y133" s="68">
        <f t="shared" si="23"/>
        <v>114.2022018457521</v>
      </c>
    </row>
    <row r="134" spans="1:28" x14ac:dyDescent="0.25">
      <c r="A134">
        <f t="shared" si="24"/>
        <v>132</v>
      </c>
      <c r="B134" s="4" t="s">
        <v>295</v>
      </c>
      <c r="C134" s="3">
        <v>2500</v>
      </c>
      <c r="D134" s="3">
        <v>4057093</v>
      </c>
      <c r="E134" s="4"/>
      <c r="F134" s="4" t="s">
        <v>269</v>
      </c>
      <c r="G134" s="4" t="s">
        <v>65</v>
      </c>
      <c r="H134" s="4" t="s">
        <v>65</v>
      </c>
      <c r="I134" s="4" t="s">
        <v>48</v>
      </c>
      <c r="J134" s="4" t="s">
        <v>12</v>
      </c>
      <c r="K134" s="4" t="s">
        <v>12</v>
      </c>
      <c r="L134" s="4" t="s">
        <v>14</v>
      </c>
      <c r="M134" s="4" t="s">
        <v>13</v>
      </c>
      <c r="N134" s="4" t="s">
        <v>13</v>
      </c>
      <c r="O134" s="5">
        <v>69751</v>
      </c>
      <c r="P134" s="5">
        <v>69752</v>
      </c>
      <c r="Q134" s="5">
        <v>130711</v>
      </c>
      <c r="R134" s="5">
        <v>69752</v>
      </c>
      <c r="S134" s="5">
        <v>59958</v>
      </c>
      <c r="T134" s="5">
        <v>129710</v>
      </c>
      <c r="U134" s="5">
        <f t="shared" si="20"/>
        <v>130711</v>
      </c>
      <c r="V134" s="73">
        <v>32430</v>
      </c>
      <c r="W134" s="68">
        <f t="shared" si="21"/>
        <v>248.10459716473747</v>
      </c>
      <c r="X134" s="68">
        <f t="shared" si="22"/>
        <v>151.4961357252742</v>
      </c>
      <c r="Y134" s="68">
        <f t="shared" si="23"/>
        <v>114.2022018457521</v>
      </c>
    </row>
    <row r="135" spans="1:28" x14ac:dyDescent="0.25">
      <c r="A135">
        <f t="shared" si="24"/>
        <v>133</v>
      </c>
      <c r="B135" s="4" t="s">
        <v>249</v>
      </c>
      <c r="C135" s="3">
        <v>5069</v>
      </c>
      <c r="D135" s="3">
        <v>4063729</v>
      </c>
      <c r="E135" s="4"/>
      <c r="F135" s="4" t="s">
        <v>250</v>
      </c>
      <c r="G135" s="4" t="s">
        <v>251</v>
      </c>
      <c r="H135" s="4" t="s">
        <v>251</v>
      </c>
      <c r="I135" s="4" t="s">
        <v>45</v>
      </c>
      <c r="J135" s="4" t="s">
        <v>12</v>
      </c>
      <c r="K135" s="4" t="s">
        <v>13</v>
      </c>
      <c r="L135" s="4" t="s">
        <v>14</v>
      </c>
      <c r="M135" s="4" t="s">
        <v>13</v>
      </c>
      <c r="N135" s="4" t="s">
        <v>13</v>
      </c>
      <c r="O135" s="5" t="s">
        <v>2</v>
      </c>
      <c r="P135" s="5" t="s">
        <v>2</v>
      </c>
      <c r="Q135" s="5" t="s">
        <v>2</v>
      </c>
      <c r="R135" s="5">
        <v>46607</v>
      </c>
      <c r="S135" s="5">
        <v>0</v>
      </c>
      <c r="T135" s="5">
        <v>46607</v>
      </c>
      <c r="U135" s="5">
        <f t="shared" si="20"/>
        <v>46607</v>
      </c>
      <c r="V135" s="73">
        <v>11568</v>
      </c>
      <c r="W135" s="68">
        <f t="shared" si="21"/>
        <v>248.20305962623641</v>
      </c>
      <c r="X135" s="68">
        <f t="shared" si="22"/>
        <v>151.4961357252742</v>
      </c>
      <c r="Y135" s="68">
        <f t="shared" si="23"/>
        <v>114.2022018457521</v>
      </c>
    </row>
    <row r="136" spans="1:28" x14ac:dyDescent="0.25">
      <c r="A136">
        <f t="shared" si="24"/>
        <v>134</v>
      </c>
      <c r="B136" s="4" t="s">
        <v>0</v>
      </c>
      <c r="C136" s="3">
        <v>139</v>
      </c>
      <c r="D136" s="3">
        <v>4058513</v>
      </c>
      <c r="E136" s="4"/>
      <c r="F136" s="4"/>
      <c r="G136" s="4" t="s">
        <v>1</v>
      </c>
      <c r="H136" s="4" t="s">
        <v>1</v>
      </c>
      <c r="I136" s="4" t="s">
        <v>11</v>
      </c>
      <c r="J136" s="4" t="s">
        <v>12</v>
      </c>
      <c r="K136" s="4" t="s">
        <v>13</v>
      </c>
      <c r="L136" s="4" t="s">
        <v>14</v>
      </c>
      <c r="M136" s="4" t="s">
        <v>13</v>
      </c>
      <c r="N136" s="4" t="s">
        <v>13</v>
      </c>
      <c r="O136" s="5">
        <v>45248</v>
      </c>
      <c r="P136" s="5">
        <v>45248</v>
      </c>
      <c r="Q136" s="5" t="s">
        <v>2</v>
      </c>
      <c r="R136" s="5">
        <v>45305</v>
      </c>
      <c r="S136" s="5">
        <v>37</v>
      </c>
      <c r="T136" s="5">
        <v>45342</v>
      </c>
      <c r="U136" s="5">
        <f t="shared" si="20"/>
        <v>45342</v>
      </c>
      <c r="V136" s="73">
        <v>11423</v>
      </c>
      <c r="W136" s="68">
        <f t="shared" si="21"/>
        <v>251.9297781306515</v>
      </c>
      <c r="X136" s="68">
        <f t="shared" si="22"/>
        <v>151.4961357252742</v>
      </c>
      <c r="Y136" s="68">
        <f t="shared" si="23"/>
        <v>114.2022018457521</v>
      </c>
    </row>
    <row r="137" spans="1:28" x14ac:dyDescent="0.25">
      <c r="A137">
        <f t="shared" si="24"/>
        <v>135</v>
      </c>
      <c r="B137" s="4" t="s">
        <v>279</v>
      </c>
      <c r="C137" s="3">
        <v>1132</v>
      </c>
      <c r="D137" s="3">
        <v>4060026</v>
      </c>
      <c r="E137" s="4"/>
      <c r="F137" s="4" t="s">
        <v>185</v>
      </c>
      <c r="G137" s="4" t="s">
        <v>148</v>
      </c>
      <c r="H137" s="4" t="s">
        <v>48</v>
      </c>
      <c r="I137" s="4" t="s">
        <v>45</v>
      </c>
      <c r="J137" s="4" t="s">
        <v>12</v>
      </c>
      <c r="K137" s="4" t="s">
        <v>12</v>
      </c>
      <c r="L137" s="4" t="s">
        <v>14</v>
      </c>
      <c r="M137" s="4" t="s">
        <v>13</v>
      </c>
      <c r="N137" s="4" t="s">
        <v>13</v>
      </c>
      <c r="O137" s="5">
        <v>15526</v>
      </c>
      <c r="P137" s="5">
        <v>15526</v>
      </c>
      <c r="Q137" s="5" t="s">
        <v>2</v>
      </c>
      <c r="R137" s="5">
        <v>15308</v>
      </c>
      <c r="S137" s="5">
        <v>179</v>
      </c>
      <c r="T137" s="5">
        <v>15487</v>
      </c>
      <c r="U137" s="5">
        <f t="shared" si="20"/>
        <v>15487</v>
      </c>
      <c r="V137" s="73">
        <v>4034</v>
      </c>
      <c r="W137" s="68">
        <f t="shared" si="21"/>
        <v>260.47652870149159</v>
      </c>
      <c r="X137" s="68">
        <f t="shared" si="22"/>
        <v>151.4961357252742</v>
      </c>
      <c r="Y137" s="68">
        <f t="shared" si="23"/>
        <v>114.2022018457521</v>
      </c>
    </row>
    <row r="138" spans="1:28" x14ac:dyDescent="0.25">
      <c r="A138">
        <f t="shared" si="24"/>
        <v>136</v>
      </c>
      <c r="B138" s="4" t="s">
        <v>100</v>
      </c>
      <c r="C138" s="3">
        <v>4320</v>
      </c>
      <c r="D138" s="3">
        <v>4059459</v>
      </c>
      <c r="E138" s="4"/>
      <c r="F138" s="4" t="s">
        <v>101</v>
      </c>
      <c r="G138" s="4" t="s">
        <v>65</v>
      </c>
      <c r="H138" s="4" t="s">
        <v>65</v>
      </c>
      <c r="I138" s="4" t="s">
        <v>48</v>
      </c>
      <c r="J138" s="4" t="s">
        <v>12</v>
      </c>
      <c r="K138" s="4" t="s">
        <v>13</v>
      </c>
      <c r="L138" s="4" t="s">
        <v>14</v>
      </c>
      <c r="M138" s="4" t="s">
        <v>13</v>
      </c>
      <c r="N138" s="4" t="s">
        <v>13</v>
      </c>
      <c r="O138" s="5">
        <v>12844</v>
      </c>
      <c r="P138" s="5">
        <v>12845</v>
      </c>
      <c r="Q138" s="5">
        <v>14897</v>
      </c>
      <c r="R138" s="5">
        <v>12844</v>
      </c>
      <c r="S138" s="5">
        <v>2059</v>
      </c>
      <c r="T138" s="5">
        <v>14903</v>
      </c>
      <c r="U138" s="5">
        <f t="shared" si="20"/>
        <v>14897</v>
      </c>
      <c r="V138" s="73">
        <v>3902</v>
      </c>
      <c r="W138" s="68">
        <f t="shared" si="21"/>
        <v>261.93193260388</v>
      </c>
      <c r="X138" s="68">
        <f t="shared" si="22"/>
        <v>151.4961357252742</v>
      </c>
      <c r="Y138" s="68">
        <f t="shared" si="23"/>
        <v>114.2022018457521</v>
      </c>
    </row>
    <row r="139" spans="1:28" x14ac:dyDescent="0.25">
      <c r="A139">
        <f t="shared" si="24"/>
        <v>137</v>
      </c>
      <c r="B139" s="4" t="s">
        <v>207</v>
      </c>
      <c r="C139" s="3">
        <v>4846</v>
      </c>
      <c r="D139" s="3">
        <v>4083581</v>
      </c>
      <c r="E139" s="4"/>
      <c r="F139" s="4"/>
      <c r="G139" s="4" t="s">
        <v>63</v>
      </c>
      <c r="H139" s="4" t="s">
        <v>63</v>
      </c>
      <c r="I139" s="4" t="s">
        <v>53</v>
      </c>
      <c r="J139" s="4" t="s">
        <v>12</v>
      </c>
      <c r="K139" s="4" t="s">
        <v>13</v>
      </c>
      <c r="L139" s="4" t="s">
        <v>14</v>
      </c>
      <c r="M139" s="4" t="s">
        <v>13</v>
      </c>
      <c r="N139" s="4" t="s">
        <v>13</v>
      </c>
      <c r="O139" s="5">
        <v>7274</v>
      </c>
      <c r="P139" s="5">
        <v>7274</v>
      </c>
      <c r="Q139" s="5">
        <v>7274</v>
      </c>
      <c r="R139" s="5">
        <v>7263</v>
      </c>
      <c r="S139" s="5">
        <v>0</v>
      </c>
      <c r="T139" s="5">
        <v>7263</v>
      </c>
      <c r="U139" s="5">
        <f t="shared" si="20"/>
        <v>7274</v>
      </c>
      <c r="V139" s="73">
        <v>1946</v>
      </c>
      <c r="W139" s="68">
        <f t="shared" si="21"/>
        <v>267.52818256805057</v>
      </c>
      <c r="X139" s="68">
        <f t="shared" si="22"/>
        <v>151.4961357252742</v>
      </c>
      <c r="Y139" s="68">
        <f t="shared" si="23"/>
        <v>114.2022018457521</v>
      </c>
    </row>
    <row r="140" spans="1:28" x14ac:dyDescent="0.25">
      <c r="A140">
        <f t="shared" si="24"/>
        <v>138</v>
      </c>
      <c r="B140" s="4" t="s">
        <v>108</v>
      </c>
      <c r="C140" s="3">
        <v>4386</v>
      </c>
      <c r="D140" s="3">
        <v>4076564</v>
      </c>
      <c r="E140" s="4"/>
      <c r="F140" s="4" t="s">
        <v>109</v>
      </c>
      <c r="G140" s="4" t="s">
        <v>63</v>
      </c>
      <c r="H140" s="4" t="s">
        <v>63</v>
      </c>
      <c r="I140" s="4" t="s">
        <v>53</v>
      </c>
      <c r="J140" s="4" t="s">
        <v>12</v>
      </c>
      <c r="K140" s="4" t="s">
        <v>13</v>
      </c>
      <c r="L140" s="4" t="s">
        <v>14</v>
      </c>
      <c r="M140" s="4" t="s">
        <v>13</v>
      </c>
      <c r="N140" s="4" t="s">
        <v>13</v>
      </c>
      <c r="O140" s="5">
        <v>6621</v>
      </c>
      <c r="P140" s="5">
        <v>6621</v>
      </c>
      <c r="Q140" s="5">
        <v>6621</v>
      </c>
      <c r="R140" s="5">
        <v>6599</v>
      </c>
      <c r="S140" s="5">
        <v>0</v>
      </c>
      <c r="T140" s="5">
        <v>6599</v>
      </c>
      <c r="U140" s="5">
        <f t="shared" si="20"/>
        <v>6621</v>
      </c>
      <c r="V140" s="73">
        <v>1785</v>
      </c>
      <c r="W140" s="68">
        <f t="shared" si="21"/>
        <v>269.59673765292251</v>
      </c>
      <c r="X140" s="68">
        <f t="shared" si="22"/>
        <v>151.4961357252742</v>
      </c>
      <c r="Y140" s="68">
        <f t="shared" si="23"/>
        <v>114.2022018457521</v>
      </c>
    </row>
    <row r="141" spans="1:28" x14ac:dyDescent="0.25">
      <c r="A141">
        <f t="shared" si="24"/>
        <v>139</v>
      </c>
      <c r="B141" s="4" t="s">
        <v>126</v>
      </c>
      <c r="C141" s="3">
        <v>6739</v>
      </c>
      <c r="D141" s="3">
        <v>4083960</v>
      </c>
      <c r="E141" s="4" t="s">
        <v>134</v>
      </c>
      <c r="F141" s="4" t="s">
        <v>128</v>
      </c>
      <c r="G141" s="4" t="s">
        <v>129</v>
      </c>
      <c r="H141" s="43" t="s">
        <v>129</v>
      </c>
      <c r="I141" s="4" t="s">
        <v>40</v>
      </c>
      <c r="J141" s="4" t="s">
        <v>12</v>
      </c>
      <c r="K141" s="4" t="s">
        <v>13</v>
      </c>
      <c r="L141" s="4" t="s">
        <v>14</v>
      </c>
      <c r="M141" s="4" t="s">
        <v>13</v>
      </c>
      <c r="N141" s="4" t="s">
        <v>13</v>
      </c>
      <c r="O141" s="5">
        <v>31749</v>
      </c>
      <c r="P141" s="5">
        <v>31749</v>
      </c>
      <c r="Q141" s="5">
        <v>31749</v>
      </c>
      <c r="R141" s="5" t="s">
        <v>2</v>
      </c>
      <c r="S141" s="5" t="s">
        <v>2</v>
      </c>
      <c r="T141" s="5" t="s">
        <v>2</v>
      </c>
      <c r="U141" s="5">
        <f t="shared" si="20"/>
        <v>31749</v>
      </c>
      <c r="V141" s="73">
        <v>9121</v>
      </c>
      <c r="W141" s="68">
        <f t="shared" si="21"/>
        <v>287.28463888626413</v>
      </c>
      <c r="X141" s="68">
        <f t="shared" si="22"/>
        <v>151.4961357252742</v>
      </c>
      <c r="Y141" s="68">
        <f t="shared" si="23"/>
        <v>114.2022018457521</v>
      </c>
      <c r="Z141" s="46"/>
      <c r="AA141" s="11"/>
      <c r="AB141" s="11"/>
    </row>
    <row r="142" spans="1:28" x14ac:dyDescent="0.25">
      <c r="A142">
        <f t="shared" si="24"/>
        <v>140</v>
      </c>
      <c r="B142" s="4" t="s">
        <v>195</v>
      </c>
      <c r="C142" s="3">
        <v>4804</v>
      </c>
      <c r="D142" s="3">
        <v>4083542</v>
      </c>
      <c r="E142" s="4"/>
      <c r="F142" s="4" t="s">
        <v>43</v>
      </c>
      <c r="G142" s="4" t="s">
        <v>63</v>
      </c>
      <c r="H142" s="4" t="s">
        <v>63</v>
      </c>
      <c r="I142" s="4" t="s">
        <v>53</v>
      </c>
      <c r="J142" s="4" t="s">
        <v>12</v>
      </c>
      <c r="K142" s="4" t="s">
        <v>13</v>
      </c>
      <c r="L142" s="4" t="s">
        <v>14</v>
      </c>
      <c r="M142" s="4" t="s">
        <v>13</v>
      </c>
      <c r="N142" s="4" t="s">
        <v>13</v>
      </c>
      <c r="O142" s="5">
        <v>8489</v>
      </c>
      <c r="P142" s="5">
        <v>8489</v>
      </c>
      <c r="Q142" s="5">
        <v>8586</v>
      </c>
      <c r="R142" s="5">
        <v>9518</v>
      </c>
      <c r="S142" s="5">
        <v>98</v>
      </c>
      <c r="T142" s="5">
        <v>9616</v>
      </c>
      <c r="U142" s="5">
        <f t="shared" si="20"/>
        <v>8586</v>
      </c>
      <c r="V142" s="73">
        <v>2489</v>
      </c>
      <c r="W142" s="68">
        <f t="shared" si="21"/>
        <v>289.8905194502679</v>
      </c>
      <c r="X142" s="68">
        <f t="shared" si="22"/>
        <v>151.4961357252742</v>
      </c>
      <c r="Y142" s="68">
        <f t="shared" si="23"/>
        <v>114.2022018457521</v>
      </c>
    </row>
    <row r="143" spans="1:28" x14ac:dyDescent="0.25">
      <c r="A143">
        <f t="shared" si="24"/>
        <v>141</v>
      </c>
      <c r="B143" s="4" t="s">
        <v>266</v>
      </c>
      <c r="C143" s="3">
        <v>546</v>
      </c>
      <c r="D143" s="3">
        <v>4057076</v>
      </c>
      <c r="E143" s="4"/>
      <c r="F143" s="4" t="s">
        <v>243</v>
      </c>
      <c r="G143" s="4" t="s">
        <v>65</v>
      </c>
      <c r="H143" s="4" t="s">
        <v>65</v>
      </c>
      <c r="I143" s="4" t="s">
        <v>48</v>
      </c>
      <c r="J143" s="4" t="s">
        <v>12</v>
      </c>
      <c r="K143" s="4" t="s">
        <v>12</v>
      </c>
      <c r="L143" s="4" t="s">
        <v>14</v>
      </c>
      <c r="M143" s="4" t="s">
        <v>12</v>
      </c>
      <c r="N143" s="4" t="s">
        <v>12</v>
      </c>
      <c r="O143" s="5">
        <v>60966</v>
      </c>
      <c r="P143" s="5">
        <v>60966</v>
      </c>
      <c r="Q143" s="5">
        <v>76708</v>
      </c>
      <c r="R143" s="5">
        <v>60966</v>
      </c>
      <c r="S143" s="5">
        <v>15743</v>
      </c>
      <c r="T143" s="5">
        <v>76709</v>
      </c>
      <c r="U143" s="5">
        <f t="shared" si="20"/>
        <v>76708</v>
      </c>
      <c r="V143" s="73">
        <v>22681</v>
      </c>
      <c r="W143" s="68">
        <f t="shared" si="21"/>
        <v>295.67972049851386</v>
      </c>
      <c r="X143" s="68">
        <f t="shared" si="22"/>
        <v>151.4961357252742</v>
      </c>
      <c r="Y143" s="68">
        <f t="shared" si="23"/>
        <v>114.2022018457521</v>
      </c>
    </row>
    <row r="144" spans="1:28" x14ac:dyDescent="0.25">
      <c r="A144">
        <f t="shared" si="24"/>
        <v>142</v>
      </c>
      <c r="B144" s="4" t="s">
        <v>15</v>
      </c>
      <c r="C144" s="3">
        <v>2193</v>
      </c>
      <c r="D144" s="3">
        <v>4122161</v>
      </c>
      <c r="E144" s="4" t="s">
        <v>16</v>
      </c>
      <c r="F144" s="4" t="s">
        <v>17</v>
      </c>
      <c r="G144" s="4" t="s">
        <v>18</v>
      </c>
      <c r="H144" s="4" t="s">
        <v>18</v>
      </c>
      <c r="I144" s="4" t="s">
        <v>11</v>
      </c>
      <c r="J144" s="4" t="s">
        <v>12</v>
      </c>
      <c r="K144" s="4" t="s">
        <v>13</v>
      </c>
      <c r="L144" s="4" t="s">
        <v>14</v>
      </c>
      <c r="M144" s="4" t="s">
        <v>13</v>
      </c>
      <c r="N144" s="4" t="s">
        <v>13</v>
      </c>
      <c r="O144" s="5">
        <v>1407</v>
      </c>
      <c r="P144" s="5">
        <v>1407</v>
      </c>
      <c r="Q144" s="5" t="s">
        <v>2</v>
      </c>
      <c r="R144" s="5">
        <v>1470</v>
      </c>
      <c r="S144" s="5">
        <v>1</v>
      </c>
      <c r="T144" s="5">
        <v>1471</v>
      </c>
      <c r="U144" s="5">
        <f t="shared" si="20"/>
        <v>1471</v>
      </c>
      <c r="V144" s="73">
        <v>475</v>
      </c>
      <c r="W144" s="68">
        <f t="shared" si="21"/>
        <v>322.90958531611147</v>
      </c>
      <c r="X144" s="68">
        <f t="shared" si="22"/>
        <v>151.4961357252742</v>
      </c>
      <c r="Y144" s="68">
        <f t="shared" si="23"/>
        <v>114.2022018457521</v>
      </c>
    </row>
    <row r="145" spans="1:28" x14ac:dyDescent="0.25">
      <c r="A145">
        <f t="shared" si="24"/>
        <v>143</v>
      </c>
      <c r="B145" s="4" t="s">
        <v>230</v>
      </c>
      <c r="C145" s="3">
        <v>4985</v>
      </c>
      <c r="D145" s="3">
        <v>4063183</v>
      </c>
      <c r="E145" s="4"/>
      <c r="F145" s="4" t="s">
        <v>231</v>
      </c>
      <c r="G145" s="4" t="s">
        <v>65</v>
      </c>
      <c r="H145" s="4" t="s">
        <v>65</v>
      </c>
      <c r="I145" s="4" t="s">
        <v>48</v>
      </c>
      <c r="J145" s="4" t="s">
        <v>12</v>
      </c>
      <c r="K145" s="4" t="s">
        <v>13</v>
      </c>
      <c r="L145" s="4" t="s">
        <v>14</v>
      </c>
      <c r="M145" s="4" t="s">
        <v>13</v>
      </c>
      <c r="N145" s="4" t="s">
        <v>13</v>
      </c>
      <c r="O145" s="5">
        <v>15525</v>
      </c>
      <c r="P145" s="5">
        <v>15525</v>
      </c>
      <c r="Q145" s="5">
        <v>15644</v>
      </c>
      <c r="R145" s="5">
        <v>15525</v>
      </c>
      <c r="S145" s="5">
        <v>120</v>
      </c>
      <c r="T145" s="5">
        <v>15645</v>
      </c>
      <c r="U145" s="5">
        <f t="shared" si="20"/>
        <v>15644</v>
      </c>
      <c r="V145" s="73">
        <v>5274</v>
      </c>
      <c r="W145" s="68">
        <f t="shared" si="21"/>
        <v>337.12605471746355</v>
      </c>
      <c r="X145" s="68">
        <f t="shared" si="22"/>
        <v>151.4961357252742</v>
      </c>
      <c r="Y145" s="68">
        <f t="shared" si="23"/>
        <v>114.2022018457521</v>
      </c>
    </row>
    <row r="146" spans="1:28" x14ac:dyDescent="0.25">
      <c r="A146">
        <f t="shared" si="24"/>
        <v>144</v>
      </c>
      <c r="B146" s="4" t="s">
        <v>153</v>
      </c>
      <c r="C146" s="3">
        <v>1037</v>
      </c>
      <c r="D146" s="3">
        <v>4065904</v>
      </c>
      <c r="E146" s="4"/>
      <c r="F146" s="4" t="s">
        <v>154</v>
      </c>
      <c r="G146" s="4" t="s">
        <v>44</v>
      </c>
      <c r="H146" s="4" t="s">
        <v>44</v>
      </c>
      <c r="I146" s="4" t="s">
        <v>45</v>
      </c>
      <c r="J146" s="4" t="s">
        <v>12</v>
      </c>
      <c r="K146" s="4" t="s">
        <v>13</v>
      </c>
      <c r="L146" s="4" t="s">
        <v>14</v>
      </c>
      <c r="M146" s="4" t="s">
        <v>2</v>
      </c>
      <c r="N146" s="4" t="s">
        <v>2</v>
      </c>
      <c r="O146" s="5">
        <v>3313</v>
      </c>
      <c r="P146" s="5">
        <v>3313</v>
      </c>
      <c r="Q146" s="5">
        <v>3313</v>
      </c>
      <c r="R146" s="5">
        <v>3313</v>
      </c>
      <c r="S146" s="5">
        <v>18</v>
      </c>
      <c r="T146" s="5">
        <v>3331</v>
      </c>
      <c r="U146" s="5">
        <f t="shared" si="20"/>
        <v>3313</v>
      </c>
      <c r="V146" s="73">
        <v>1120</v>
      </c>
      <c r="W146" s="68">
        <f t="shared" si="21"/>
        <v>338.06217929369154</v>
      </c>
      <c r="X146" s="68">
        <f t="shared" si="22"/>
        <v>151.4961357252742</v>
      </c>
      <c r="Y146" s="68">
        <f t="shared" si="23"/>
        <v>114.2022018457521</v>
      </c>
    </row>
    <row r="147" spans="1:28" x14ac:dyDescent="0.25">
      <c r="A147">
        <f t="shared" si="24"/>
        <v>145</v>
      </c>
      <c r="B147" s="4" t="s">
        <v>93</v>
      </c>
      <c r="C147" s="3">
        <v>2300</v>
      </c>
      <c r="D147" s="3">
        <v>4088325</v>
      </c>
      <c r="E147" s="4"/>
      <c r="F147" s="4" t="s">
        <v>47</v>
      </c>
      <c r="G147" s="4" t="s">
        <v>94</v>
      </c>
      <c r="H147" s="4" t="s">
        <v>82</v>
      </c>
      <c r="I147" s="4" t="s">
        <v>48</v>
      </c>
      <c r="J147" s="4" t="s">
        <v>12</v>
      </c>
      <c r="K147" s="4" t="s">
        <v>13</v>
      </c>
      <c r="L147" s="4" t="s">
        <v>14</v>
      </c>
      <c r="M147" s="4" t="s">
        <v>13</v>
      </c>
      <c r="N147" s="4" t="s">
        <v>13</v>
      </c>
      <c r="O147" s="5">
        <v>32748</v>
      </c>
      <c r="P147" s="5">
        <v>32748</v>
      </c>
      <c r="Q147" s="5">
        <v>32966</v>
      </c>
      <c r="R147" s="5">
        <v>32748</v>
      </c>
      <c r="S147" s="5">
        <v>218</v>
      </c>
      <c r="T147" s="5">
        <v>32966</v>
      </c>
      <c r="U147" s="5">
        <f t="shared" si="20"/>
        <v>32966</v>
      </c>
      <c r="V147" s="73">
        <v>12218</v>
      </c>
      <c r="W147" s="68">
        <f t="shared" si="21"/>
        <v>370.62427956075959</v>
      </c>
      <c r="X147" s="68">
        <f t="shared" si="22"/>
        <v>151.4961357252742</v>
      </c>
      <c r="Y147" s="68">
        <f t="shared" si="23"/>
        <v>114.2022018457521</v>
      </c>
    </row>
    <row r="148" spans="1:28" x14ac:dyDescent="0.25">
      <c r="A148">
        <f t="shared" si="24"/>
        <v>146</v>
      </c>
      <c r="B148" s="4" t="s">
        <v>256</v>
      </c>
      <c r="C148" s="3">
        <v>5124</v>
      </c>
      <c r="D148" s="3">
        <v>4083844</v>
      </c>
      <c r="E148" s="4"/>
      <c r="F148" s="4" t="s">
        <v>43</v>
      </c>
      <c r="G148" s="4" t="s">
        <v>103</v>
      </c>
      <c r="H148" s="4" t="s">
        <v>103</v>
      </c>
      <c r="I148" s="4" t="s">
        <v>40</v>
      </c>
      <c r="J148" s="4" t="s">
        <v>12</v>
      </c>
      <c r="K148" s="4" t="s">
        <v>13</v>
      </c>
      <c r="L148" s="4" t="s">
        <v>14</v>
      </c>
      <c r="M148" s="4" t="s">
        <v>13</v>
      </c>
      <c r="N148" s="4" t="s">
        <v>13</v>
      </c>
      <c r="O148" s="5">
        <v>586</v>
      </c>
      <c r="P148" s="5">
        <v>586</v>
      </c>
      <c r="Q148" s="5">
        <v>586</v>
      </c>
      <c r="R148" s="5">
        <v>586</v>
      </c>
      <c r="S148" s="5">
        <v>0</v>
      </c>
      <c r="T148" s="5">
        <v>586</v>
      </c>
      <c r="U148" s="5">
        <f t="shared" si="20"/>
        <v>586</v>
      </c>
      <c r="V148" s="73">
        <v>292</v>
      </c>
      <c r="W148" s="68">
        <f t="shared" si="21"/>
        <v>498.29351535836179</v>
      </c>
      <c r="X148" s="68">
        <f t="shared" si="22"/>
        <v>151.4961357252742</v>
      </c>
      <c r="Y148" s="68">
        <f t="shared" si="23"/>
        <v>114.2022018457521</v>
      </c>
    </row>
    <row r="149" spans="1:28" x14ac:dyDescent="0.25">
      <c r="A149">
        <f t="shared" si="24"/>
        <v>147</v>
      </c>
      <c r="B149" s="4" t="s">
        <v>171</v>
      </c>
      <c r="C149" s="3">
        <v>5853</v>
      </c>
      <c r="D149" s="3">
        <v>4097190</v>
      </c>
      <c r="E149" s="4"/>
      <c r="F149" s="4" t="s">
        <v>154</v>
      </c>
      <c r="G149" s="4" t="s">
        <v>148</v>
      </c>
      <c r="H149" s="4" t="s">
        <v>148</v>
      </c>
      <c r="I149" s="4" t="s">
        <v>45</v>
      </c>
      <c r="J149" s="4" t="s">
        <v>13</v>
      </c>
      <c r="K149" s="4" t="s">
        <v>2</v>
      </c>
      <c r="L149" s="4"/>
      <c r="M149" s="4" t="s">
        <v>13</v>
      </c>
      <c r="N149" s="4" t="s">
        <v>13</v>
      </c>
      <c r="O149" s="5">
        <v>1206</v>
      </c>
      <c r="P149" s="5">
        <v>1206</v>
      </c>
      <c r="Q149" s="5">
        <v>1206</v>
      </c>
      <c r="R149" s="5" t="s">
        <v>2</v>
      </c>
      <c r="S149" s="5" t="s">
        <v>2</v>
      </c>
      <c r="T149" s="5" t="s">
        <v>2</v>
      </c>
      <c r="U149" s="5">
        <f t="shared" si="20"/>
        <v>1206</v>
      </c>
      <c r="V149" s="73">
        <v>671</v>
      </c>
      <c r="W149" s="68">
        <f t="shared" si="21"/>
        <v>556.38474295190713</v>
      </c>
      <c r="X149" s="68">
        <f t="shared" si="22"/>
        <v>151.4961357252742</v>
      </c>
      <c r="Y149" s="68">
        <f t="shared" si="23"/>
        <v>114.2022018457521</v>
      </c>
    </row>
    <row r="150" spans="1:28" x14ac:dyDescent="0.25">
      <c r="A150">
        <f t="shared" si="24"/>
        <v>148</v>
      </c>
      <c r="B150" s="4" t="s">
        <v>42</v>
      </c>
      <c r="C150" s="3">
        <v>5457</v>
      </c>
      <c r="D150" s="3">
        <v>4084166</v>
      </c>
      <c r="E150" s="4"/>
      <c r="F150" s="4" t="s">
        <v>43</v>
      </c>
      <c r="G150" s="4" t="s">
        <v>44</v>
      </c>
      <c r="H150" s="4" t="s">
        <v>44</v>
      </c>
      <c r="I150" s="4" t="s">
        <v>45</v>
      </c>
      <c r="J150" s="4" t="s">
        <v>12</v>
      </c>
      <c r="K150" s="4" t="s">
        <v>13</v>
      </c>
      <c r="L150" s="4" t="s">
        <v>14</v>
      </c>
      <c r="M150" s="4" t="s">
        <v>13</v>
      </c>
      <c r="N150" s="4" t="s">
        <v>13</v>
      </c>
      <c r="O150" s="5">
        <v>3922</v>
      </c>
      <c r="P150" s="5">
        <v>3922</v>
      </c>
      <c r="Q150" s="5">
        <v>3922</v>
      </c>
      <c r="R150" s="5">
        <v>3927</v>
      </c>
      <c r="S150" s="5">
        <v>47</v>
      </c>
      <c r="T150" s="5">
        <v>3974</v>
      </c>
      <c r="U150" s="5">
        <f t="shared" si="20"/>
        <v>3922</v>
      </c>
      <c r="V150" s="73">
        <v>2236</v>
      </c>
      <c r="W150" s="68">
        <f t="shared" si="21"/>
        <v>570.11728709841918</v>
      </c>
      <c r="X150" s="68">
        <f t="shared" si="22"/>
        <v>151.4961357252742</v>
      </c>
      <c r="Y150" s="68">
        <f t="shared" si="23"/>
        <v>114.2022018457521</v>
      </c>
    </row>
    <row r="151" spans="1:28" x14ac:dyDescent="0.25">
      <c r="A151">
        <f t="shared" si="24"/>
        <v>149</v>
      </c>
      <c r="B151" s="4" t="s">
        <v>126</v>
      </c>
      <c r="C151" s="3">
        <v>6738</v>
      </c>
      <c r="D151" s="3">
        <v>4083960</v>
      </c>
      <c r="E151" s="4" t="s">
        <v>131</v>
      </c>
      <c r="F151" s="4" t="s">
        <v>128</v>
      </c>
      <c r="G151" s="4" t="s">
        <v>129</v>
      </c>
      <c r="H151" s="43" t="s">
        <v>129</v>
      </c>
      <c r="I151" s="4" t="s">
        <v>40</v>
      </c>
      <c r="J151" s="4" t="s">
        <v>12</v>
      </c>
      <c r="K151" s="4" t="s">
        <v>13</v>
      </c>
      <c r="L151" s="4" t="s">
        <v>14</v>
      </c>
      <c r="M151" s="4" t="s">
        <v>13</v>
      </c>
      <c r="N151" s="4" t="s">
        <v>13</v>
      </c>
      <c r="O151" s="5">
        <v>21</v>
      </c>
      <c r="P151" s="5">
        <v>21</v>
      </c>
      <c r="Q151" s="5">
        <v>21</v>
      </c>
      <c r="R151" s="5" t="s">
        <v>2</v>
      </c>
      <c r="S151" s="5" t="s">
        <v>2</v>
      </c>
      <c r="T151" s="5" t="s">
        <v>2</v>
      </c>
      <c r="U151" s="5">
        <f t="shared" si="20"/>
        <v>21</v>
      </c>
      <c r="V151" s="73">
        <v>12</v>
      </c>
      <c r="W151" s="68">
        <f t="shared" si="21"/>
        <v>571.42857142857144</v>
      </c>
      <c r="X151" s="68">
        <f t="shared" si="22"/>
        <v>151.4961357252742</v>
      </c>
      <c r="Y151" s="68">
        <f t="shared" si="23"/>
        <v>114.2022018457521</v>
      </c>
      <c r="Z151" s="13"/>
      <c r="AA151" s="11"/>
      <c r="AB151" s="11"/>
    </row>
    <row r="152" spans="1:28" x14ac:dyDescent="0.25">
      <c r="A152">
        <f t="shared" si="24"/>
        <v>150</v>
      </c>
      <c r="B152" s="4" t="s">
        <v>62</v>
      </c>
      <c r="C152" s="3">
        <v>5458</v>
      </c>
      <c r="D152" s="3">
        <v>4084167</v>
      </c>
      <c r="E152" s="4"/>
      <c r="F152" s="4" t="s">
        <v>43</v>
      </c>
      <c r="G152" s="4" t="s">
        <v>63</v>
      </c>
      <c r="H152" s="4" t="s">
        <v>63</v>
      </c>
      <c r="I152" s="4" t="s">
        <v>53</v>
      </c>
      <c r="J152" s="4" t="s">
        <v>12</v>
      </c>
      <c r="K152" s="4" t="s">
        <v>13</v>
      </c>
      <c r="L152" s="4" t="s">
        <v>14</v>
      </c>
      <c r="M152" s="4" t="s">
        <v>13</v>
      </c>
      <c r="N152" s="4" t="s">
        <v>13</v>
      </c>
      <c r="O152" s="5">
        <v>145</v>
      </c>
      <c r="P152" s="5">
        <v>145</v>
      </c>
      <c r="Q152" s="5">
        <v>167</v>
      </c>
      <c r="R152" s="5">
        <v>169</v>
      </c>
      <c r="S152" s="5">
        <v>22</v>
      </c>
      <c r="T152" s="5">
        <v>191</v>
      </c>
      <c r="U152" s="5">
        <f t="shared" si="20"/>
        <v>167</v>
      </c>
      <c r="V152" s="73">
        <v>135</v>
      </c>
      <c r="W152" s="68">
        <f t="shared" si="21"/>
        <v>808.38323353293413</v>
      </c>
      <c r="X152" s="68">
        <f t="shared" si="22"/>
        <v>151.4961357252742</v>
      </c>
      <c r="Y152" s="68">
        <f t="shared" si="23"/>
        <v>114.2022018457521</v>
      </c>
    </row>
    <row r="153" spans="1:28" x14ac:dyDescent="0.25">
      <c r="A153">
        <f t="shared" si="24"/>
        <v>151</v>
      </c>
      <c r="B153" s="4" t="s">
        <v>124</v>
      </c>
      <c r="C153" s="3">
        <v>5466</v>
      </c>
      <c r="D153" s="3">
        <v>4084175</v>
      </c>
      <c r="E153" s="4"/>
      <c r="F153" s="4" t="s">
        <v>43</v>
      </c>
      <c r="G153" s="4" t="s">
        <v>125</v>
      </c>
      <c r="H153" s="4" t="s">
        <v>125</v>
      </c>
      <c r="I153" s="4" t="s">
        <v>11</v>
      </c>
      <c r="J153" s="4" t="s">
        <v>12</v>
      </c>
      <c r="K153" s="4" t="s">
        <v>13</v>
      </c>
      <c r="L153" s="4" t="s">
        <v>14</v>
      </c>
      <c r="M153" s="4" t="s">
        <v>13</v>
      </c>
      <c r="N153" s="4" t="s">
        <v>13</v>
      </c>
      <c r="O153" s="5" t="s">
        <v>2</v>
      </c>
      <c r="P153" s="5" t="s">
        <v>2</v>
      </c>
      <c r="Q153" s="5" t="s">
        <v>2</v>
      </c>
      <c r="R153" s="5">
        <v>2204</v>
      </c>
      <c r="S153" s="5">
        <v>25</v>
      </c>
      <c r="T153" s="5">
        <v>2229</v>
      </c>
      <c r="U153" s="5">
        <f t="shared" si="20"/>
        <v>2229</v>
      </c>
      <c r="V153" s="73">
        <v>1915</v>
      </c>
      <c r="W153" s="68">
        <f t="shared" si="21"/>
        <v>859.12965455361143</v>
      </c>
      <c r="X153" s="68">
        <f t="shared" si="22"/>
        <v>151.4961357252742</v>
      </c>
      <c r="Y153" s="68">
        <f t="shared" si="23"/>
        <v>114.2022018457521</v>
      </c>
    </row>
    <row r="154" spans="1:28" x14ac:dyDescent="0.25">
      <c r="B154" s="4"/>
      <c r="C154" s="3"/>
      <c r="D154" s="3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5"/>
      <c r="P154" s="5"/>
      <c r="Q154" s="5"/>
      <c r="R154" s="5"/>
      <c r="S154" s="5"/>
      <c r="T154" s="5"/>
      <c r="U154" s="5"/>
      <c r="V154" s="73"/>
      <c r="W154" s="68"/>
      <c r="X154" s="68"/>
      <c r="Y154" s="68"/>
    </row>
    <row r="155" spans="1:28" x14ac:dyDescent="0.25">
      <c r="A155" s="104" t="s">
        <v>377</v>
      </c>
      <c r="B155" s="4"/>
      <c r="C155" s="3"/>
      <c r="D155" s="3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5"/>
      <c r="P155" s="5"/>
      <c r="Q155" s="5"/>
      <c r="R155" s="5"/>
      <c r="S155" s="5"/>
      <c r="T155" s="5"/>
      <c r="U155" s="5"/>
      <c r="V155" s="73"/>
      <c r="W155" s="68"/>
      <c r="X155" s="68"/>
      <c r="Y155" s="68"/>
    </row>
    <row r="156" spans="1:28" x14ac:dyDescent="0.25">
      <c r="A156" s="105" t="s">
        <v>370</v>
      </c>
      <c r="B156" s="4"/>
      <c r="C156" s="3"/>
      <c r="D156" s="3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5"/>
      <c r="P156" s="5"/>
      <c r="Q156" s="5"/>
      <c r="R156" s="5"/>
      <c r="S156" s="5"/>
      <c r="T156" s="5"/>
      <c r="U156" s="5"/>
      <c r="V156" s="73"/>
      <c r="W156" s="68"/>
      <c r="X156" s="68"/>
      <c r="Y156" s="68"/>
    </row>
    <row r="157" spans="1:28" s="77" customFormat="1" x14ac:dyDescent="0.25">
      <c r="B157" s="78"/>
      <c r="C157" s="79"/>
      <c r="D157" s="79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80"/>
      <c r="P157" s="80"/>
      <c r="Q157" s="80"/>
      <c r="R157" s="80"/>
      <c r="S157" s="80"/>
      <c r="T157" s="80"/>
      <c r="U157" s="80"/>
      <c r="V157" s="81"/>
      <c r="W157" s="82"/>
      <c r="X157" s="82"/>
      <c r="Y157" s="82"/>
    </row>
    <row r="158" spans="1:28" x14ac:dyDescent="0.25">
      <c r="B158" s="4"/>
      <c r="C158" s="3"/>
      <c r="D158" s="3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5"/>
      <c r="P158" s="5"/>
      <c r="Q158" s="5"/>
      <c r="R158" s="5"/>
      <c r="S158" s="5"/>
      <c r="T158" s="5"/>
      <c r="U158" s="5"/>
      <c r="V158" s="73"/>
      <c r="W158" s="68"/>
      <c r="X158" s="68"/>
      <c r="Y158" s="68"/>
    </row>
    <row r="159" spans="1:28" x14ac:dyDescent="0.25">
      <c r="B159" s="4" t="s">
        <v>96</v>
      </c>
      <c r="C159" s="3">
        <v>2302</v>
      </c>
      <c r="D159" s="3">
        <v>4059358</v>
      </c>
      <c r="E159" s="4"/>
      <c r="F159" s="4" t="s">
        <v>47</v>
      </c>
      <c r="G159" s="4" t="s">
        <v>94</v>
      </c>
      <c r="H159" s="4" t="s">
        <v>94</v>
      </c>
      <c r="I159" s="4" t="s">
        <v>48</v>
      </c>
      <c r="J159" s="4" t="s">
        <v>12</v>
      </c>
      <c r="K159" s="4" t="s">
        <v>13</v>
      </c>
      <c r="L159" s="4" t="s">
        <v>14</v>
      </c>
      <c r="M159" s="4" t="s">
        <v>13</v>
      </c>
      <c r="N159" s="4" t="s">
        <v>13</v>
      </c>
      <c r="O159" s="5">
        <v>300700</v>
      </c>
      <c r="P159" s="5">
        <v>300700</v>
      </c>
      <c r="Q159" s="5">
        <v>418153</v>
      </c>
      <c r="R159" s="5">
        <v>302472</v>
      </c>
      <c r="S159" s="5">
        <v>119350</v>
      </c>
      <c r="T159" s="5">
        <v>421822</v>
      </c>
      <c r="U159" s="5">
        <f t="shared" ref="U159:U189" si="25">IF(Q159="NA",T159,Q159)</f>
        <v>418153</v>
      </c>
      <c r="V159" s="73">
        <v>52987</v>
      </c>
      <c r="W159" s="68">
        <f t="shared" ref="W159:W189" si="26">(V159*1000)/U159</f>
        <v>126.71677591694906</v>
      </c>
      <c r="X159" s="68">
        <f t="shared" ref="X159:X166" si="27">AVERAGE($W$3:$W$207)</f>
        <v>137.34269112942914</v>
      </c>
      <c r="Y159" s="68">
        <f t="shared" ref="Y159:Y166" si="28">MEDIAN($W$3:$W$207)</f>
        <v>104.0359397983693</v>
      </c>
    </row>
    <row r="160" spans="1:28" x14ac:dyDescent="0.25">
      <c r="B160" s="4" t="s">
        <v>276</v>
      </c>
      <c r="C160" s="3">
        <v>622</v>
      </c>
      <c r="D160" s="3">
        <v>4057079</v>
      </c>
      <c r="E160" s="4"/>
      <c r="F160" s="4" t="s">
        <v>275</v>
      </c>
      <c r="G160" s="4" t="s">
        <v>63</v>
      </c>
      <c r="H160" s="4" t="s">
        <v>63</v>
      </c>
      <c r="I160" s="4" t="s">
        <v>53</v>
      </c>
      <c r="J160" s="4" t="s">
        <v>12</v>
      </c>
      <c r="K160" s="4" t="s">
        <v>12</v>
      </c>
      <c r="L160" s="4" t="s">
        <v>14</v>
      </c>
      <c r="M160" s="4" t="s">
        <v>12</v>
      </c>
      <c r="N160" s="4" t="s">
        <v>12</v>
      </c>
      <c r="O160" s="5">
        <v>190952</v>
      </c>
      <c r="P160" s="5">
        <v>190952</v>
      </c>
      <c r="Q160" s="5">
        <v>419089</v>
      </c>
      <c r="R160" s="5">
        <v>190952</v>
      </c>
      <c r="S160" s="5">
        <v>228142</v>
      </c>
      <c r="T160" s="5">
        <v>419094</v>
      </c>
      <c r="U160" s="5">
        <f t="shared" si="25"/>
        <v>419089</v>
      </c>
      <c r="V160" s="73">
        <v>39788</v>
      </c>
      <c r="W160" s="68">
        <f t="shared" si="26"/>
        <v>94.939261111601596</v>
      </c>
      <c r="X160" s="68">
        <f t="shared" si="27"/>
        <v>137.34269112942914</v>
      </c>
      <c r="Y160" s="68">
        <f t="shared" si="28"/>
        <v>104.0359397983693</v>
      </c>
    </row>
    <row r="161" spans="2:28" x14ac:dyDescent="0.25">
      <c r="B161" s="4" t="s">
        <v>8</v>
      </c>
      <c r="C161" s="3">
        <v>49</v>
      </c>
      <c r="D161" s="3">
        <v>4004296</v>
      </c>
      <c r="E161" s="4"/>
      <c r="F161" s="4" t="s">
        <v>9</v>
      </c>
      <c r="G161" s="4" t="s">
        <v>10</v>
      </c>
      <c r="H161" s="4" t="s">
        <v>10</v>
      </c>
      <c r="I161" s="4" t="s">
        <v>11</v>
      </c>
      <c r="J161" s="4" t="s">
        <v>12</v>
      </c>
      <c r="K161" s="4" t="s">
        <v>13</v>
      </c>
      <c r="L161" s="4" t="s">
        <v>14</v>
      </c>
      <c r="M161" s="4" t="s">
        <v>13</v>
      </c>
      <c r="N161" s="4" t="s">
        <v>13</v>
      </c>
      <c r="O161" s="5" t="s">
        <v>2</v>
      </c>
      <c r="P161" s="5" t="s">
        <v>2</v>
      </c>
      <c r="Q161" s="5" t="s">
        <v>2</v>
      </c>
      <c r="R161" s="5">
        <v>421973</v>
      </c>
      <c r="S161" s="5">
        <v>533</v>
      </c>
      <c r="T161" s="5">
        <v>422506</v>
      </c>
      <c r="U161" s="5">
        <f t="shared" si="25"/>
        <v>422506</v>
      </c>
      <c r="V161" s="73">
        <v>65148</v>
      </c>
      <c r="W161" s="68">
        <f t="shared" si="26"/>
        <v>154.19425996317213</v>
      </c>
      <c r="X161" s="68">
        <f t="shared" si="27"/>
        <v>137.34269112942914</v>
      </c>
      <c r="Y161" s="68">
        <f t="shared" si="28"/>
        <v>104.0359397983693</v>
      </c>
    </row>
    <row r="162" spans="2:28" x14ac:dyDescent="0.25">
      <c r="B162" s="4" t="s">
        <v>294</v>
      </c>
      <c r="C162" s="3">
        <v>2399</v>
      </c>
      <c r="D162" s="3">
        <v>4057754</v>
      </c>
      <c r="E162" s="4"/>
      <c r="F162" s="4" t="s">
        <v>183</v>
      </c>
      <c r="G162" s="4" t="s">
        <v>71</v>
      </c>
      <c r="H162" s="4" t="s">
        <v>71</v>
      </c>
      <c r="I162" s="4" t="s">
        <v>53</v>
      </c>
      <c r="J162" s="4" t="s">
        <v>12</v>
      </c>
      <c r="K162" s="4" t="s">
        <v>12</v>
      </c>
      <c r="L162" s="4" t="s">
        <v>14</v>
      </c>
      <c r="M162" s="4" t="s">
        <v>12</v>
      </c>
      <c r="N162" s="4" t="s">
        <v>12</v>
      </c>
      <c r="O162" s="5">
        <v>440294</v>
      </c>
      <c r="P162" s="5">
        <v>440294</v>
      </c>
      <c r="Q162" s="5">
        <v>440316</v>
      </c>
      <c r="R162" s="5">
        <v>441970</v>
      </c>
      <c r="S162" s="5">
        <v>23</v>
      </c>
      <c r="T162" s="5">
        <v>441993</v>
      </c>
      <c r="U162" s="5">
        <f t="shared" si="25"/>
        <v>440316</v>
      </c>
      <c r="V162" s="73">
        <v>20056</v>
      </c>
      <c r="W162" s="68">
        <f t="shared" si="26"/>
        <v>45.549105642311432</v>
      </c>
      <c r="X162" s="68">
        <f t="shared" si="27"/>
        <v>137.34269112942914</v>
      </c>
      <c r="Y162" s="68">
        <f t="shared" si="28"/>
        <v>104.0359397983693</v>
      </c>
    </row>
    <row r="163" spans="2:28" x14ac:dyDescent="0.25">
      <c r="B163" s="4" t="s">
        <v>313</v>
      </c>
      <c r="C163" s="3">
        <v>3848</v>
      </c>
      <c r="D163" s="3">
        <v>4057105</v>
      </c>
      <c r="E163" s="4"/>
      <c r="F163" s="4" t="s">
        <v>259</v>
      </c>
      <c r="G163" s="4" t="s">
        <v>163</v>
      </c>
      <c r="H163" s="4" t="s">
        <v>163</v>
      </c>
      <c r="I163" s="4" t="s">
        <v>53</v>
      </c>
      <c r="J163" s="4" t="s">
        <v>12</v>
      </c>
      <c r="K163" s="4" t="s">
        <v>12</v>
      </c>
      <c r="L163" s="4" t="s">
        <v>14</v>
      </c>
      <c r="M163" s="4" t="s">
        <v>12</v>
      </c>
      <c r="N163" s="4" t="s">
        <v>12</v>
      </c>
      <c r="O163" s="5">
        <v>469234</v>
      </c>
      <c r="P163" s="5">
        <v>469234</v>
      </c>
      <c r="Q163" s="5">
        <v>469748</v>
      </c>
      <c r="R163" s="5">
        <v>469228</v>
      </c>
      <c r="S163" s="5">
        <v>518</v>
      </c>
      <c r="T163" s="5">
        <v>469746</v>
      </c>
      <c r="U163" s="5">
        <f t="shared" si="25"/>
        <v>469748</v>
      </c>
      <c r="V163" s="73">
        <v>16420</v>
      </c>
      <c r="W163" s="68">
        <f t="shared" si="26"/>
        <v>34.954911995367731</v>
      </c>
      <c r="X163" s="68">
        <f t="shared" si="27"/>
        <v>137.34269112942914</v>
      </c>
      <c r="Y163" s="68">
        <f t="shared" si="28"/>
        <v>104.0359397983693</v>
      </c>
    </row>
    <row r="164" spans="2:28" x14ac:dyDescent="0.25">
      <c r="B164" s="4" t="s">
        <v>172</v>
      </c>
      <c r="C164" s="3">
        <v>2263</v>
      </c>
      <c r="D164" s="3">
        <v>4061755</v>
      </c>
      <c r="E164" s="4"/>
      <c r="F164" s="4" t="s">
        <v>173</v>
      </c>
      <c r="G164" s="4" t="s">
        <v>174</v>
      </c>
      <c r="H164" s="4" t="s">
        <v>174</v>
      </c>
      <c r="I164" s="4" t="s">
        <v>48</v>
      </c>
      <c r="J164" s="4" t="s">
        <v>12</v>
      </c>
      <c r="K164" s="4" t="s">
        <v>13</v>
      </c>
      <c r="L164" s="4" t="s">
        <v>14</v>
      </c>
      <c r="M164" s="4" t="s">
        <v>13</v>
      </c>
      <c r="N164" s="4" t="s">
        <v>13</v>
      </c>
      <c r="O164" s="5">
        <v>435558</v>
      </c>
      <c r="P164" s="5">
        <v>435558</v>
      </c>
      <c r="Q164" s="5">
        <v>498723</v>
      </c>
      <c r="R164" s="5">
        <v>436436</v>
      </c>
      <c r="S164" s="5">
        <v>65159</v>
      </c>
      <c r="T164" s="5">
        <v>501595</v>
      </c>
      <c r="U164" s="5">
        <f t="shared" si="25"/>
        <v>498723</v>
      </c>
      <c r="V164" s="73">
        <v>59188</v>
      </c>
      <c r="W164" s="68">
        <f t="shared" si="26"/>
        <v>118.67910643784225</v>
      </c>
      <c r="X164" s="68">
        <f t="shared" si="27"/>
        <v>137.34269112942914</v>
      </c>
      <c r="Y164" s="68">
        <f t="shared" si="28"/>
        <v>104.0359397983693</v>
      </c>
    </row>
    <row r="165" spans="2:28" x14ac:dyDescent="0.25">
      <c r="B165" s="4" t="s">
        <v>213</v>
      </c>
      <c r="C165" s="3">
        <v>2776</v>
      </c>
      <c r="D165" s="3">
        <v>4057139</v>
      </c>
      <c r="E165" s="4"/>
      <c r="F165" s="4" t="s">
        <v>214</v>
      </c>
      <c r="G165" s="4" t="s">
        <v>125</v>
      </c>
      <c r="H165" s="4" t="s">
        <v>125</v>
      </c>
      <c r="I165" s="4" t="s">
        <v>11</v>
      </c>
      <c r="J165" s="4" t="s">
        <v>12</v>
      </c>
      <c r="K165" s="4" t="s">
        <v>13</v>
      </c>
      <c r="L165" s="4" t="s">
        <v>14</v>
      </c>
      <c r="M165" s="4" t="s">
        <v>13</v>
      </c>
      <c r="N165" s="4" t="s">
        <v>13</v>
      </c>
      <c r="O165" s="5" t="s">
        <v>2</v>
      </c>
      <c r="P165" s="5" t="s">
        <v>2</v>
      </c>
      <c r="Q165" s="5" t="s">
        <v>2</v>
      </c>
      <c r="R165" s="5">
        <v>498776</v>
      </c>
      <c r="S165" s="5">
        <v>462</v>
      </c>
      <c r="T165" s="5">
        <v>499238</v>
      </c>
      <c r="U165" s="5">
        <f t="shared" si="25"/>
        <v>499238</v>
      </c>
      <c r="V165" s="73">
        <v>42289</v>
      </c>
      <c r="W165" s="68">
        <f t="shared" si="26"/>
        <v>84.707093610662653</v>
      </c>
      <c r="X165" s="68">
        <f t="shared" si="27"/>
        <v>137.34269112942914</v>
      </c>
      <c r="Y165" s="68">
        <f t="shared" si="28"/>
        <v>104.0359397983693</v>
      </c>
    </row>
    <row r="166" spans="2:28" x14ac:dyDescent="0.25">
      <c r="B166" s="4" t="s">
        <v>298</v>
      </c>
      <c r="C166" s="3">
        <v>2546</v>
      </c>
      <c r="D166" s="3">
        <v>4062222</v>
      </c>
      <c r="E166" s="4"/>
      <c r="F166" s="4" t="s">
        <v>265</v>
      </c>
      <c r="G166" s="4" t="s">
        <v>94</v>
      </c>
      <c r="H166" s="4" t="s">
        <v>94</v>
      </c>
      <c r="I166" s="4" t="s">
        <v>48</v>
      </c>
      <c r="J166" s="4" t="s">
        <v>12</v>
      </c>
      <c r="K166" s="4" t="s">
        <v>12</v>
      </c>
      <c r="L166" s="4" t="s">
        <v>14</v>
      </c>
      <c r="M166" s="4" t="s">
        <v>13</v>
      </c>
      <c r="N166" s="4" t="s">
        <v>13</v>
      </c>
      <c r="O166" s="5">
        <v>498370</v>
      </c>
      <c r="P166" s="5">
        <v>498370</v>
      </c>
      <c r="Q166" s="5">
        <v>499343</v>
      </c>
      <c r="R166" s="5">
        <v>438515</v>
      </c>
      <c r="S166" s="5">
        <v>60328</v>
      </c>
      <c r="T166" s="5">
        <v>498843</v>
      </c>
      <c r="U166" s="5">
        <f t="shared" si="25"/>
        <v>499343</v>
      </c>
      <c r="V166" s="73">
        <v>29009</v>
      </c>
      <c r="W166" s="68">
        <f t="shared" si="26"/>
        <v>58.094335957448088</v>
      </c>
      <c r="X166" s="68">
        <f t="shared" si="27"/>
        <v>137.34269112942914</v>
      </c>
      <c r="Y166" s="68">
        <f t="shared" si="28"/>
        <v>104.0359397983693</v>
      </c>
    </row>
    <row r="167" spans="2:28" x14ac:dyDescent="0.25">
      <c r="B167" s="4" t="s">
        <v>253</v>
      </c>
      <c r="C167" s="3" t="s">
        <v>369</v>
      </c>
      <c r="D167" s="3">
        <v>4058284</v>
      </c>
      <c r="E167" s="4"/>
      <c r="F167" s="4" t="s">
        <v>254</v>
      </c>
      <c r="G167" s="4" t="s">
        <v>255</v>
      </c>
      <c r="H167" s="4" t="s">
        <v>369</v>
      </c>
      <c r="I167" s="4" t="s">
        <v>48</v>
      </c>
      <c r="J167" s="4" t="s">
        <v>12</v>
      </c>
      <c r="K167" s="4" t="s">
        <v>13</v>
      </c>
      <c r="L167" s="4" t="s">
        <v>14</v>
      </c>
      <c r="M167" s="4" t="s">
        <v>13</v>
      </c>
      <c r="N167" s="4" t="s">
        <v>13</v>
      </c>
      <c r="O167" s="5">
        <f t="shared" ref="O167:T167" si="29">SUM(O$230:O$231)</f>
        <v>800520</v>
      </c>
      <c r="P167" s="5">
        <f t="shared" si="29"/>
        <v>800520</v>
      </c>
      <c r="Q167" s="5">
        <f t="shared" si="29"/>
        <v>0</v>
      </c>
      <c r="R167" s="5">
        <f t="shared" si="29"/>
        <v>800522</v>
      </c>
      <c r="S167" s="5">
        <f t="shared" si="29"/>
        <v>153504</v>
      </c>
      <c r="T167" s="5">
        <f t="shared" si="29"/>
        <v>954026</v>
      </c>
      <c r="U167" s="5">
        <f>SUM(U$230:U$231)</f>
        <v>954026</v>
      </c>
      <c r="V167" s="73">
        <f>$V$247</f>
        <v>166347</v>
      </c>
      <c r="W167" s="68">
        <f t="shared" si="26"/>
        <v>174.36317249215429</v>
      </c>
      <c r="X167" s="68">
        <f>AVERAGE($W$3:$W$205)</f>
        <v>137.85858873915649</v>
      </c>
      <c r="Y167" s="68">
        <f>MEDIAN($W$3:$W$205)</f>
        <v>104.26640933467206</v>
      </c>
      <c r="Z167" s="41" t="s">
        <v>371</v>
      </c>
      <c r="AA167" s="85">
        <f>$V$247-V167</f>
        <v>0</v>
      </c>
      <c r="AB167" s="85"/>
    </row>
    <row r="168" spans="2:28" x14ac:dyDescent="0.25">
      <c r="B168" s="4" t="s">
        <v>164</v>
      </c>
      <c r="C168" s="3">
        <v>6864</v>
      </c>
      <c r="D168" s="3">
        <v>4114790</v>
      </c>
      <c r="E168" s="4"/>
      <c r="F168" s="4" t="s">
        <v>9</v>
      </c>
      <c r="G168" s="4" t="s">
        <v>112</v>
      </c>
      <c r="H168" s="4" t="s">
        <v>112</v>
      </c>
      <c r="I168" s="4" t="s">
        <v>53</v>
      </c>
      <c r="J168" s="4" t="s">
        <v>12</v>
      </c>
      <c r="K168" s="4" t="s">
        <v>13</v>
      </c>
      <c r="L168" s="4" t="s">
        <v>14</v>
      </c>
      <c r="M168" s="4" t="s">
        <v>13</v>
      </c>
      <c r="N168" s="4" t="s">
        <v>13</v>
      </c>
      <c r="O168" s="5">
        <v>503037</v>
      </c>
      <c r="P168" s="5">
        <v>503037</v>
      </c>
      <c r="Q168" s="5">
        <v>503037</v>
      </c>
      <c r="R168" s="5">
        <v>503137</v>
      </c>
      <c r="S168" s="5">
        <v>1205</v>
      </c>
      <c r="T168" s="5">
        <v>504342</v>
      </c>
      <c r="U168" s="5">
        <f t="shared" si="25"/>
        <v>503037</v>
      </c>
      <c r="V168" s="73">
        <v>35887</v>
      </c>
      <c r="W168" s="68">
        <f t="shared" si="26"/>
        <v>71.340676729544739</v>
      </c>
      <c r="X168" s="68">
        <f>AVERAGE($W$3:$W$207)</f>
        <v>137.34269112942914</v>
      </c>
      <c r="Y168" s="68">
        <f>MEDIAN($W$3:$W$207)</f>
        <v>104.0359397983693</v>
      </c>
    </row>
    <row r="169" spans="2:28" x14ac:dyDescent="0.25">
      <c r="B169" s="4" t="s">
        <v>202</v>
      </c>
      <c r="C169" s="3">
        <v>4840</v>
      </c>
      <c r="D169" s="3">
        <v>4083575</v>
      </c>
      <c r="E169" s="4"/>
      <c r="F169" s="4" t="s">
        <v>203</v>
      </c>
      <c r="G169" s="4" t="s">
        <v>94</v>
      </c>
      <c r="H169" s="4" t="s">
        <v>94</v>
      </c>
      <c r="I169" s="4" t="s">
        <v>48</v>
      </c>
      <c r="J169" s="4" t="s">
        <v>12</v>
      </c>
      <c r="K169" s="4" t="s">
        <v>13</v>
      </c>
      <c r="L169" s="4" t="s">
        <v>14</v>
      </c>
      <c r="M169" s="4" t="s">
        <v>13</v>
      </c>
      <c r="N169" s="4" t="s">
        <v>13</v>
      </c>
      <c r="O169" s="5">
        <v>506467</v>
      </c>
      <c r="P169" s="5">
        <v>506467</v>
      </c>
      <c r="Q169" s="5">
        <v>506467</v>
      </c>
      <c r="R169" s="5">
        <v>495373</v>
      </c>
      <c r="S169" s="5">
        <v>3321</v>
      </c>
      <c r="T169" s="5">
        <v>498694</v>
      </c>
      <c r="U169" s="5">
        <f t="shared" si="25"/>
        <v>506467</v>
      </c>
      <c r="V169" s="73">
        <v>107902</v>
      </c>
      <c r="W169" s="68">
        <f t="shared" si="26"/>
        <v>213.04843158586837</v>
      </c>
      <c r="X169" s="68">
        <f>AVERAGE($W$3:$W$207)</f>
        <v>137.34269112942914</v>
      </c>
      <c r="Y169" s="68">
        <f>MEDIAN($W$3:$W$207)</f>
        <v>104.0359397983693</v>
      </c>
    </row>
    <row r="170" spans="2:28" x14ac:dyDescent="0.25">
      <c r="B170" s="4" t="s">
        <v>175</v>
      </c>
      <c r="C170" s="3">
        <v>6465</v>
      </c>
      <c r="D170" s="3">
        <v>4194228</v>
      </c>
      <c r="E170" s="4"/>
      <c r="F170" s="4" t="s">
        <v>176</v>
      </c>
      <c r="G170" s="4" t="s">
        <v>177</v>
      </c>
      <c r="H170" s="4" t="s">
        <v>177</v>
      </c>
      <c r="I170" s="4" t="s">
        <v>24</v>
      </c>
      <c r="J170" s="4" t="s">
        <v>12</v>
      </c>
      <c r="K170" s="4" t="s">
        <v>13</v>
      </c>
      <c r="L170" s="4" t="s">
        <v>14</v>
      </c>
      <c r="M170" s="4" t="s">
        <v>13</v>
      </c>
      <c r="N170" s="4" t="s">
        <v>13</v>
      </c>
      <c r="O170" s="5" t="s">
        <v>2</v>
      </c>
      <c r="P170" s="5">
        <v>505896</v>
      </c>
      <c r="Q170" s="5" t="s">
        <v>2</v>
      </c>
      <c r="R170" s="5">
        <v>509220</v>
      </c>
      <c r="S170" s="5">
        <v>3940</v>
      </c>
      <c r="T170" s="5">
        <v>513160</v>
      </c>
      <c r="U170" s="5">
        <f t="shared" si="25"/>
        <v>513160</v>
      </c>
      <c r="V170" s="73">
        <v>42220</v>
      </c>
      <c r="W170" s="68">
        <f t="shared" si="26"/>
        <v>82.274534258320998</v>
      </c>
      <c r="X170" s="68">
        <f>AVERAGE($W$3:$W$207)</f>
        <v>137.34269112942914</v>
      </c>
      <c r="Y170" s="68">
        <f>MEDIAN($W$3:$W$207)</f>
        <v>104.0359397983693</v>
      </c>
    </row>
    <row r="171" spans="2:28" x14ac:dyDescent="0.25">
      <c r="B171" s="4" t="s">
        <v>169</v>
      </c>
      <c r="C171" s="3">
        <v>2208</v>
      </c>
      <c r="D171" s="3">
        <v>4061687</v>
      </c>
      <c r="E171" s="4"/>
      <c r="F171" s="4" t="s">
        <v>170</v>
      </c>
      <c r="G171" s="4" t="s">
        <v>65</v>
      </c>
      <c r="H171" s="4" t="s">
        <v>65</v>
      </c>
      <c r="I171" s="4" t="s">
        <v>48</v>
      </c>
      <c r="J171" s="4" t="s">
        <v>12</v>
      </c>
      <c r="K171" s="4" t="s">
        <v>13</v>
      </c>
      <c r="L171" s="4" t="s">
        <v>14</v>
      </c>
      <c r="M171" s="4" t="s">
        <v>13</v>
      </c>
      <c r="N171" s="4" t="s">
        <v>13</v>
      </c>
      <c r="O171" s="5">
        <v>404495</v>
      </c>
      <c r="P171" s="5">
        <v>404497</v>
      </c>
      <c r="Q171" s="5">
        <v>522369</v>
      </c>
      <c r="R171" s="5">
        <v>403797</v>
      </c>
      <c r="S171" s="5">
        <v>118344</v>
      </c>
      <c r="T171" s="5">
        <v>522141</v>
      </c>
      <c r="U171" s="5">
        <f t="shared" si="25"/>
        <v>522369</v>
      </c>
      <c r="V171" s="73">
        <v>61400</v>
      </c>
      <c r="W171" s="68">
        <f t="shared" si="26"/>
        <v>117.54143144022711</v>
      </c>
      <c r="X171" s="68">
        <f>AVERAGE($W$3:$W$207)</f>
        <v>137.34269112942914</v>
      </c>
      <c r="Y171" s="68">
        <f>MEDIAN($W$3:$W$207)</f>
        <v>104.0359397983693</v>
      </c>
    </row>
    <row r="172" spans="2:28" x14ac:dyDescent="0.25">
      <c r="B172" s="4" t="s">
        <v>159</v>
      </c>
      <c r="C172" s="3" t="s">
        <v>369</v>
      </c>
      <c r="D172" s="3">
        <v>4057091</v>
      </c>
      <c r="E172" s="4"/>
      <c r="F172" s="4" t="s">
        <v>160</v>
      </c>
      <c r="G172" s="4" t="s">
        <v>55</v>
      </c>
      <c r="H172" s="4" t="s">
        <v>369</v>
      </c>
      <c r="I172" s="4" t="s">
        <v>53</v>
      </c>
      <c r="J172" s="4" t="s">
        <v>12</v>
      </c>
      <c r="K172" s="4" t="s">
        <v>12</v>
      </c>
      <c r="L172" s="4" t="s">
        <v>14</v>
      </c>
      <c r="M172" s="4" t="s">
        <v>12</v>
      </c>
      <c r="N172" s="4" t="s">
        <v>12</v>
      </c>
      <c r="O172" s="5">
        <f t="shared" ref="O172:U172" si="30">SUM(O$225:O$227)</f>
        <v>713193</v>
      </c>
      <c r="P172" s="5">
        <f t="shared" si="30"/>
        <v>713214</v>
      </c>
      <c r="Q172" s="5">
        <f t="shared" si="30"/>
        <v>714995</v>
      </c>
      <c r="R172" s="5">
        <f t="shared" si="30"/>
        <v>713139</v>
      </c>
      <c r="S172" s="5">
        <f t="shared" si="30"/>
        <v>1795</v>
      </c>
      <c r="T172" s="5">
        <f t="shared" si="30"/>
        <v>714934</v>
      </c>
      <c r="U172" s="5">
        <f t="shared" si="30"/>
        <v>714995</v>
      </c>
      <c r="V172" s="5">
        <f>$V$238</f>
        <v>21234</v>
      </c>
      <c r="W172" s="68">
        <f t="shared" si="26"/>
        <v>29.698109776991448</v>
      </c>
      <c r="X172" s="68">
        <f>AVERAGE($W$3:$W$205)</f>
        <v>137.85858873915649</v>
      </c>
      <c r="Y172" s="68">
        <f>MEDIAN($W$3:$W$205)</f>
        <v>104.26640933467206</v>
      </c>
      <c r="Z172" s="86" t="s">
        <v>372</v>
      </c>
      <c r="AA172" s="85">
        <f>$V$238-V172</f>
        <v>0</v>
      </c>
      <c r="AB172" s="85"/>
    </row>
    <row r="173" spans="2:28" x14ac:dyDescent="0.25">
      <c r="B173" s="4" t="s">
        <v>144</v>
      </c>
      <c r="C173" s="3">
        <v>1959</v>
      </c>
      <c r="D173" s="3">
        <v>4060870</v>
      </c>
      <c r="E173" s="4"/>
      <c r="F173" s="4" t="s">
        <v>61</v>
      </c>
      <c r="G173" s="4" t="s">
        <v>65</v>
      </c>
      <c r="H173" s="4" t="s">
        <v>65</v>
      </c>
      <c r="I173" s="4" t="s">
        <v>48</v>
      </c>
      <c r="J173" s="4" t="s">
        <v>12</v>
      </c>
      <c r="K173" s="4" t="s">
        <v>13</v>
      </c>
      <c r="L173" s="4" t="s">
        <v>14</v>
      </c>
      <c r="M173" s="4" t="s">
        <v>13</v>
      </c>
      <c r="N173" s="4" t="s">
        <v>13</v>
      </c>
      <c r="O173" s="5">
        <v>489282</v>
      </c>
      <c r="P173" s="5">
        <v>489311</v>
      </c>
      <c r="Q173" s="5">
        <v>562825</v>
      </c>
      <c r="R173" s="5">
        <v>489280</v>
      </c>
      <c r="S173" s="5">
        <v>73434</v>
      </c>
      <c r="T173" s="5">
        <v>562714</v>
      </c>
      <c r="U173" s="5">
        <f t="shared" si="25"/>
        <v>562825</v>
      </c>
      <c r="V173" s="73">
        <v>127360</v>
      </c>
      <c r="W173" s="68">
        <f t="shared" si="26"/>
        <v>226.28703415804202</v>
      </c>
      <c r="X173" s="68">
        <f>AVERAGE($W$3:$W$207)</f>
        <v>137.34269112942914</v>
      </c>
      <c r="Y173" s="68">
        <f>MEDIAN($W$3:$W$207)</f>
        <v>104.0359397983693</v>
      </c>
    </row>
    <row r="174" spans="2:28" x14ac:dyDescent="0.25">
      <c r="B174" s="4" t="s">
        <v>138</v>
      </c>
      <c r="C174" s="3">
        <v>1546</v>
      </c>
      <c r="D174" s="3">
        <v>4057125</v>
      </c>
      <c r="E174" s="4"/>
      <c r="F174" s="4" t="s">
        <v>139</v>
      </c>
      <c r="G174" s="4" t="s">
        <v>85</v>
      </c>
      <c r="H174" s="4" t="s">
        <v>85</v>
      </c>
      <c r="I174" s="4" t="s">
        <v>53</v>
      </c>
      <c r="J174" s="4" t="s">
        <v>12</v>
      </c>
      <c r="K174" s="4" t="s">
        <v>13</v>
      </c>
      <c r="L174" s="4" t="s">
        <v>14</v>
      </c>
      <c r="M174" s="4" t="s">
        <v>13</v>
      </c>
      <c r="N174" s="4" t="s">
        <v>13</v>
      </c>
      <c r="O174" s="5">
        <v>578476</v>
      </c>
      <c r="P174" s="5">
        <v>578476</v>
      </c>
      <c r="Q174" s="5">
        <v>579322</v>
      </c>
      <c r="R174" s="5">
        <v>568583</v>
      </c>
      <c r="S174" s="5">
        <v>2069</v>
      </c>
      <c r="T174" s="5">
        <v>570652</v>
      </c>
      <c r="U174" s="5">
        <f t="shared" si="25"/>
        <v>579322</v>
      </c>
      <c r="V174" s="73">
        <v>44363</v>
      </c>
      <c r="W174" s="68">
        <f t="shared" si="26"/>
        <v>76.577447429926707</v>
      </c>
      <c r="X174" s="68">
        <f>AVERAGE($W$3:$W$207)</f>
        <v>137.34269112942914</v>
      </c>
      <c r="Y174" s="68">
        <f>MEDIAN($W$3:$W$207)</f>
        <v>104.0359397983693</v>
      </c>
    </row>
    <row r="175" spans="2:28" x14ac:dyDescent="0.25">
      <c r="B175" s="4" t="s">
        <v>292</v>
      </c>
      <c r="C175" s="3">
        <v>2307</v>
      </c>
      <c r="D175" s="3">
        <v>4057014</v>
      </c>
      <c r="E175" s="4"/>
      <c r="F175" s="4" t="s">
        <v>61</v>
      </c>
      <c r="G175" s="4" t="s">
        <v>65</v>
      </c>
      <c r="H175" s="4" t="s">
        <v>65</v>
      </c>
      <c r="I175" s="4" t="s">
        <v>48</v>
      </c>
      <c r="J175" s="4" t="s">
        <v>12</v>
      </c>
      <c r="K175" s="4" t="s">
        <v>12</v>
      </c>
      <c r="L175" s="4" t="s">
        <v>14</v>
      </c>
      <c r="M175" s="4" t="s">
        <v>13</v>
      </c>
      <c r="N175" s="4" t="s">
        <v>13</v>
      </c>
      <c r="O175" s="5" t="s">
        <v>2</v>
      </c>
      <c r="P175" s="5" t="s">
        <v>2</v>
      </c>
      <c r="Q175" s="5" t="s">
        <v>2</v>
      </c>
      <c r="R175" s="5">
        <v>444828</v>
      </c>
      <c r="S175" s="5">
        <v>149073</v>
      </c>
      <c r="T175" s="5">
        <v>593901</v>
      </c>
      <c r="U175" s="5">
        <f t="shared" si="25"/>
        <v>593901</v>
      </c>
      <c r="V175" s="73">
        <v>89452.41</v>
      </c>
      <c r="W175" s="68">
        <f t="shared" si="26"/>
        <v>150.61838589259827</v>
      </c>
      <c r="X175" s="68">
        <f>AVERAGE($W$3:$W$207)</f>
        <v>137.34269112942914</v>
      </c>
      <c r="Y175" s="68">
        <f>MEDIAN($W$3:$W$207)</f>
        <v>104.0359397983693</v>
      </c>
      <c r="Z175" t="s">
        <v>359</v>
      </c>
    </row>
    <row r="176" spans="2:28" x14ac:dyDescent="0.25">
      <c r="B176" s="4" t="s">
        <v>258</v>
      </c>
      <c r="C176" s="3">
        <v>3850</v>
      </c>
      <c r="D176" s="3">
        <v>4008752</v>
      </c>
      <c r="E176" s="4"/>
      <c r="F176" s="4" t="s">
        <v>259</v>
      </c>
      <c r="G176" s="4" t="s">
        <v>163</v>
      </c>
      <c r="H176" s="4" t="s">
        <v>163</v>
      </c>
      <c r="I176" s="4" t="s">
        <v>53</v>
      </c>
      <c r="J176" s="4" t="s">
        <v>12</v>
      </c>
      <c r="K176" s="4" t="s">
        <v>13</v>
      </c>
      <c r="L176" s="4" t="s">
        <v>14</v>
      </c>
      <c r="M176" s="4" t="s">
        <v>13</v>
      </c>
      <c r="N176" s="4" t="s">
        <v>13</v>
      </c>
      <c r="O176" s="5">
        <v>604001</v>
      </c>
      <c r="P176" s="5">
        <v>604001</v>
      </c>
      <c r="Q176" s="5">
        <v>605122</v>
      </c>
      <c r="R176" s="5">
        <v>604001</v>
      </c>
      <c r="S176" s="5">
        <v>1121</v>
      </c>
      <c r="T176" s="5">
        <v>605122</v>
      </c>
      <c r="U176" s="5">
        <f t="shared" si="25"/>
        <v>605122</v>
      </c>
      <c r="V176" s="73">
        <v>27225</v>
      </c>
      <c r="W176" s="68">
        <f t="shared" si="26"/>
        <v>44.990927449340795</v>
      </c>
      <c r="X176" s="68">
        <f>AVERAGE($W$3:$W$207)</f>
        <v>137.34269112942914</v>
      </c>
      <c r="Y176" s="68">
        <f>MEDIAN($W$3:$W$207)</f>
        <v>104.0359397983693</v>
      </c>
    </row>
    <row r="177" spans="1:28" x14ac:dyDescent="0.25">
      <c r="B177" s="4" t="s">
        <v>186</v>
      </c>
      <c r="C177" s="3" t="s">
        <v>369</v>
      </c>
      <c r="D177" s="3">
        <v>4057132</v>
      </c>
      <c r="E177" s="4"/>
      <c r="F177" s="4"/>
      <c r="G177" s="4" t="s">
        <v>41</v>
      </c>
      <c r="H177" s="4" t="s">
        <v>369</v>
      </c>
      <c r="I177" s="4" t="s">
        <v>40</v>
      </c>
      <c r="J177" s="4" t="s">
        <v>12</v>
      </c>
      <c r="K177" s="4" t="s">
        <v>13</v>
      </c>
      <c r="L177" s="4" t="s">
        <v>14</v>
      </c>
      <c r="M177" s="4" t="s">
        <v>13</v>
      </c>
      <c r="N177" s="4" t="s">
        <v>13</v>
      </c>
      <c r="O177" s="5">
        <f t="shared" ref="O177:U177" si="31">SUM(O$228:O$229)</f>
        <v>690160</v>
      </c>
      <c r="P177" s="5">
        <f t="shared" si="31"/>
        <v>690160</v>
      </c>
      <c r="Q177" s="5">
        <f t="shared" si="31"/>
        <v>690412</v>
      </c>
      <c r="R177" s="5">
        <f t="shared" si="31"/>
        <v>690420</v>
      </c>
      <c r="S177" s="5">
        <f t="shared" si="31"/>
        <v>257</v>
      </c>
      <c r="T177" s="5">
        <f t="shared" si="31"/>
        <v>690677</v>
      </c>
      <c r="U177" s="5">
        <f t="shared" si="31"/>
        <v>690412</v>
      </c>
      <c r="V177" s="5">
        <f>$V$240</f>
        <v>74279</v>
      </c>
      <c r="W177" s="68">
        <f t="shared" si="26"/>
        <v>107.58648459180895</v>
      </c>
      <c r="X177" s="68">
        <f>AVERAGE($W$3:$W$205)</f>
        <v>137.85858873915649</v>
      </c>
      <c r="Y177" s="68">
        <f>MEDIAN($W$3:$W$205)</f>
        <v>104.26640933467206</v>
      </c>
      <c r="Z177" s="41" t="s">
        <v>360</v>
      </c>
      <c r="AA177" s="85">
        <f>$V$240-V177</f>
        <v>0</v>
      </c>
      <c r="AB177" s="85"/>
    </row>
    <row r="178" spans="1:28" x14ac:dyDescent="0.25">
      <c r="B178" s="4" t="s">
        <v>236</v>
      </c>
      <c r="C178" s="3">
        <v>5721</v>
      </c>
      <c r="D178" s="3">
        <v>4094065</v>
      </c>
      <c r="E178" s="4"/>
      <c r="F178" s="4" t="s">
        <v>143</v>
      </c>
      <c r="G178" s="4" t="s">
        <v>23</v>
      </c>
      <c r="H178" s="4" t="s">
        <v>23</v>
      </c>
      <c r="I178" s="4" t="s">
        <v>24</v>
      </c>
      <c r="J178" s="4" t="s">
        <v>12</v>
      </c>
      <c r="K178" s="4" t="s">
        <v>13</v>
      </c>
      <c r="L178" s="4" t="s">
        <v>14</v>
      </c>
      <c r="M178" s="4" t="s">
        <v>13</v>
      </c>
      <c r="N178" s="4" t="s">
        <v>13</v>
      </c>
      <c r="O178" s="5">
        <v>620488</v>
      </c>
      <c r="P178" s="5">
        <v>620488</v>
      </c>
      <c r="Q178" s="5">
        <v>620928</v>
      </c>
      <c r="R178" s="5">
        <v>633517</v>
      </c>
      <c r="S178" s="5">
        <v>1100</v>
      </c>
      <c r="T178" s="5">
        <v>634617</v>
      </c>
      <c r="U178" s="5">
        <f t="shared" si="25"/>
        <v>620928</v>
      </c>
      <c r="V178" s="73">
        <v>42777</v>
      </c>
      <c r="W178" s="68">
        <f t="shared" si="26"/>
        <v>68.892045454545453</v>
      </c>
      <c r="X178" s="68">
        <f t="shared" ref="X178:X207" si="32">AVERAGE($W$3:$W$207)</f>
        <v>137.34269112942914</v>
      </c>
      <c r="Y178" s="68">
        <f t="shared" ref="Y178:Y207" si="33">MEDIAN($W$3:$W$207)</f>
        <v>104.0359397983693</v>
      </c>
    </row>
    <row r="179" spans="1:28" x14ac:dyDescent="0.25">
      <c r="B179" s="4" t="s">
        <v>142</v>
      </c>
      <c r="C179" s="3">
        <v>5730</v>
      </c>
      <c r="D179" s="3">
        <v>4087741</v>
      </c>
      <c r="E179" s="4"/>
      <c r="F179" s="4" t="s">
        <v>143</v>
      </c>
      <c r="G179" s="4" t="s">
        <v>28</v>
      </c>
      <c r="H179" s="4" t="s">
        <v>28</v>
      </c>
      <c r="I179" s="4" t="s">
        <v>53</v>
      </c>
      <c r="J179" s="4" t="s">
        <v>12</v>
      </c>
      <c r="K179" s="4" t="s">
        <v>13</v>
      </c>
      <c r="L179" s="4" t="s">
        <v>14</v>
      </c>
      <c r="M179" s="4" t="s">
        <v>13</v>
      </c>
      <c r="N179" s="4" t="s">
        <v>13</v>
      </c>
      <c r="O179" s="5">
        <v>627044</v>
      </c>
      <c r="P179" s="5">
        <v>627062</v>
      </c>
      <c r="Q179" s="5">
        <v>632638</v>
      </c>
      <c r="R179" s="5">
        <v>627052</v>
      </c>
      <c r="S179" s="5">
        <v>5556</v>
      </c>
      <c r="T179" s="5">
        <v>632608</v>
      </c>
      <c r="U179" s="5">
        <f t="shared" si="25"/>
        <v>632638</v>
      </c>
      <c r="V179" s="73">
        <v>53152</v>
      </c>
      <c r="W179" s="68">
        <f t="shared" si="26"/>
        <v>84.016451746496415</v>
      </c>
      <c r="X179" s="68">
        <f t="shared" si="32"/>
        <v>137.34269112942914</v>
      </c>
      <c r="Y179" s="68">
        <f t="shared" si="33"/>
        <v>104.0359397983693</v>
      </c>
    </row>
    <row r="180" spans="1:28" x14ac:dyDescent="0.25">
      <c r="B180" s="4" t="s">
        <v>145</v>
      </c>
      <c r="C180" s="3">
        <v>4105</v>
      </c>
      <c r="D180" s="3">
        <v>4060957</v>
      </c>
      <c r="E180" s="4"/>
      <c r="F180" s="4" t="s">
        <v>9</v>
      </c>
      <c r="G180" s="4" t="s">
        <v>112</v>
      </c>
      <c r="H180" s="4" t="s">
        <v>112</v>
      </c>
      <c r="I180" s="4" t="s">
        <v>53</v>
      </c>
      <c r="J180" s="4" t="s">
        <v>12</v>
      </c>
      <c r="K180" s="4" t="s">
        <v>13</v>
      </c>
      <c r="L180" s="4" t="s">
        <v>14</v>
      </c>
      <c r="M180" s="4" t="s">
        <v>13</v>
      </c>
      <c r="N180" s="4" t="s">
        <v>13</v>
      </c>
      <c r="O180" s="5">
        <v>636090</v>
      </c>
      <c r="P180" s="5">
        <v>636090</v>
      </c>
      <c r="Q180" s="5" t="s">
        <v>2</v>
      </c>
      <c r="R180" s="5">
        <v>643069</v>
      </c>
      <c r="S180" s="5">
        <v>134</v>
      </c>
      <c r="T180" s="5">
        <v>643203</v>
      </c>
      <c r="U180" s="5">
        <f t="shared" si="25"/>
        <v>643203</v>
      </c>
      <c r="V180" s="73">
        <v>90759</v>
      </c>
      <c r="W180" s="68">
        <f t="shared" si="26"/>
        <v>141.10475230992392</v>
      </c>
      <c r="X180" s="68">
        <f t="shared" si="32"/>
        <v>137.34269112942914</v>
      </c>
      <c r="Y180" s="68">
        <f t="shared" si="33"/>
        <v>104.0359397983693</v>
      </c>
    </row>
    <row r="181" spans="1:28" x14ac:dyDescent="0.25">
      <c r="B181" s="4" t="s">
        <v>264</v>
      </c>
      <c r="C181" s="3">
        <v>218</v>
      </c>
      <c r="D181" s="3">
        <v>4007784</v>
      </c>
      <c r="E181" s="4"/>
      <c r="F181" s="4" t="s">
        <v>265</v>
      </c>
      <c r="G181" s="4" t="s">
        <v>82</v>
      </c>
      <c r="H181" s="4" t="s">
        <v>82</v>
      </c>
      <c r="I181" s="4" t="s">
        <v>48</v>
      </c>
      <c r="J181" s="4" t="s">
        <v>12</v>
      </c>
      <c r="K181" s="4" t="s">
        <v>12</v>
      </c>
      <c r="L181" s="4" t="s">
        <v>14</v>
      </c>
      <c r="M181" s="4" t="s">
        <v>13</v>
      </c>
      <c r="N181" s="4" t="s">
        <v>13</v>
      </c>
      <c r="O181" s="5">
        <v>494442</v>
      </c>
      <c r="P181" s="5">
        <v>494442</v>
      </c>
      <c r="Q181" s="5" t="s">
        <v>2</v>
      </c>
      <c r="R181" s="5">
        <v>483492</v>
      </c>
      <c r="S181" s="5">
        <v>172201</v>
      </c>
      <c r="T181" s="5">
        <v>655693</v>
      </c>
      <c r="U181" s="5">
        <f t="shared" si="25"/>
        <v>655693</v>
      </c>
      <c r="V181" s="73">
        <v>59266</v>
      </c>
      <c r="W181" s="68">
        <f t="shared" si="26"/>
        <v>90.386812120916346</v>
      </c>
      <c r="X181" s="68">
        <f t="shared" si="32"/>
        <v>137.34269112942914</v>
      </c>
      <c r="Y181" s="68">
        <f t="shared" si="33"/>
        <v>104.0359397983693</v>
      </c>
      <c r="Z181" s="1"/>
      <c r="AA181" s="1"/>
      <c r="AB181" s="1"/>
    </row>
    <row r="182" spans="1:28" x14ac:dyDescent="0.25">
      <c r="B182" s="4" t="s">
        <v>60</v>
      </c>
      <c r="C182" s="3">
        <v>366</v>
      </c>
      <c r="D182" s="3">
        <v>4057111</v>
      </c>
      <c r="E182" s="4"/>
      <c r="F182" s="4" t="s">
        <v>61</v>
      </c>
      <c r="G182" s="4" t="s">
        <v>48</v>
      </c>
      <c r="H182" s="4" t="s">
        <v>48</v>
      </c>
      <c r="I182" s="4" t="s">
        <v>45</v>
      </c>
      <c r="J182" s="4" t="s">
        <v>12</v>
      </c>
      <c r="K182" s="4" t="s">
        <v>13</v>
      </c>
      <c r="L182" s="4" t="s">
        <v>14</v>
      </c>
      <c r="M182" s="4" t="s">
        <v>13</v>
      </c>
      <c r="N182" s="4" t="s">
        <v>13</v>
      </c>
      <c r="O182" s="5">
        <v>663685</v>
      </c>
      <c r="P182" s="5">
        <v>663685</v>
      </c>
      <c r="Q182" s="5">
        <v>677121</v>
      </c>
      <c r="R182" s="5">
        <v>690832</v>
      </c>
      <c r="S182" s="5">
        <v>13545</v>
      </c>
      <c r="T182" s="5">
        <v>704377</v>
      </c>
      <c r="U182" s="5">
        <f t="shared" si="25"/>
        <v>677121</v>
      </c>
      <c r="V182" s="73">
        <v>116259</v>
      </c>
      <c r="W182" s="68">
        <f t="shared" si="26"/>
        <v>171.69604841675269</v>
      </c>
      <c r="X182" s="68">
        <f t="shared" si="32"/>
        <v>137.34269112942914</v>
      </c>
      <c r="Y182" s="68">
        <f t="shared" si="33"/>
        <v>104.0359397983693</v>
      </c>
    </row>
    <row r="183" spans="1:28" x14ac:dyDescent="0.25">
      <c r="B183" s="4" t="s">
        <v>227</v>
      </c>
      <c r="C183" s="3">
        <v>3167</v>
      </c>
      <c r="D183" s="3">
        <v>4041957</v>
      </c>
      <c r="E183" s="4"/>
      <c r="F183" s="4"/>
      <c r="G183" s="4" t="s">
        <v>228</v>
      </c>
      <c r="H183" s="4" t="s">
        <v>228</v>
      </c>
      <c r="I183" s="4" t="s">
        <v>40</v>
      </c>
      <c r="J183" s="4" t="s">
        <v>12</v>
      </c>
      <c r="K183" s="4" t="s">
        <v>13</v>
      </c>
      <c r="L183" s="4" t="s">
        <v>14</v>
      </c>
      <c r="M183" s="4" t="s">
        <v>13</v>
      </c>
      <c r="N183" s="4" t="s">
        <v>13</v>
      </c>
      <c r="O183" s="5">
        <v>682173</v>
      </c>
      <c r="P183" s="5">
        <v>682173</v>
      </c>
      <c r="Q183" s="5" t="s">
        <v>2</v>
      </c>
      <c r="R183" s="5">
        <v>682173</v>
      </c>
      <c r="S183" s="5">
        <v>201</v>
      </c>
      <c r="T183" s="5">
        <v>682374</v>
      </c>
      <c r="U183" s="5">
        <f t="shared" si="25"/>
        <v>682374</v>
      </c>
      <c r="V183" s="73">
        <v>40804</v>
      </c>
      <c r="W183" s="68">
        <f t="shared" si="26"/>
        <v>59.79712005439832</v>
      </c>
      <c r="X183" s="68">
        <f t="shared" si="32"/>
        <v>137.34269112942914</v>
      </c>
      <c r="Y183" s="68">
        <f t="shared" si="33"/>
        <v>104.0359397983693</v>
      </c>
    </row>
    <row r="184" spans="1:28" x14ac:dyDescent="0.25">
      <c r="B184" s="4" t="s">
        <v>204</v>
      </c>
      <c r="C184" s="3">
        <v>2689</v>
      </c>
      <c r="D184" s="3">
        <v>4057136</v>
      </c>
      <c r="E184" s="4"/>
      <c r="F184" s="4"/>
      <c r="G184" s="4" t="s">
        <v>125</v>
      </c>
      <c r="H184" s="4" t="s">
        <v>125</v>
      </c>
      <c r="I184" s="4" t="s">
        <v>11</v>
      </c>
      <c r="J184" s="4" t="s">
        <v>12</v>
      </c>
      <c r="K184" s="4" t="s">
        <v>13</v>
      </c>
      <c r="L184" s="4" t="s">
        <v>14</v>
      </c>
      <c r="M184" s="4" t="s">
        <v>13</v>
      </c>
      <c r="N184" s="4" t="s">
        <v>13</v>
      </c>
      <c r="O184" s="5" t="s">
        <v>2</v>
      </c>
      <c r="P184" s="5" t="s">
        <v>2</v>
      </c>
      <c r="Q184" s="5" t="s">
        <v>2</v>
      </c>
      <c r="R184" s="5">
        <v>692832</v>
      </c>
      <c r="S184" s="5">
        <v>594</v>
      </c>
      <c r="T184" s="5">
        <v>693426</v>
      </c>
      <c r="U184" s="5">
        <f t="shared" si="25"/>
        <v>693426</v>
      </c>
      <c r="V184" s="73">
        <v>109314</v>
      </c>
      <c r="W184" s="68">
        <f t="shared" si="26"/>
        <v>157.64335343641571</v>
      </c>
      <c r="X184" s="68">
        <f t="shared" si="32"/>
        <v>137.34269112942914</v>
      </c>
      <c r="Y184" s="68">
        <f t="shared" si="33"/>
        <v>104.0359397983693</v>
      </c>
    </row>
    <row r="185" spans="1:28" x14ac:dyDescent="0.25">
      <c r="B185" s="4" t="s">
        <v>303</v>
      </c>
      <c r="C185" s="3">
        <v>2785</v>
      </c>
      <c r="D185" s="3">
        <v>4062485</v>
      </c>
      <c r="E185" s="4"/>
      <c r="F185" s="4" t="s">
        <v>304</v>
      </c>
      <c r="G185" s="4" t="s">
        <v>39</v>
      </c>
      <c r="H185" s="4" t="s">
        <v>39</v>
      </c>
      <c r="I185" s="4" t="s">
        <v>40</v>
      </c>
      <c r="J185" s="4" t="s">
        <v>12</v>
      </c>
      <c r="K185" s="4" t="s">
        <v>12</v>
      </c>
      <c r="L185" s="4" t="s">
        <v>14</v>
      </c>
      <c r="M185" s="4" t="s">
        <v>12</v>
      </c>
      <c r="N185" s="4" t="s">
        <v>12</v>
      </c>
      <c r="O185" s="5">
        <v>773181</v>
      </c>
      <c r="P185" s="5">
        <v>773181</v>
      </c>
      <c r="Q185" s="5">
        <v>773385</v>
      </c>
      <c r="R185" s="5">
        <v>773226</v>
      </c>
      <c r="S185" s="5">
        <v>204</v>
      </c>
      <c r="T185" s="5">
        <v>773430</v>
      </c>
      <c r="U185" s="5">
        <f t="shared" si="25"/>
        <v>773385</v>
      </c>
      <c r="V185" s="73">
        <v>49721</v>
      </c>
      <c r="W185" s="68">
        <f t="shared" si="26"/>
        <v>64.290101307886758</v>
      </c>
      <c r="X185" s="68">
        <f t="shared" si="32"/>
        <v>137.34269112942914</v>
      </c>
      <c r="Y185" s="68">
        <f t="shared" si="33"/>
        <v>104.0359397983693</v>
      </c>
    </row>
    <row r="186" spans="1:28" x14ac:dyDescent="0.25">
      <c r="B186" s="4" t="s">
        <v>293</v>
      </c>
      <c r="C186" s="3">
        <v>2375</v>
      </c>
      <c r="D186" s="3">
        <v>4012860</v>
      </c>
      <c r="E186" s="4"/>
      <c r="F186" s="4" t="s">
        <v>47</v>
      </c>
      <c r="G186" s="4" t="s">
        <v>85</v>
      </c>
      <c r="H186" s="4" t="s">
        <v>85</v>
      </c>
      <c r="I186" s="4" t="s">
        <v>53</v>
      </c>
      <c r="J186" s="4" t="s">
        <v>12</v>
      </c>
      <c r="K186" s="4" t="s">
        <v>12</v>
      </c>
      <c r="L186" s="4" t="s">
        <v>14</v>
      </c>
      <c r="M186" s="4" t="s">
        <v>12</v>
      </c>
      <c r="N186" s="4" t="s">
        <v>12</v>
      </c>
      <c r="O186" s="5">
        <v>710343</v>
      </c>
      <c r="P186" s="5">
        <v>710343</v>
      </c>
      <c r="Q186" s="5">
        <v>803137</v>
      </c>
      <c r="R186" s="5">
        <v>700594</v>
      </c>
      <c r="S186" s="5">
        <v>97177</v>
      </c>
      <c r="T186" s="5">
        <v>797771</v>
      </c>
      <c r="U186" s="5">
        <f t="shared" si="25"/>
        <v>803137</v>
      </c>
      <c r="V186" s="73">
        <v>71160</v>
      </c>
      <c r="W186" s="68">
        <f t="shared" si="26"/>
        <v>88.602567183431972</v>
      </c>
      <c r="X186" s="68">
        <f t="shared" si="32"/>
        <v>137.34269112942914</v>
      </c>
      <c r="Y186" s="68">
        <f t="shared" si="33"/>
        <v>104.0359397983693</v>
      </c>
    </row>
    <row r="187" spans="1:28" x14ac:dyDescent="0.25">
      <c r="B187" s="4" t="s">
        <v>263</v>
      </c>
      <c r="C187" s="3">
        <v>6759</v>
      </c>
      <c r="D187" s="3">
        <v>4272394</v>
      </c>
      <c r="E187" s="4"/>
      <c r="F187" s="4" t="s">
        <v>241</v>
      </c>
      <c r="G187" s="4" t="s">
        <v>137</v>
      </c>
      <c r="H187" s="4" t="s">
        <v>137</v>
      </c>
      <c r="I187" s="4" t="s">
        <v>53</v>
      </c>
      <c r="J187" s="4" t="s">
        <v>12</v>
      </c>
      <c r="K187" s="4" t="s">
        <v>12</v>
      </c>
      <c r="L187" s="4" t="s">
        <v>14</v>
      </c>
      <c r="M187" s="4" t="s">
        <v>13</v>
      </c>
      <c r="N187" s="4" t="s">
        <v>13</v>
      </c>
      <c r="O187" s="5">
        <v>806903</v>
      </c>
      <c r="P187" s="5">
        <v>806908</v>
      </c>
      <c r="Q187" s="5">
        <v>812298</v>
      </c>
      <c r="R187" s="5">
        <v>766794</v>
      </c>
      <c r="S187" s="5">
        <v>5315</v>
      </c>
      <c r="T187" s="5">
        <v>772109</v>
      </c>
      <c r="U187" s="5">
        <f t="shared" si="25"/>
        <v>812298</v>
      </c>
      <c r="V187" s="73">
        <v>55377</v>
      </c>
      <c r="W187" s="68">
        <f t="shared" si="26"/>
        <v>68.173256612720948</v>
      </c>
      <c r="X187" s="68">
        <f t="shared" si="32"/>
        <v>137.34269112942914</v>
      </c>
      <c r="Y187" s="68">
        <f t="shared" si="33"/>
        <v>104.0359397983693</v>
      </c>
    </row>
    <row r="188" spans="1:28" x14ac:dyDescent="0.25">
      <c r="B188" s="4" t="s">
        <v>3</v>
      </c>
      <c r="C188" s="3">
        <v>2836</v>
      </c>
      <c r="D188" s="3">
        <v>4057141</v>
      </c>
      <c r="E188" s="4" t="s">
        <v>70</v>
      </c>
      <c r="F188" s="4" t="s">
        <v>4</v>
      </c>
      <c r="G188" s="4" t="s">
        <v>23</v>
      </c>
      <c r="H188" s="4" t="s">
        <v>71</v>
      </c>
      <c r="I188" s="4" t="s">
        <v>24</v>
      </c>
      <c r="J188" s="4" t="s">
        <v>12</v>
      </c>
      <c r="K188" s="4" t="s">
        <v>13</v>
      </c>
      <c r="L188" s="4" t="s">
        <v>14</v>
      </c>
      <c r="M188" s="4" t="s">
        <v>13</v>
      </c>
      <c r="N188" s="4" t="s">
        <v>13</v>
      </c>
      <c r="O188" s="5">
        <v>816444</v>
      </c>
      <c r="P188" s="5">
        <v>816444</v>
      </c>
      <c r="Q188" s="5">
        <v>816789</v>
      </c>
      <c r="R188" s="5">
        <v>816465</v>
      </c>
      <c r="S188" s="5">
        <v>345</v>
      </c>
      <c r="T188" s="5">
        <v>816810</v>
      </c>
      <c r="U188" s="5">
        <f t="shared" si="25"/>
        <v>816789</v>
      </c>
      <c r="V188" s="73">
        <v>40384</v>
      </c>
      <c r="W188" s="68">
        <f t="shared" si="26"/>
        <v>49.442389650203417</v>
      </c>
      <c r="X188" s="68">
        <f t="shared" si="32"/>
        <v>137.34269112942914</v>
      </c>
      <c r="Y188" s="68">
        <f t="shared" si="33"/>
        <v>104.0359397983693</v>
      </c>
    </row>
    <row r="189" spans="1:28" x14ac:dyDescent="0.25">
      <c r="B189" s="4" t="s">
        <v>196</v>
      </c>
      <c r="C189" s="3">
        <v>2670</v>
      </c>
      <c r="D189" s="3">
        <v>4057135</v>
      </c>
      <c r="E189" s="4"/>
      <c r="F189" s="4" t="s">
        <v>158</v>
      </c>
      <c r="G189" s="4" t="s">
        <v>137</v>
      </c>
      <c r="H189" s="4" t="s">
        <v>137</v>
      </c>
      <c r="I189" s="4" t="s">
        <v>53</v>
      </c>
      <c r="J189" s="4" t="s">
        <v>12</v>
      </c>
      <c r="K189" s="4" t="s">
        <v>13</v>
      </c>
      <c r="L189" s="4" t="s">
        <v>14</v>
      </c>
      <c r="M189" s="4" t="s">
        <v>13</v>
      </c>
      <c r="N189" s="4" t="s">
        <v>13</v>
      </c>
      <c r="O189" s="5">
        <v>781404</v>
      </c>
      <c r="P189" s="5">
        <v>781404</v>
      </c>
      <c r="Q189" s="5">
        <v>830829</v>
      </c>
      <c r="R189" s="5">
        <v>781404</v>
      </c>
      <c r="S189" s="5">
        <v>49374</v>
      </c>
      <c r="T189" s="5">
        <v>830778</v>
      </c>
      <c r="U189" s="5">
        <f t="shared" si="25"/>
        <v>830829</v>
      </c>
      <c r="V189" s="73">
        <v>187097</v>
      </c>
      <c r="W189" s="68">
        <f t="shared" si="26"/>
        <v>225.19315045574962</v>
      </c>
      <c r="X189" s="68">
        <f t="shared" si="32"/>
        <v>137.34269112942914</v>
      </c>
      <c r="Y189" s="68">
        <f t="shared" si="33"/>
        <v>104.0359397983693</v>
      </c>
    </row>
    <row r="190" spans="1:28" s="1" customFormat="1" x14ac:dyDescent="0.25">
      <c r="A190"/>
      <c r="B190" s="4" t="s">
        <v>194</v>
      </c>
      <c r="C190" s="3">
        <v>2444</v>
      </c>
      <c r="D190" s="3">
        <v>4064481</v>
      </c>
      <c r="E190" s="4"/>
      <c r="F190" s="4" t="s">
        <v>143</v>
      </c>
      <c r="G190" s="4" t="s">
        <v>74</v>
      </c>
      <c r="H190" s="4" t="s">
        <v>74</v>
      </c>
      <c r="I190" s="4" t="s">
        <v>24</v>
      </c>
      <c r="J190" s="4" t="s">
        <v>12</v>
      </c>
      <c r="K190" s="4" t="s">
        <v>13</v>
      </c>
      <c r="L190" s="4" t="s">
        <v>14</v>
      </c>
      <c r="M190" s="4" t="s">
        <v>13</v>
      </c>
      <c r="N190" s="4" t="s">
        <v>13</v>
      </c>
      <c r="O190" s="5" t="s">
        <v>2</v>
      </c>
      <c r="P190" s="5" t="s">
        <v>2</v>
      </c>
      <c r="Q190" s="5" t="s">
        <v>2</v>
      </c>
      <c r="R190" s="5">
        <v>854798</v>
      </c>
      <c r="S190" s="5">
        <v>5181</v>
      </c>
      <c r="T190" s="5">
        <v>859979</v>
      </c>
      <c r="U190" s="5">
        <f t="shared" ref="U190:U207" si="34">IF(Q190="NA",T190,Q190)</f>
        <v>859979</v>
      </c>
      <c r="V190" s="73">
        <v>57264</v>
      </c>
      <c r="W190" s="68">
        <f t="shared" ref="W190:W207" si="35">(V190*1000)/U190</f>
        <v>66.587672489677075</v>
      </c>
      <c r="X190" s="68">
        <f t="shared" si="32"/>
        <v>137.34269112942914</v>
      </c>
      <c r="Y190" s="68">
        <f t="shared" si="33"/>
        <v>104.0359397983693</v>
      </c>
      <c r="Z190"/>
      <c r="AA190"/>
      <c r="AB190"/>
    </row>
    <row r="191" spans="1:28" x14ac:dyDescent="0.25">
      <c r="B191" s="4" t="s">
        <v>306</v>
      </c>
      <c r="C191" s="3">
        <v>2969</v>
      </c>
      <c r="D191" s="3">
        <v>4057097</v>
      </c>
      <c r="E191" s="4"/>
      <c r="F191" s="4" t="s">
        <v>166</v>
      </c>
      <c r="G191" s="4" t="s">
        <v>225</v>
      </c>
      <c r="H191" s="4" t="s">
        <v>225</v>
      </c>
      <c r="I191" s="4" t="s">
        <v>40</v>
      </c>
      <c r="J191" s="4" t="s">
        <v>12</v>
      </c>
      <c r="K191" s="4" t="s">
        <v>12</v>
      </c>
      <c r="L191" s="4" t="s">
        <v>14</v>
      </c>
      <c r="M191" s="4" t="s">
        <v>12</v>
      </c>
      <c r="N191" s="4" t="s">
        <v>12</v>
      </c>
      <c r="O191" s="5">
        <v>858363</v>
      </c>
      <c r="P191" s="5">
        <v>858363</v>
      </c>
      <c r="Q191" s="5" t="s">
        <v>2</v>
      </c>
      <c r="R191" s="5">
        <v>858363</v>
      </c>
      <c r="S191" s="5">
        <v>3624</v>
      </c>
      <c r="T191" s="5">
        <v>861987</v>
      </c>
      <c r="U191" s="5">
        <f t="shared" si="34"/>
        <v>861987</v>
      </c>
      <c r="V191" s="73">
        <v>80364</v>
      </c>
      <c r="W191" s="68">
        <f t="shared" si="35"/>
        <v>93.231104413407621</v>
      </c>
      <c r="X191" s="68">
        <f t="shared" si="32"/>
        <v>137.34269112942914</v>
      </c>
      <c r="Y191" s="68">
        <f t="shared" si="33"/>
        <v>104.0359397983693</v>
      </c>
    </row>
    <row r="192" spans="1:28" x14ac:dyDescent="0.25">
      <c r="B192" s="4" t="s">
        <v>215</v>
      </c>
      <c r="C192" s="3">
        <v>2792</v>
      </c>
      <c r="D192" s="3">
        <v>4057140</v>
      </c>
      <c r="E192" s="4"/>
      <c r="F192" s="4" t="s">
        <v>216</v>
      </c>
      <c r="G192" s="4" t="s">
        <v>217</v>
      </c>
      <c r="H192" s="4" t="s">
        <v>217</v>
      </c>
      <c r="I192" s="4" t="s">
        <v>24</v>
      </c>
      <c r="J192" s="4" t="s">
        <v>12</v>
      </c>
      <c r="K192" s="4" t="s">
        <v>13</v>
      </c>
      <c r="L192" s="4" t="s">
        <v>14</v>
      </c>
      <c r="M192" s="4" t="s">
        <v>13</v>
      </c>
      <c r="N192" s="4" t="s">
        <v>13</v>
      </c>
      <c r="O192" s="5" t="s">
        <v>2</v>
      </c>
      <c r="P192" s="5" t="s">
        <v>2</v>
      </c>
      <c r="Q192" s="5" t="s">
        <v>2</v>
      </c>
      <c r="R192" s="5">
        <v>908798</v>
      </c>
      <c r="S192" s="5">
        <v>300</v>
      </c>
      <c r="T192" s="5">
        <v>909098</v>
      </c>
      <c r="U192" s="5">
        <f t="shared" si="34"/>
        <v>909098</v>
      </c>
      <c r="V192" s="73">
        <v>50291</v>
      </c>
      <c r="W192" s="68">
        <f t="shared" si="35"/>
        <v>55.31966850658565</v>
      </c>
      <c r="X192" s="68">
        <f t="shared" si="32"/>
        <v>137.34269112942914</v>
      </c>
      <c r="Y192" s="68">
        <f t="shared" si="33"/>
        <v>104.0359397983693</v>
      </c>
    </row>
    <row r="193" spans="1:28" x14ac:dyDescent="0.25">
      <c r="B193" s="4" t="s">
        <v>227</v>
      </c>
      <c r="C193" s="3">
        <v>3165</v>
      </c>
      <c r="D193" s="3">
        <v>4041957</v>
      </c>
      <c r="E193" s="4"/>
      <c r="F193" s="4"/>
      <c r="G193" s="4" t="s">
        <v>228</v>
      </c>
      <c r="H193" s="4" t="s">
        <v>152</v>
      </c>
      <c r="I193" s="4" t="s">
        <v>40</v>
      </c>
      <c r="J193" s="4" t="s">
        <v>12</v>
      </c>
      <c r="K193" s="4" t="s">
        <v>13</v>
      </c>
      <c r="L193" s="4" t="s">
        <v>14</v>
      </c>
      <c r="M193" s="4" t="s">
        <v>13</v>
      </c>
      <c r="N193" s="4" t="s">
        <v>13</v>
      </c>
      <c r="O193" s="5">
        <v>1021723</v>
      </c>
      <c r="P193" s="5">
        <v>1021723</v>
      </c>
      <c r="Q193" s="5">
        <v>1022170</v>
      </c>
      <c r="R193" s="5">
        <v>1004578</v>
      </c>
      <c r="S193" s="5">
        <v>432</v>
      </c>
      <c r="T193" s="5">
        <v>1005010</v>
      </c>
      <c r="U193" s="5">
        <f t="shared" si="34"/>
        <v>1022170</v>
      </c>
      <c r="V193" s="73">
        <v>40804.421000000002</v>
      </c>
      <c r="W193" s="68">
        <f t="shared" si="35"/>
        <v>39.919407730612328</v>
      </c>
      <c r="X193" s="68">
        <f t="shared" si="32"/>
        <v>137.34269112942914</v>
      </c>
      <c r="Y193" s="68">
        <f t="shared" si="33"/>
        <v>104.0359397983693</v>
      </c>
      <c r="Z193" t="s">
        <v>359</v>
      </c>
    </row>
    <row r="194" spans="1:28" s="11" customFormat="1" x14ac:dyDescent="0.25">
      <c r="A194"/>
      <c r="B194" s="4" t="s">
        <v>268</v>
      </c>
      <c r="C194" s="3">
        <v>763</v>
      </c>
      <c r="D194" s="3">
        <v>4057080</v>
      </c>
      <c r="E194" s="4"/>
      <c r="F194" s="4" t="s">
        <v>269</v>
      </c>
      <c r="G194" s="4" t="s">
        <v>65</v>
      </c>
      <c r="H194" s="4" t="s">
        <v>65</v>
      </c>
      <c r="I194" s="4" t="s">
        <v>48</v>
      </c>
      <c r="J194" s="4" t="s">
        <v>12</v>
      </c>
      <c r="K194" s="4" t="s">
        <v>12</v>
      </c>
      <c r="L194" s="4" t="s">
        <v>14</v>
      </c>
      <c r="M194" s="4" t="s">
        <v>12</v>
      </c>
      <c r="N194" s="4" t="s">
        <v>12</v>
      </c>
      <c r="O194" s="5">
        <v>1069770</v>
      </c>
      <c r="P194" s="5">
        <v>1069770</v>
      </c>
      <c r="Q194" s="5">
        <v>1069775</v>
      </c>
      <c r="R194" s="5">
        <v>840086</v>
      </c>
      <c r="S194" s="5">
        <v>228895</v>
      </c>
      <c r="T194" s="5">
        <v>1068981</v>
      </c>
      <c r="U194" s="5">
        <f t="shared" si="34"/>
        <v>1069775</v>
      </c>
      <c r="V194" s="73">
        <v>148309</v>
      </c>
      <c r="W194" s="68">
        <f t="shared" si="35"/>
        <v>138.6356944217242</v>
      </c>
      <c r="X194" s="68">
        <f t="shared" si="32"/>
        <v>137.34269112942914</v>
      </c>
      <c r="Y194" s="68">
        <f t="shared" si="33"/>
        <v>104.0359397983693</v>
      </c>
      <c r="Z194"/>
      <c r="AA194"/>
      <c r="AB194"/>
    </row>
    <row r="195" spans="1:28" s="11" customFormat="1" x14ac:dyDescent="0.25">
      <c r="A195"/>
      <c r="B195" s="4" t="s">
        <v>64</v>
      </c>
      <c r="C195" s="3">
        <v>408</v>
      </c>
      <c r="D195" s="3">
        <v>4018679</v>
      </c>
      <c r="E195" s="4"/>
      <c r="F195" s="4" t="s">
        <v>61</v>
      </c>
      <c r="G195" s="4" t="s">
        <v>65</v>
      </c>
      <c r="H195" s="4" t="s">
        <v>65</v>
      </c>
      <c r="I195" s="4" t="s">
        <v>48</v>
      </c>
      <c r="J195" s="4" t="s">
        <v>12</v>
      </c>
      <c r="K195" s="4" t="s">
        <v>13</v>
      </c>
      <c r="L195" s="4" t="s">
        <v>14</v>
      </c>
      <c r="M195" s="4" t="s">
        <v>13</v>
      </c>
      <c r="N195" s="4" t="s">
        <v>13</v>
      </c>
      <c r="O195" s="5">
        <v>950055</v>
      </c>
      <c r="P195" s="5">
        <v>950077</v>
      </c>
      <c r="Q195" s="5">
        <v>1216209</v>
      </c>
      <c r="R195" s="5">
        <v>950055</v>
      </c>
      <c r="S195" s="5">
        <v>266139</v>
      </c>
      <c r="T195" s="5">
        <v>1216194</v>
      </c>
      <c r="U195" s="5">
        <f t="shared" si="34"/>
        <v>1216209</v>
      </c>
      <c r="V195" s="73">
        <v>157569</v>
      </c>
      <c r="W195" s="68">
        <f t="shared" si="35"/>
        <v>129.55750204117876</v>
      </c>
      <c r="X195" s="68">
        <f t="shared" si="32"/>
        <v>137.34269112942914</v>
      </c>
      <c r="Y195" s="68">
        <f t="shared" si="33"/>
        <v>104.0359397983693</v>
      </c>
      <c r="Z195"/>
      <c r="AA195"/>
      <c r="AB195"/>
    </row>
    <row r="196" spans="1:28" s="11" customFormat="1" x14ac:dyDescent="0.25">
      <c r="A196"/>
      <c r="B196" s="4" t="s">
        <v>105</v>
      </c>
      <c r="C196" s="3">
        <v>2029</v>
      </c>
      <c r="D196" s="3">
        <v>4057126</v>
      </c>
      <c r="E196" s="4"/>
      <c r="F196" s="4" t="s">
        <v>87</v>
      </c>
      <c r="G196" s="4" t="s">
        <v>88</v>
      </c>
      <c r="H196" s="4" t="s">
        <v>88</v>
      </c>
      <c r="I196" s="4" t="s">
        <v>53</v>
      </c>
      <c r="J196" s="4" t="s">
        <v>12</v>
      </c>
      <c r="K196" s="4" t="s">
        <v>13</v>
      </c>
      <c r="L196" s="4" t="s">
        <v>14</v>
      </c>
      <c r="M196" s="4" t="s">
        <v>13</v>
      </c>
      <c r="N196" s="4" t="s">
        <v>13</v>
      </c>
      <c r="O196" s="5">
        <v>1006539</v>
      </c>
      <c r="P196" s="5">
        <v>1006539</v>
      </c>
      <c r="Q196" s="5">
        <v>1224805</v>
      </c>
      <c r="R196" s="5">
        <v>1006539</v>
      </c>
      <c r="S196" s="5">
        <v>214865</v>
      </c>
      <c r="T196" s="5">
        <v>1221404</v>
      </c>
      <c r="U196" s="5">
        <f t="shared" si="34"/>
        <v>1224805</v>
      </c>
      <c r="V196" s="73">
        <v>98012</v>
      </c>
      <c r="W196" s="68">
        <f t="shared" si="35"/>
        <v>80.022534199321527</v>
      </c>
      <c r="X196" s="68">
        <f t="shared" si="32"/>
        <v>137.34269112942914</v>
      </c>
      <c r="Y196" s="68">
        <f t="shared" si="33"/>
        <v>104.0359397983693</v>
      </c>
      <c r="Z196"/>
      <c r="AA196"/>
      <c r="AB196"/>
    </row>
    <row r="197" spans="1:28" s="11" customFormat="1" x14ac:dyDescent="0.25">
      <c r="A197"/>
      <c r="B197" s="4" t="s">
        <v>106</v>
      </c>
      <c r="C197" s="3">
        <v>765</v>
      </c>
      <c r="D197" s="3">
        <v>4059746</v>
      </c>
      <c r="E197" s="4"/>
      <c r="F197" s="4" t="s">
        <v>107</v>
      </c>
      <c r="G197" s="4" t="s">
        <v>63</v>
      </c>
      <c r="H197" s="4" t="s">
        <v>63</v>
      </c>
      <c r="I197" s="4" t="s">
        <v>53</v>
      </c>
      <c r="J197" s="4" t="s">
        <v>12</v>
      </c>
      <c r="K197" s="4" t="s">
        <v>13</v>
      </c>
      <c r="L197" s="4" t="s">
        <v>14</v>
      </c>
      <c r="M197" s="4" t="s">
        <v>13</v>
      </c>
      <c r="N197" s="4" t="s">
        <v>13</v>
      </c>
      <c r="O197" s="5">
        <v>140803</v>
      </c>
      <c r="P197" s="5">
        <v>140804</v>
      </c>
      <c r="Q197" s="5">
        <v>1235682</v>
      </c>
      <c r="R197" s="5">
        <v>131932</v>
      </c>
      <c r="S197" s="5">
        <v>1049177</v>
      </c>
      <c r="T197" s="5">
        <v>1181109</v>
      </c>
      <c r="U197" s="5">
        <f t="shared" si="34"/>
        <v>1235682</v>
      </c>
      <c r="V197" s="73">
        <v>17793</v>
      </c>
      <c r="W197" s="68">
        <f t="shared" si="35"/>
        <v>14.399335751431193</v>
      </c>
      <c r="X197" s="68">
        <f t="shared" si="32"/>
        <v>137.34269112942914</v>
      </c>
      <c r="Y197" s="68">
        <f t="shared" si="33"/>
        <v>104.0359397983693</v>
      </c>
      <c r="Z197"/>
      <c r="AA197"/>
      <c r="AB197"/>
    </row>
    <row r="198" spans="1:28" s="11" customFormat="1" x14ac:dyDescent="0.25">
      <c r="A198"/>
      <c r="B198" s="4" t="s">
        <v>300</v>
      </c>
      <c r="C198" s="3">
        <v>2779</v>
      </c>
      <c r="D198" s="3">
        <v>4057094</v>
      </c>
      <c r="E198" s="4"/>
      <c r="F198" s="4" t="s">
        <v>183</v>
      </c>
      <c r="G198" s="4" t="s">
        <v>26</v>
      </c>
      <c r="H198" s="4" t="s">
        <v>26</v>
      </c>
      <c r="I198" s="4" t="s">
        <v>24</v>
      </c>
      <c r="J198" s="4" t="s">
        <v>12</v>
      </c>
      <c r="K198" s="4" t="s">
        <v>12</v>
      </c>
      <c r="L198" s="4" t="s">
        <v>14</v>
      </c>
      <c r="M198" s="4" t="s">
        <v>12</v>
      </c>
      <c r="N198" s="4" t="s">
        <v>12</v>
      </c>
      <c r="O198" s="5" t="s">
        <v>2</v>
      </c>
      <c r="P198" s="5" t="s">
        <v>2</v>
      </c>
      <c r="Q198" s="5" t="s">
        <v>2</v>
      </c>
      <c r="R198" s="5">
        <v>1323732</v>
      </c>
      <c r="S198" s="5">
        <v>6060</v>
      </c>
      <c r="T198" s="5">
        <v>1329792</v>
      </c>
      <c r="U198" s="5">
        <f t="shared" si="34"/>
        <v>1329792</v>
      </c>
      <c r="V198" s="73">
        <v>52887</v>
      </c>
      <c r="W198" s="68">
        <f t="shared" si="35"/>
        <v>39.77088146116084</v>
      </c>
      <c r="X198" s="68">
        <f t="shared" si="32"/>
        <v>137.34269112942914</v>
      </c>
      <c r="Y198" s="68">
        <f t="shared" si="33"/>
        <v>104.0359397983693</v>
      </c>
      <c r="Z198"/>
      <c r="AA198"/>
      <c r="AB198"/>
    </row>
    <row r="199" spans="1:28" s="11" customFormat="1" x14ac:dyDescent="0.25">
      <c r="A199"/>
      <c r="B199" s="4" t="s">
        <v>95</v>
      </c>
      <c r="C199" s="3">
        <v>2301</v>
      </c>
      <c r="D199" s="3">
        <v>4088326</v>
      </c>
      <c r="E199" s="4"/>
      <c r="F199" s="4" t="s">
        <v>47</v>
      </c>
      <c r="G199" s="4" t="s">
        <v>63</v>
      </c>
      <c r="H199" s="4" t="s">
        <v>63</v>
      </c>
      <c r="I199" s="4" t="s">
        <v>53</v>
      </c>
      <c r="J199" s="4" t="s">
        <v>12</v>
      </c>
      <c r="K199" s="4" t="s">
        <v>13</v>
      </c>
      <c r="L199" s="4" t="s">
        <v>14</v>
      </c>
      <c r="M199" s="4" t="s">
        <v>13</v>
      </c>
      <c r="N199" s="4" t="s">
        <v>13</v>
      </c>
      <c r="O199" s="5">
        <v>160869</v>
      </c>
      <c r="P199" s="5">
        <v>160870</v>
      </c>
      <c r="Q199" s="5">
        <v>1399714</v>
      </c>
      <c r="R199" s="5">
        <v>160018</v>
      </c>
      <c r="S199" s="5">
        <v>1257739</v>
      </c>
      <c r="T199" s="5">
        <v>1417757</v>
      </c>
      <c r="U199" s="5">
        <f t="shared" si="34"/>
        <v>1399714</v>
      </c>
      <c r="V199" s="73">
        <v>106678</v>
      </c>
      <c r="W199" s="68">
        <f t="shared" si="35"/>
        <v>76.214140888781571</v>
      </c>
      <c r="X199" s="68">
        <f t="shared" si="32"/>
        <v>137.34269112942914</v>
      </c>
      <c r="Y199" s="68">
        <f t="shared" si="33"/>
        <v>104.0359397983693</v>
      </c>
      <c r="Z199"/>
      <c r="AA199"/>
      <c r="AB199"/>
    </row>
    <row r="200" spans="1:28" x14ac:dyDescent="0.25">
      <c r="B200" s="4" t="s">
        <v>19</v>
      </c>
      <c r="C200" s="3">
        <v>3</v>
      </c>
      <c r="D200" s="3">
        <v>4054707</v>
      </c>
      <c r="E200" s="4"/>
      <c r="F200" s="4" t="s">
        <v>20</v>
      </c>
      <c r="G200" s="4" t="s">
        <v>21</v>
      </c>
      <c r="H200" s="4" t="s">
        <v>21</v>
      </c>
      <c r="I200" s="4" t="s">
        <v>11</v>
      </c>
      <c r="J200" s="4" t="s">
        <v>12</v>
      </c>
      <c r="K200" s="4" t="s">
        <v>13</v>
      </c>
      <c r="L200" s="4"/>
      <c r="M200" s="4" t="s">
        <v>13</v>
      </c>
      <c r="N200" s="4" t="s">
        <v>13</v>
      </c>
      <c r="O200" s="5" t="s">
        <v>2</v>
      </c>
      <c r="P200" s="5" t="s">
        <v>2</v>
      </c>
      <c r="Q200" s="5" t="s">
        <v>2</v>
      </c>
      <c r="R200" s="5">
        <v>0</v>
      </c>
      <c r="S200" s="5">
        <v>1518436</v>
      </c>
      <c r="T200" s="5">
        <v>1518436</v>
      </c>
      <c r="U200" s="5">
        <f t="shared" si="34"/>
        <v>1518436</v>
      </c>
      <c r="V200" s="73">
        <v>130189</v>
      </c>
      <c r="W200" s="68">
        <f t="shared" si="35"/>
        <v>85.73887868833458</v>
      </c>
      <c r="X200" s="68">
        <f t="shared" si="32"/>
        <v>137.34269112942914</v>
      </c>
      <c r="Y200" s="68">
        <f t="shared" si="33"/>
        <v>104.0359397983693</v>
      </c>
    </row>
    <row r="201" spans="1:28" x14ac:dyDescent="0.25">
      <c r="B201" s="4" t="s">
        <v>22</v>
      </c>
      <c r="C201" s="3">
        <v>6047</v>
      </c>
      <c r="D201" s="3">
        <v>4057157</v>
      </c>
      <c r="E201" s="4" t="s">
        <v>36</v>
      </c>
      <c r="F201" s="4"/>
      <c r="G201" s="4" t="s">
        <v>23</v>
      </c>
      <c r="H201" s="4" t="s">
        <v>23</v>
      </c>
      <c r="I201" s="4" t="s">
        <v>24</v>
      </c>
      <c r="J201" s="4" t="s">
        <v>12</v>
      </c>
      <c r="K201" s="4" t="s">
        <v>12</v>
      </c>
      <c r="L201" s="4" t="s">
        <v>14</v>
      </c>
      <c r="M201" s="4" t="s">
        <v>12</v>
      </c>
      <c r="N201" s="4" t="s">
        <v>13</v>
      </c>
      <c r="O201" s="5">
        <v>1581210</v>
      </c>
      <c r="P201" s="5">
        <v>1581210</v>
      </c>
      <c r="Q201" s="5">
        <v>1582028</v>
      </c>
      <c r="R201" s="5" t="s">
        <v>2</v>
      </c>
      <c r="S201" s="5" t="s">
        <v>2</v>
      </c>
      <c r="T201" s="5" t="s">
        <v>2</v>
      </c>
      <c r="U201" s="5">
        <f t="shared" si="34"/>
        <v>1582028</v>
      </c>
      <c r="V201" s="73">
        <v>78644</v>
      </c>
      <c r="W201" s="68">
        <f t="shared" si="35"/>
        <v>49.710877430740794</v>
      </c>
      <c r="X201" s="68">
        <f t="shared" si="32"/>
        <v>137.34269112942914</v>
      </c>
      <c r="Y201" s="68">
        <f t="shared" si="33"/>
        <v>104.0359397983693</v>
      </c>
    </row>
    <row r="202" spans="1:28" x14ac:dyDescent="0.25">
      <c r="B202" s="4" t="s">
        <v>3</v>
      </c>
      <c r="C202" s="3">
        <v>2835</v>
      </c>
      <c r="D202" s="3">
        <v>4057141</v>
      </c>
      <c r="E202" s="4" t="s">
        <v>69</v>
      </c>
      <c r="F202" s="4" t="s">
        <v>4</v>
      </c>
      <c r="G202" s="4" t="s">
        <v>23</v>
      </c>
      <c r="H202" s="4" t="s">
        <v>23</v>
      </c>
      <c r="I202" s="4" t="s">
        <v>24</v>
      </c>
      <c r="J202" s="4" t="s">
        <v>12</v>
      </c>
      <c r="K202" s="4" t="s">
        <v>13</v>
      </c>
      <c r="L202" s="4" t="s">
        <v>14</v>
      </c>
      <c r="M202" s="4" t="s">
        <v>13</v>
      </c>
      <c r="N202" s="4" t="s">
        <v>13</v>
      </c>
      <c r="O202" s="5">
        <v>1593676</v>
      </c>
      <c r="P202" s="5">
        <v>1593676</v>
      </c>
      <c r="Q202" s="5">
        <v>1595395</v>
      </c>
      <c r="R202" s="5">
        <v>1590988</v>
      </c>
      <c r="S202" s="5">
        <v>1682</v>
      </c>
      <c r="T202" s="5">
        <v>1592670</v>
      </c>
      <c r="U202" s="5">
        <f t="shared" si="34"/>
        <v>1595395</v>
      </c>
      <c r="V202" s="73">
        <v>75843</v>
      </c>
      <c r="W202" s="68">
        <f t="shared" si="35"/>
        <v>47.538697313204565</v>
      </c>
      <c r="X202" s="68">
        <f t="shared" si="32"/>
        <v>137.34269112942914</v>
      </c>
      <c r="Y202" s="68">
        <f t="shared" si="33"/>
        <v>104.0359397983693</v>
      </c>
    </row>
    <row r="203" spans="1:28" x14ac:dyDescent="0.25">
      <c r="B203" s="4" t="s">
        <v>270</v>
      </c>
      <c r="C203" s="3">
        <v>770</v>
      </c>
      <c r="D203" s="3">
        <v>4057081</v>
      </c>
      <c r="E203" s="4"/>
      <c r="F203" s="4" t="s">
        <v>271</v>
      </c>
      <c r="G203" s="4" t="s">
        <v>88</v>
      </c>
      <c r="H203" s="4" t="s">
        <v>88</v>
      </c>
      <c r="I203" s="4" t="s">
        <v>53</v>
      </c>
      <c r="J203" s="4" t="s">
        <v>12</v>
      </c>
      <c r="K203" s="4" t="s">
        <v>12</v>
      </c>
      <c r="L203" s="4" t="s">
        <v>14</v>
      </c>
      <c r="M203" s="4" t="s">
        <v>12</v>
      </c>
      <c r="N203" s="4" t="s">
        <v>12</v>
      </c>
      <c r="O203" s="5">
        <v>1714947</v>
      </c>
      <c r="P203" s="5">
        <v>1714947</v>
      </c>
      <c r="Q203" s="5">
        <v>1718462</v>
      </c>
      <c r="R203" s="5">
        <v>1714874</v>
      </c>
      <c r="S203" s="5">
        <v>3534</v>
      </c>
      <c r="T203" s="5">
        <v>1718408</v>
      </c>
      <c r="U203" s="5">
        <f t="shared" si="34"/>
        <v>1718462</v>
      </c>
      <c r="V203" s="73">
        <v>104609</v>
      </c>
      <c r="W203" s="68">
        <f t="shared" si="35"/>
        <v>60.873618386673662</v>
      </c>
      <c r="X203" s="68">
        <f t="shared" si="32"/>
        <v>137.34269112942914</v>
      </c>
      <c r="Y203" s="68">
        <f t="shared" si="33"/>
        <v>104.0359397983693</v>
      </c>
    </row>
    <row r="204" spans="1:28" s="1" customFormat="1" x14ac:dyDescent="0.25">
      <c r="A204"/>
      <c r="B204" s="4" t="s">
        <v>301</v>
      </c>
      <c r="C204" s="3">
        <v>2782</v>
      </c>
      <c r="D204" s="3">
        <v>4057095</v>
      </c>
      <c r="E204" s="4"/>
      <c r="F204" s="4" t="s">
        <v>302</v>
      </c>
      <c r="G204" s="4" t="s">
        <v>174</v>
      </c>
      <c r="H204" s="4" t="s">
        <v>174</v>
      </c>
      <c r="I204" s="4" t="s">
        <v>48</v>
      </c>
      <c r="J204" s="4" t="s">
        <v>12</v>
      </c>
      <c r="K204" s="4" t="s">
        <v>12</v>
      </c>
      <c r="L204" s="4" t="s">
        <v>14</v>
      </c>
      <c r="M204" s="4" t="s">
        <v>12</v>
      </c>
      <c r="N204" s="4" t="s">
        <v>12</v>
      </c>
      <c r="O204" s="5">
        <v>1599739</v>
      </c>
      <c r="P204" s="5">
        <v>1599739</v>
      </c>
      <c r="Q204" s="5">
        <v>1790212</v>
      </c>
      <c r="R204" s="5">
        <v>1599759</v>
      </c>
      <c r="S204" s="5">
        <v>190481</v>
      </c>
      <c r="T204" s="5">
        <v>1790240</v>
      </c>
      <c r="U204" s="5">
        <f t="shared" si="34"/>
        <v>1790212</v>
      </c>
      <c r="V204" s="73">
        <v>135878</v>
      </c>
      <c r="W204" s="68">
        <f t="shared" si="35"/>
        <v>75.900507872810593</v>
      </c>
      <c r="X204" s="68">
        <f t="shared" si="32"/>
        <v>137.34269112942914</v>
      </c>
      <c r="Y204" s="68">
        <f t="shared" si="33"/>
        <v>104.0359397983693</v>
      </c>
      <c r="Z204"/>
      <c r="AA204"/>
      <c r="AB204"/>
    </row>
    <row r="205" spans="1:28" s="1" customFormat="1" x14ac:dyDescent="0.25">
      <c r="A205"/>
      <c r="B205" s="4" t="s">
        <v>180</v>
      </c>
      <c r="C205" s="3">
        <v>2374</v>
      </c>
      <c r="D205" s="3">
        <v>4057131</v>
      </c>
      <c r="E205" s="4"/>
      <c r="F205" s="4" t="s">
        <v>20</v>
      </c>
      <c r="G205" s="4" t="s">
        <v>137</v>
      </c>
      <c r="H205" s="4" t="s">
        <v>137</v>
      </c>
      <c r="I205" s="4" t="s">
        <v>53</v>
      </c>
      <c r="J205" s="4" t="s">
        <v>12</v>
      </c>
      <c r="K205" s="4" t="s">
        <v>12</v>
      </c>
      <c r="L205" s="4" t="s">
        <v>14</v>
      </c>
      <c r="M205" s="4" t="s">
        <v>12</v>
      </c>
      <c r="N205" s="4" t="s">
        <v>13</v>
      </c>
      <c r="O205" s="5">
        <v>1907867</v>
      </c>
      <c r="P205" s="5">
        <v>1907867</v>
      </c>
      <c r="Q205" s="5">
        <v>2195334</v>
      </c>
      <c r="R205" s="5">
        <v>1907867</v>
      </c>
      <c r="S205" s="5">
        <v>287466</v>
      </c>
      <c r="T205" s="5">
        <v>2195333</v>
      </c>
      <c r="U205" s="5">
        <f t="shared" si="34"/>
        <v>2195334</v>
      </c>
      <c r="V205" s="73">
        <v>187183</v>
      </c>
      <c r="W205" s="68">
        <f t="shared" si="35"/>
        <v>85.264019051315202</v>
      </c>
      <c r="X205" s="68">
        <f t="shared" si="32"/>
        <v>137.34269112942914</v>
      </c>
      <c r="Y205" s="68">
        <f t="shared" si="33"/>
        <v>104.0359397983693</v>
      </c>
      <c r="Z205"/>
      <c r="AA205"/>
      <c r="AB205"/>
    </row>
    <row r="206" spans="1:28" s="67" customFormat="1" x14ac:dyDescent="0.25">
      <c r="A206"/>
      <c r="B206" s="4" t="s">
        <v>296</v>
      </c>
      <c r="C206" s="3">
        <v>2589</v>
      </c>
      <c r="D206" s="3">
        <v>4004218</v>
      </c>
      <c r="E206" s="4"/>
      <c r="F206" s="4" t="s">
        <v>297</v>
      </c>
      <c r="G206" s="4" t="s">
        <v>225</v>
      </c>
      <c r="H206" s="4" t="s">
        <v>225</v>
      </c>
      <c r="I206" s="4" t="s">
        <v>40</v>
      </c>
      <c r="J206" s="4" t="s">
        <v>12</v>
      </c>
      <c r="K206" s="4" t="s">
        <v>12</v>
      </c>
      <c r="L206" s="4" t="s">
        <v>14</v>
      </c>
      <c r="M206" s="4" t="s">
        <v>12</v>
      </c>
      <c r="N206" s="4" t="s">
        <v>12</v>
      </c>
      <c r="O206" s="5">
        <v>4100382</v>
      </c>
      <c r="P206" s="5">
        <v>4100382</v>
      </c>
      <c r="Q206" s="5" t="s">
        <v>2</v>
      </c>
      <c r="R206" s="5">
        <v>4100383</v>
      </c>
      <c r="S206" s="5">
        <v>309190</v>
      </c>
      <c r="T206" s="5">
        <v>4409573</v>
      </c>
      <c r="U206" s="5">
        <f t="shared" si="34"/>
        <v>4409573</v>
      </c>
      <c r="V206" s="73">
        <v>441895</v>
      </c>
      <c r="W206" s="68">
        <f t="shared" si="35"/>
        <v>100.21265097550261</v>
      </c>
      <c r="X206" s="68">
        <f t="shared" si="32"/>
        <v>137.34269112942914</v>
      </c>
      <c r="Y206" s="68">
        <f t="shared" si="33"/>
        <v>104.0359397983693</v>
      </c>
      <c r="Z206"/>
      <c r="AA206"/>
      <c r="AB206"/>
    </row>
    <row r="207" spans="1:28" x14ac:dyDescent="0.25">
      <c r="B207" s="4" t="s">
        <v>224</v>
      </c>
      <c r="C207" s="3">
        <v>3124</v>
      </c>
      <c r="D207" s="3">
        <v>4057146</v>
      </c>
      <c r="E207" s="4"/>
      <c r="F207" s="4" t="s">
        <v>166</v>
      </c>
      <c r="G207" s="4" t="s">
        <v>225</v>
      </c>
      <c r="H207" s="4" t="s">
        <v>225</v>
      </c>
      <c r="I207" s="4" t="s">
        <v>40</v>
      </c>
      <c r="J207" s="4" t="s">
        <v>12</v>
      </c>
      <c r="K207" s="4" t="s">
        <v>13</v>
      </c>
      <c r="L207" s="4" t="s">
        <v>14</v>
      </c>
      <c r="M207" s="4" t="s">
        <v>13</v>
      </c>
      <c r="N207" s="4" t="s">
        <v>13</v>
      </c>
      <c r="O207" s="5">
        <v>5841882</v>
      </c>
      <c r="P207" s="5">
        <v>5841882</v>
      </c>
      <c r="Q207" s="5" t="s">
        <v>2</v>
      </c>
      <c r="R207" s="5">
        <v>5574022</v>
      </c>
      <c r="S207" s="5">
        <v>32324</v>
      </c>
      <c r="T207" s="5">
        <v>5606346</v>
      </c>
      <c r="U207" s="5">
        <f t="shared" si="34"/>
        <v>5606346</v>
      </c>
      <c r="V207" s="73">
        <v>405479</v>
      </c>
      <c r="W207" s="68">
        <f t="shared" si="35"/>
        <v>72.325004557335561</v>
      </c>
      <c r="X207" s="68">
        <f t="shared" si="32"/>
        <v>137.34269112942914</v>
      </c>
      <c r="Y207" s="68">
        <f t="shared" si="33"/>
        <v>104.0359397983693</v>
      </c>
    </row>
    <row r="208" spans="1:28" ht="15.75" outlineLevel="1" thickBot="1" x14ac:dyDescent="0.3"/>
    <row r="209" spans="2:26" ht="15.75" outlineLevel="1" thickBot="1" x14ac:dyDescent="0.3">
      <c r="B209" s="10" t="s">
        <v>345</v>
      </c>
      <c r="C209" s="69"/>
      <c r="D209" s="69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69"/>
      <c r="X209" s="69"/>
      <c r="Y209" s="69"/>
      <c r="Z209" s="70"/>
    </row>
    <row r="210" spans="2:26" outlineLevel="1" x14ac:dyDescent="0.25">
      <c r="B210" s="2" t="s">
        <v>76</v>
      </c>
      <c r="C210" s="3">
        <v>593</v>
      </c>
      <c r="D210" s="3">
        <v>4057113</v>
      </c>
      <c r="E210" s="4" t="s">
        <v>77</v>
      </c>
      <c r="F210" s="4"/>
      <c r="G210" s="4" t="s">
        <v>78</v>
      </c>
      <c r="H210" s="43" t="s">
        <v>78</v>
      </c>
      <c r="I210" s="4" t="s">
        <v>48</v>
      </c>
      <c r="J210" s="4" t="s">
        <v>12</v>
      </c>
      <c r="K210" s="4" t="s">
        <v>12</v>
      </c>
      <c r="L210" s="4" t="s">
        <v>14</v>
      </c>
      <c r="M210" s="4" t="s">
        <v>13</v>
      </c>
      <c r="N210" s="4" t="s">
        <v>13</v>
      </c>
      <c r="O210" s="5" t="s">
        <v>2</v>
      </c>
      <c r="P210" s="5" t="s">
        <v>2</v>
      </c>
      <c r="Q210" s="5" t="s">
        <v>2</v>
      </c>
      <c r="R210" s="5">
        <v>43426</v>
      </c>
      <c r="S210" s="5">
        <v>253</v>
      </c>
      <c r="T210" s="5">
        <v>43679</v>
      </c>
      <c r="U210" s="5"/>
      <c r="V210" s="44" t="s">
        <v>2</v>
      </c>
      <c r="W210" s="13" t="s">
        <v>356</v>
      </c>
      <c r="X210" s="13"/>
      <c r="Y210" s="13"/>
      <c r="Z210" s="42"/>
    </row>
    <row r="211" spans="2:26" outlineLevel="1" x14ac:dyDescent="0.25">
      <c r="B211" s="2" t="s">
        <v>242</v>
      </c>
      <c r="C211" s="3">
        <v>637</v>
      </c>
      <c r="D211" s="3">
        <v>4092734</v>
      </c>
      <c r="E211" s="4"/>
      <c r="F211" s="4" t="s">
        <v>243</v>
      </c>
      <c r="G211" s="4" t="s">
        <v>152</v>
      </c>
      <c r="H211" s="43" t="s">
        <v>152</v>
      </c>
      <c r="I211" s="4" t="s">
        <v>40</v>
      </c>
      <c r="J211" s="4" t="s">
        <v>12</v>
      </c>
      <c r="K211" s="4" t="s">
        <v>13</v>
      </c>
      <c r="L211" s="4" t="s">
        <v>14</v>
      </c>
      <c r="M211" s="4" t="s">
        <v>13</v>
      </c>
      <c r="N211" s="4" t="s">
        <v>13</v>
      </c>
      <c r="O211" s="5" t="s">
        <v>2</v>
      </c>
      <c r="P211" s="5" t="s">
        <v>2</v>
      </c>
      <c r="Q211" s="5" t="s">
        <v>2</v>
      </c>
      <c r="R211" s="5">
        <v>148957</v>
      </c>
      <c r="S211" s="5">
        <v>7</v>
      </c>
      <c r="T211" s="5">
        <v>148964</v>
      </c>
      <c r="U211" s="5"/>
      <c r="V211" s="44" t="s">
        <v>2</v>
      </c>
      <c r="W211" s="13" t="s">
        <v>356</v>
      </c>
      <c r="X211" s="13"/>
      <c r="Y211" s="13"/>
      <c r="Z211" s="42"/>
    </row>
    <row r="212" spans="2:26" outlineLevel="1" x14ac:dyDescent="0.25">
      <c r="B212" s="2" t="s">
        <v>181</v>
      </c>
      <c r="C212" s="3">
        <v>2306</v>
      </c>
      <c r="D212" s="3">
        <v>4061910</v>
      </c>
      <c r="E212" s="4"/>
      <c r="F212" s="4" t="s">
        <v>47</v>
      </c>
      <c r="G212" s="4" t="s">
        <v>85</v>
      </c>
      <c r="H212" s="43" t="s">
        <v>85</v>
      </c>
      <c r="I212" s="4" t="s">
        <v>53</v>
      </c>
      <c r="J212" s="4" t="s">
        <v>12</v>
      </c>
      <c r="K212" s="4" t="s">
        <v>13</v>
      </c>
      <c r="L212" s="4" t="s">
        <v>14</v>
      </c>
      <c r="M212" s="4" t="s">
        <v>2</v>
      </c>
      <c r="N212" s="4" t="s">
        <v>2</v>
      </c>
      <c r="O212" s="5" t="s">
        <v>2</v>
      </c>
      <c r="P212" s="5" t="s">
        <v>2</v>
      </c>
      <c r="Q212" s="5" t="s">
        <v>2</v>
      </c>
      <c r="R212" s="5" t="s">
        <v>2</v>
      </c>
      <c r="S212" s="5" t="s">
        <v>2</v>
      </c>
      <c r="T212" s="5" t="s">
        <v>2</v>
      </c>
      <c r="U212" s="5"/>
      <c r="V212" s="45">
        <v>4292.7259999999997</v>
      </c>
      <c r="W212" s="13" t="s">
        <v>357</v>
      </c>
      <c r="X212" s="13"/>
      <c r="Y212" s="13"/>
      <c r="Z212" s="42"/>
    </row>
    <row r="213" spans="2:26" outlineLevel="1" x14ac:dyDescent="0.25">
      <c r="B213" s="2" t="s">
        <v>187</v>
      </c>
      <c r="C213" s="3">
        <v>2426</v>
      </c>
      <c r="D213" s="3">
        <v>4057053</v>
      </c>
      <c r="E213" s="4"/>
      <c r="F213" s="4"/>
      <c r="G213" s="4" t="s">
        <v>188</v>
      </c>
      <c r="H213" s="43" t="s">
        <v>188</v>
      </c>
      <c r="I213" s="4" t="s">
        <v>53</v>
      </c>
      <c r="J213" s="4" t="s">
        <v>12</v>
      </c>
      <c r="K213" s="4" t="s">
        <v>12</v>
      </c>
      <c r="L213" s="4" t="s">
        <v>14</v>
      </c>
      <c r="M213" s="4" t="s">
        <v>12</v>
      </c>
      <c r="N213" s="4" t="s">
        <v>12</v>
      </c>
      <c r="O213" s="5">
        <v>44275</v>
      </c>
      <c r="P213" s="5">
        <v>44275</v>
      </c>
      <c r="Q213" s="5">
        <v>44364</v>
      </c>
      <c r="R213" s="5">
        <v>44863</v>
      </c>
      <c r="S213" s="5">
        <v>81</v>
      </c>
      <c r="T213" s="5">
        <v>44944</v>
      </c>
      <c r="U213" s="5"/>
      <c r="V213" s="44" t="s">
        <v>2</v>
      </c>
      <c r="W213" s="13" t="s">
        <v>356</v>
      </c>
      <c r="X213" s="13"/>
      <c r="Y213" s="13"/>
      <c r="Z213" s="42"/>
    </row>
    <row r="214" spans="2:26" outlineLevel="1" x14ac:dyDescent="0.25">
      <c r="B214" s="2" t="s">
        <v>215</v>
      </c>
      <c r="C214" s="3">
        <v>2791</v>
      </c>
      <c r="D214" s="3">
        <v>4057140</v>
      </c>
      <c r="E214" s="4"/>
      <c r="F214" s="4" t="s">
        <v>216</v>
      </c>
      <c r="G214" s="4" t="s">
        <v>217</v>
      </c>
      <c r="H214" s="43" t="s">
        <v>141</v>
      </c>
      <c r="I214" s="4" t="s">
        <v>24</v>
      </c>
      <c r="J214" s="4" t="s">
        <v>12</v>
      </c>
      <c r="K214" s="4" t="s">
        <v>13</v>
      </c>
      <c r="L214" s="4" t="s">
        <v>14</v>
      </c>
      <c r="M214" s="4" t="s">
        <v>13</v>
      </c>
      <c r="N214" s="4" t="s">
        <v>13</v>
      </c>
      <c r="O214" s="5" t="s">
        <v>2</v>
      </c>
      <c r="P214" s="5" t="s">
        <v>2</v>
      </c>
      <c r="Q214" s="5" t="s">
        <v>2</v>
      </c>
      <c r="R214" s="5">
        <v>2045</v>
      </c>
      <c r="S214" s="5">
        <v>0</v>
      </c>
      <c r="T214" s="5">
        <v>2045</v>
      </c>
      <c r="U214" s="5"/>
      <c r="V214" s="45" t="s">
        <v>2</v>
      </c>
      <c r="W214" s="13" t="s">
        <v>356</v>
      </c>
      <c r="X214" s="13"/>
      <c r="Y214" s="13"/>
      <c r="Z214" s="42"/>
    </row>
    <row r="215" spans="2:26" outlineLevel="1" x14ac:dyDescent="0.25">
      <c r="B215" s="2" t="s">
        <v>260</v>
      </c>
      <c r="C215" s="3">
        <v>3853</v>
      </c>
      <c r="D215" s="3">
        <v>4057106</v>
      </c>
      <c r="E215" s="4"/>
      <c r="F215" s="4" t="s">
        <v>158</v>
      </c>
      <c r="G215" s="4" t="s">
        <v>163</v>
      </c>
      <c r="H215" s="43" t="s">
        <v>88</v>
      </c>
      <c r="I215" s="4" t="s">
        <v>53</v>
      </c>
      <c r="J215" s="4" t="s">
        <v>12</v>
      </c>
      <c r="K215" s="4" t="s">
        <v>12</v>
      </c>
      <c r="L215" s="4" t="s">
        <v>14</v>
      </c>
      <c r="M215" s="4" t="s">
        <v>12</v>
      </c>
      <c r="N215" s="4" t="s">
        <v>12</v>
      </c>
      <c r="O215" s="5">
        <v>5295</v>
      </c>
      <c r="P215" s="5">
        <v>5295</v>
      </c>
      <c r="Q215" s="5" t="s">
        <v>2</v>
      </c>
      <c r="R215" s="5">
        <v>5297</v>
      </c>
      <c r="S215" s="5">
        <v>12</v>
      </c>
      <c r="T215" s="5">
        <v>5309</v>
      </c>
      <c r="U215" s="5"/>
      <c r="V215" s="44" t="s">
        <v>2</v>
      </c>
      <c r="W215" s="13" t="s">
        <v>358</v>
      </c>
      <c r="X215" s="46"/>
      <c r="Y215" s="46"/>
      <c r="Z215" s="47"/>
    </row>
    <row r="216" spans="2:26" outlineLevel="1" x14ac:dyDescent="0.25">
      <c r="B216" s="2" t="s">
        <v>22</v>
      </c>
      <c r="C216" s="3">
        <v>5929</v>
      </c>
      <c r="D216" s="3">
        <v>4057157</v>
      </c>
      <c r="E216" s="4" t="s">
        <v>27</v>
      </c>
      <c r="F216" s="4"/>
      <c r="G216" s="4" t="s">
        <v>23</v>
      </c>
      <c r="H216" s="43" t="s">
        <v>21</v>
      </c>
      <c r="I216" s="4" t="s">
        <v>24</v>
      </c>
      <c r="J216" s="4" t="s">
        <v>12</v>
      </c>
      <c r="K216" s="4" t="s">
        <v>12</v>
      </c>
      <c r="L216" s="4" t="s">
        <v>14</v>
      </c>
      <c r="M216" s="4" t="s">
        <v>12</v>
      </c>
      <c r="N216" s="4" t="s">
        <v>13</v>
      </c>
      <c r="O216" s="5" t="s">
        <v>2</v>
      </c>
      <c r="P216" s="5" t="s">
        <v>2</v>
      </c>
      <c r="Q216" s="5" t="s">
        <v>2</v>
      </c>
      <c r="R216" s="5">
        <v>59389</v>
      </c>
      <c r="S216" s="5">
        <v>19</v>
      </c>
      <c r="T216" s="5">
        <v>59408</v>
      </c>
      <c r="U216" s="5"/>
      <c r="V216" s="45" t="s">
        <v>2</v>
      </c>
      <c r="W216" s="13" t="s">
        <v>356</v>
      </c>
      <c r="X216" s="46"/>
      <c r="Y216" s="46"/>
      <c r="Z216" s="47"/>
    </row>
    <row r="217" spans="2:26" s="1" customFormat="1" outlineLevel="1" x14ac:dyDescent="0.25">
      <c r="B217" s="2" t="s">
        <v>22</v>
      </c>
      <c r="C217" s="3">
        <v>5935</v>
      </c>
      <c r="D217" s="3">
        <v>4057157</v>
      </c>
      <c r="E217" s="4" t="s">
        <v>27</v>
      </c>
      <c r="F217" s="4"/>
      <c r="G217" s="4" t="s">
        <v>23</v>
      </c>
      <c r="H217" s="43" t="s">
        <v>18</v>
      </c>
      <c r="I217" s="4" t="s">
        <v>24</v>
      </c>
      <c r="J217" s="4" t="s">
        <v>12</v>
      </c>
      <c r="K217" s="4" t="s">
        <v>12</v>
      </c>
      <c r="L217" s="4" t="s">
        <v>14</v>
      </c>
      <c r="M217" s="4" t="s">
        <v>12</v>
      </c>
      <c r="N217" s="4" t="s">
        <v>13</v>
      </c>
      <c r="O217" s="5">
        <v>22630</v>
      </c>
      <c r="P217" s="5">
        <v>22630</v>
      </c>
      <c r="Q217" s="5" t="s">
        <v>2</v>
      </c>
      <c r="R217" s="5">
        <v>22630</v>
      </c>
      <c r="S217" s="5">
        <v>55</v>
      </c>
      <c r="T217" s="5">
        <v>22685</v>
      </c>
      <c r="U217" s="5"/>
      <c r="V217" s="45" t="s">
        <v>2</v>
      </c>
      <c r="W217" s="13" t="s">
        <v>356</v>
      </c>
      <c r="X217" s="46"/>
      <c r="Y217" s="46"/>
      <c r="Z217" s="47"/>
    </row>
    <row r="218" spans="2:26" s="1" customFormat="1" outlineLevel="1" x14ac:dyDescent="0.25">
      <c r="B218" s="2" t="s">
        <v>195</v>
      </c>
      <c r="C218" s="3">
        <v>6210</v>
      </c>
      <c r="D218" s="3">
        <v>4083542</v>
      </c>
      <c r="E218" s="4"/>
      <c r="F218" s="4" t="s">
        <v>43</v>
      </c>
      <c r="G218" s="4" t="s">
        <v>63</v>
      </c>
      <c r="H218" s="43" t="s">
        <v>94</v>
      </c>
      <c r="I218" s="4" t="s">
        <v>53</v>
      </c>
      <c r="J218" s="4" t="s">
        <v>12</v>
      </c>
      <c r="K218" s="43" t="s">
        <v>13</v>
      </c>
      <c r="L218" s="43" t="s">
        <v>14</v>
      </c>
      <c r="M218" s="43" t="s">
        <v>13</v>
      </c>
      <c r="N218" s="43" t="s">
        <v>13</v>
      </c>
      <c r="O218" s="5">
        <v>629</v>
      </c>
      <c r="P218" s="5">
        <v>629</v>
      </c>
      <c r="Q218" s="5">
        <v>629</v>
      </c>
      <c r="R218" s="5">
        <v>679</v>
      </c>
      <c r="S218" s="5">
        <v>0</v>
      </c>
      <c r="T218" s="5">
        <v>679</v>
      </c>
      <c r="U218" s="5"/>
      <c r="V218" s="44" t="s">
        <v>2</v>
      </c>
      <c r="W218" s="13" t="s">
        <v>356</v>
      </c>
      <c r="X218" s="13"/>
      <c r="Y218" s="13"/>
      <c r="Z218" s="42"/>
    </row>
    <row r="219" spans="2:26" ht="15.75" outlineLevel="1" thickBot="1" x14ac:dyDescent="0.3">
      <c r="B219" s="6" t="s">
        <v>149</v>
      </c>
      <c r="C219" s="7">
        <v>7178</v>
      </c>
      <c r="D219" s="7">
        <v>4332176</v>
      </c>
      <c r="E219" s="8"/>
      <c r="F219" s="8" t="s">
        <v>147</v>
      </c>
      <c r="G219" s="8" t="s">
        <v>112</v>
      </c>
      <c r="H219" s="48" t="s">
        <v>137</v>
      </c>
      <c r="I219" s="8" t="s">
        <v>53</v>
      </c>
      <c r="J219" s="8" t="s">
        <v>12</v>
      </c>
      <c r="K219" s="8" t="s">
        <v>13</v>
      </c>
      <c r="L219" s="8" t="s">
        <v>14</v>
      </c>
      <c r="M219" s="8" t="s">
        <v>13</v>
      </c>
      <c r="N219" s="8" t="s">
        <v>13</v>
      </c>
      <c r="O219" s="9">
        <v>40046</v>
      </c>
      <c r="P219" s="9">
        <v>40046</v>
      </c>
      <c r="Q219" s="9">
        <v>40054</v>
      </c>
      <c r="R219" s="9">
        <v>21925</v>
      </c>
      <c r="S219" s="9">
        <v>8</v>
      </c>
      <c r="T219" s="9">
        <v>21933</v>
      </c>
      <c r="U219" s="9"/>
      <c r="V219" s="49" t="s">
        <v>2</v>
      </c>
      <c r="W219" s="50" t="s">
        <v>356</v>
      </c>
      <c r="X219" s="50"/>
      <c r="Y219" s="50"/>
      <c r="Z219" s="51"/>
    </row>
    <row r="220" spans="2:26" ht="15.75" outlineLevel="1" thickBot="1" x14ac:dyDescent="0.3"/>
    <row r="221" spans="2:26" ht="15.75" outlineLevel="1" thickBot="1" x14ac:dyDescent="0.3">
      <c r="B221" s="10" t="s">
        <v>344</v>
      </c>
      <c r="C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69"/>
      <c r="X221" s="69"/>
      <c r="Y221" s="69"/>
      <c r="Z221" s="70"/>
    </row>
    <row r="222" spans="2:26" s="1" customFormat="1" ht="15.75" outlineLevel="1" thickBot="1" x14ac:dyDescent="0.3">
      <c r="B222" s="6" t="s">
        <v>221</v>
      </c>
      <c r="C222" s="7">
        <v>1623</v>
      </c>
      <c r="D222" s="7">
        <v>4157306</v>
      </c>
      <c r="E222" s="8"/>
      <c r="F222" s="8" t="s">
        <v>6</v>
      </c>
      <c r="G222" s="8" t="s">
        <v>26</v>
      </c>
      <c r="H222" s="48"/>
      <c r="I222" s="8" t="s">
        <v>24</v>
      </c>
      <c r="J222" s="8" t="s">
        <v>12</v>
      </c>
      <c r="K222" s="8" t="s">
        <v>13</v>
      </c>
      <c r="L222" s="8" t="s">
        <v>14</v>
      </c>
      <c r="M222" s="8" t="s">
        <v>13</v>
      </c>
      <c r="N222" s="8" t="s">
        <v>13</v>
      </c>
      <c r="O222" s="9" t="s">
        <v>2</v>
      </c>
      <c r="P222" s="9" t="s">
        <v>2</v>
      </c>
      <c r="Q222" s="9" t="s">
        <v>2</v>
      </c>
      <c r="R222" s="9" t="s">
        <v>2</v>
      </c>
      <c r="S222" s="9" t="s">
        <v>2</v>
      </c>
      <c r="T222" s="9" t="s">
        <v>2</v>
      </c>
      <c r="U222" s="9"/>
      <c r="V222" s="62">
        <v>22197</v>
      </c>
      <c r="W222" s="50" t="s">
        <v>355</v>
      </c>
      <c r="X222" s="50"/>
      <c r="Y222" s="50"/>
      <c r="Z222" s="52"/>
    </row>
    <row r="223" spans="2:26" s="1" customFormat="1" ht="15.75" outlineLevel="1" thickBot="1" x14ac:dyDescent="0.3">
      <c r="B223" s="4"/>
      <c r="C223" s="3"/>
      <c r="D223" s="3"/>
      <c r="E223" s="4"/>
      <c r="F223" s="4"/>
      <c r="G223" s="4"/>
      <c r="H223" s="43"/>
      <c r="I223" s="4"/>
      <c r="J223" s="4"/>
      <c r="K223" s="4"/>
      <c r="L223" s="4"/>
      <c r="M223" s="4"/>
      <c r="N223" s="4"/>
      <c r="O223" s="5"/>
      <c r="P223" s="5"/>
      <c r="Q223" s="5"/>
      <c r="R223" s="5"/>
      <c r="S223" s="5"/>
      <c r="T223" s="5"/>
      <c r="U223" s="5"/>
      <c r="V223" s="56"/>
      <c r="W223" s="13"/>
      <c r="X223" s="13"/>
      <c r="Y223" s="13"/>
      <c r="Z223" s="13"/>
    </row>
    <row r="224" spans="2:26" ht="15.75" outlineLevel="1" thickBot="1" x14ac:dyDescent="0.3">
      <c r="B224" s="83" t="s">
        <v>368</v>
      </c>
      <c r="C224" s="91"/>
      <c r="D224" s="91"/>
      <c r="E224" s="91"/>
      <c r="F224" s="91"/>
      <c r="G224" s="91"/>
      <c r="H224" s="91"/>
      <c r="I224" s="91"/>
      <c r="J224" s="91"/>
      <c r="K224" s="91"/>
      <c r="L224" s="91"/>
      <c r="M224" s="91"/>
      <c r="N224" s="91"/>
      <c r="O224" s="91"/>
      <c r="P224" s="91"/>
      <c r="Q224" s="91"/>
      <c r="R224" s="91"/>
      <c r="S224" s="91"/>
      <c r="T224" s="91"/>
      <c r="U224" s="91"/>
      <c r="V224" s="91"/>
      <c r="W224" s="91"/>
      <c r="X224" s="91"/>
      <c r="Y224" s="91"/>
      <c r="Z224" s="92"/>
    </row>
    <row r="225" spans="2:26" outlineLevel="1" x14ac:dyDescent="0.25">
      <c r="B225" s="2" t="s">
        <v>159</v>
      </c>
      <c r="C225" s="3">
        <v>2036</v>
      </c>
      <c r="D225" s="3">
        <v>4057091</v>
      </c>
      <c r="E225" s="4"/>
      <c r="F225" s="4" t="s">
        <v>160</v>
      </c>
      <c r="G225" s="4" t="s">
        <v>55</v>
      </c>
      <c r="H225" s="4" t="s">
        <v>55</v>
      </c>
      <c r="I225" s="4" t="s">
        <v>53</v>
      </c>
      <c r="J225" s="4" t="s">
        <v>12</v>
      </c>
      <c r="K225" s="4" t="s">
        <v>12</v>
      </c>
      <c r="L225" s="4" t="s">
        <v>14</v>
      </c>
      <c r="M225" s="4" t="s">
        <v>12</v>
      </c>
      <c r="N225" s="4" t="s">
        <v>12</v>
      </c>
      <c r="O225" s="5">
        <v>560048</v>
      </c>
      <c r="P225" s="5">
        <v>560067</v>
      </c>
      <c r="Q225" s="5">
        <v>561466</v>
      </c>
      <c r="R225" s="5">
        <v>559998</v>
      </c>
      <c r="S225" s="5">
        <v>1410</v>
      </c>
      <c r="T225" s="5">
        <v>561408</v>
      </c>
      <c r="U225" s="5">
        <f t="shared" ref="U225:U231" si="36">IF(Q225="NA",T225,Q225)</f>
        <v>561466</v>
      </c>
      <c r="V225" s="73"/>
      <c r="W225" s="68"/>
      <c r="X225" s="68"/>
      <c r="Y225" s="68"/>
      <c r="Z225" s="87" t="s">
        <v>361</v>
      </c>
    </row>
    <row r="226" spans="2:26" outlineLevel="1" x14ac:dyDescent="0.25">
      <c r="B226" s="2" t="s">
        <v>159</v>
      </c>
      <c r="C226" s="3">
        <v>2037</v>
      </c>
      <c r="D226" s="3">
        <v>4057091</v>
      </c>
      <c r="E226" s="4"/>
      <c r="F226" s="4" t="s">
        <v>160</v>
      </c>
      <c r="G226" s="4" t="s">
        <v>55</v>
      </c>
      <c r="H226" s="4" t="s">
        <v>137</v>
      </c>
      <c r="I226" s="4" t="s">
        <v>53</v>
      </c>
      <c r="J226" s="4" t="s">
        <v>12</v>
      </c>
      <c r="K226" s="4" t="s">
        <v>12</v>
      </c>
      <c r="L226" s="4" t="s">
        <v>14</v>
      </c>
      <c r="M226" s="4" t="s">
        <v>12</v>
      </c>
      <c r="N226" s="4" t="s">
        <v>12</v>
      </c>
      <c r="O226" s="5">
        <v>65325</v>
      </c>
      <c r="P226" s="5">
        <v>65327</v>
      </c>
      <c r="Q226" s="5">
        <v>65440</v>
      </c>
      <c r="R226" s="5">
        <v>65320</v>
      </c>
      <c r="S226" s="5">
        <v>116</v>
      </c>
      <c r="T226" s="5">
        <v>65436</v>
      </c>
      <c r="U226" s="5">
        <f t="shared" si="36"/>
        <v>65440</v>
      </c>
      <c r="V226" s="73"/>
      <c r="W226" s="68"/>
      <c r="X226" s="68"/>
      <c r="Y226" s="68"/>
      <c r="Z226" s="87" t="s">
        <v>361</v>
      </c>
    </row>
    <row r="227" spans="2:26" outlineLevel="1" x14ac:dyDescent="0.25">
      <c r="B227" s="2" t="s">
        <v>159</v>
      </c>
      <c r="C227" s="3">
        <v>2040</v>
      </c>
      <c r="D227" s="3">
        <v>4057091</v>
      </c>
      <c r="E227" s="4"/>
      <c r="F227" s="4" t="s">
        <v>160</v>
      </c>
      <c r="G227" s="4" t="s">
        <v>55</v>
      </c>
      <c r="H227" s="4" t="s">
        <v>188</v>
      </c>
      <c r="I227" s="4" t="s">
        <v>53</v>
      </c>
      <c r="J227" s="4" t="s">
        <v>12</v>
      </c>
      <c r="K227" s="4" t="s">
        <v>12</v>
      </c>
      <c r="L227" s="4" t="s">
        <v>14</v>
      </c>
      <c r="M227" s="4" t="s">
        <v>12</v>
      </c>
      <c r="N227" s="4" t="s">
        <v>12</v>
      </c>
      <c r="O227" s="5">
        <v>87820</v>
      </c>
      <c r="P227" s="5">
        <v>87820</v>
      </c>
      <c r="Q227" s="5">
        <v>88089</v>
      </c>
      <c r="R227" s="5">
        <v>87821</v>
      </c>
      <c r="S227" s="5">
        <v>269</v>
      </c>
      <c r="T227" s="5">
        <v>88090</v>
      </c>
      <c r="U227" s="5">
        <f t="shared" si="36"/>
        <v>88089</v>
      </c>
      <c r="V227" s="73"/>
      <c r="W227" s="68"/>
      <c r="X227" s="68"/>
      <c r="Y227" s="68"/>
      <c r="Z227" s="87" t="s">
        <v>361</v>
      </c>
    </row>
    <row r="228" spans="2:26" outlineLevel="1" x14ac:dyDescent="0.25">
      <c r="B228" s="2" t="s">
        <v>186</v>
      </c>
      <c r="C228" s="3">
        <v>2412</v>
      </c>
      <c r="D228" s="3">
        <v>4057132</v>
      </c>
      <c r="E228" s="4"/>
      <c r="F228" s="4"/>
      <c r="G228" s="4" t="s">
        <v>41</v>
      </c>
      <c r="H228" s="4" t="s">
        <v>41</v>
      </c>
      <c r="I228" s="4" t="s">
        <v>40</v>
      </c>
      <c r="J228" s="4" t="s">
        <v>12</v>
      </c>
      <c r="K228" s="4" t="s">
        <v>13</v>
      </c>
      <c r="L228" s="4" t="s">
        <v>14</v>
      </c>
      <c r="M228" s="4" t="s">
        <v>13</v>
      </c>
      <c r="N228" s="4" t="s">
        <v>13</v>
      </c>
      <c r="O228" s="5">
        <v>617897</v>
      </c>
      <c r="P228" s="5">
        <v>617897</v>
      </c>
      <c r="Q228" s="5">
        <v>618130</v>
      </c>
      <c r="R228" s="5">
        <v>618162</v>
      </c>
      <c r="S228" s="5">
        <v>233</v>
      </c>
      <c r="T228" s="5">
        <v>618395</v>
      </c>
      <c r="U228" s="5">
        <f t="shared" si="36"/>
        <v>618130</v>
      </c>
      <c r="V228" s="73"/>
      <c r="W228" s="68"/>
      <c r="X228" s="68"/>
      <c r="Y228" s="68"/>
      <c r="Z228" s="87" t="s">
        <v>360</v>
      </c>
    </row>
    <row r="229" spans="2:26" outlineLevel="1" x14ac:dyDescent="0.25">
      <c r="B229" s="2" t="s">
        <v>186</v>
      </c>
      <c r="C229" s="3">
        <v>2413</v>
      </c>
      <c r="D229" s="3">
        <v>4057132</v>
      </c>
      <c r="E229" s="4"/>
      <c r="F229" s="4"/>
      <c r="G229" s="4" t="s">
        <v>41</v>
      </c>
      <c r="H229" s="4" t="s">
        <v>39</v>
      </c>
      <c r="I229" s="4" t="s">
        <v>40</v>
      </c>
      <c r="J229" s="4" t="s">
        <v>12</v>
      </c>
      <c r="K229" s="4" t="s">
        <v>13</v>
      </c>
      <c r="L229" s="4" t="s">
        <v>14</v>
      </c>
      <c r="M229" s="4" t="s">
        <v>13</v>
      </c>
      <c r="N229" s="4" t="s">
        <v>13</v>
      </c>
      <c r="O229" s="5">
        <v>72263</v>
      </c>
      <c r="P229" s="5">
        <v>72263</v>
      </c>
      <c r="Q229" s="5">
        <v>72282</v>
      </c>
      <c r="R229" s="5">
        <v>72258</v>
      </c>
      <c r="S229" s="5">
        <v>24</v>
      </c>
      <c r="T229" s="5">
        <v>72282</v>
      </c>
      <c r="U229" s="5">
        <f t="shared" si="36"/>
        <v>72282</v>
      </c>
      <c r="V229" s="73"/>
      <c r="W229" s="68"/>
      <c r="X229" s="68"/>
      <c r="Y229" s="68"/>
      <c r="Z229" s="87" t="s">
        <v>360</v>
      </c>
    </row>
    <row r="230" spans="2:26" outlineLevel="1" x14ac:dyDescent="0.25">
      <c r="B230" s="2" t="s">
        <v>253</v>
      </c>
      <c r="C230" s="3">
        <v>3679</v>
      </c>
      <c r="D230" s="3">
        <v>4058284</v>
      </c>
      <c r="E230" s="4"/>
      <c r="F230" s="4" t="s">
        <v>254</v>
      </c>
      <c r="G230" s="4" t="s">
        <v>255</v>
      </c>
      <c r="H230" s="4" t="s">
        <v>82</v>
      </c>
      <c r="I230" s="4" t="s">
        <v>48</v>
      </c>
      <c r="J230" s="4" t="s">
        <v>12</v>
      </c>
      <c r="K230" s="4" t="s">
        <v>13</v>
      </c>
      <c r="L230" s="4" t="s">
        <v>14</v>
      </c>
      <c r="M230" s="4" t="s">
        <v>13</v>
      </c>
      <c r="N230" s="4" t="s">
        <v>13</v>
      </c>
      <c r="O230" s="5">
        <v>354997</v>
      </c>
      <c r="P230" s="5">
        <v>354997</v>
      </c>
      <c r="Q230" s="5" t="s">
        <v>2</v>
      </c>
      <c r="R230" s="5">
        <v>354997</v>
      </c>
      <c r="S230" s="5">
        <v>98980</v>
      </c>
      <c r="T230" s="5">
        <v>453977</v>
      </c>
      <c r="U230" s="5">
        <f t="shared" si="36"/>
        <v>453977</v>
      </c>
      <c r="V230" s="73"/>
      <c r="W230" s="68"/>
      <c r="X230" s="68"/>
      <c r="Y230" s="68"/>
      <c r="Z230" s="87" t="s">
        <v>362</v>
      </c>
    </row>
    <row r="231" spans="2:26" ht="15.75" outlineLevel="1" thickBot="1" x14ac:dyDescent="0.3">
      <c r="B231" s="6" t="s">
        <v>253</v>
      </c>
      <c r="C231" s="7">
        <v>3680</v>
      </c>
      <c r="D231" s="7">
        <v>4058284</v>
      </c>
      <c r="E231" s="8"/>
      <c r="F231" s="8" t="s">
        <v>254</v>
      </c>
      <c r="G231" s="8" t="s">
        <v>255</v>
      </c>
      <c r="H231" s="8" t="s">
        <v>18</v>
      </c>
      <c r="I231" s="8" t="s">
        <v>48</v>
      </c>
      <c r="J231" s="8" t="s">
        <v>12</v>
      </c>
      <c r="K231" s="8" t="s">
        <v>13</v>
      </c>
      <c r="L231" s="8" t="s">
        <v>14</v>
      </c>
      <c r="M231" s="8" t="s">
        <v>13</v>
      </c>
      <c r="N231" s="8" t="s">
        <v>13</v>
      </c>
      <c r="O231" s="9">
        <v>445523</v>
      </c>
      <c r="P231" s="9">
        <v>445523</v>
      </c>
      <c r="Q231" s="9" t="s">
        <v>2</v>
      </c>
      <c r="R231" s="9">
        <v>445525</v>
      </c>
      <c r="S231" s="9">
        <v>54524</v>
      </c>
      <c r="T231" s="9">
        <v>500049</v>
      </c>
      <c r="U231" s="9">
        <f t="shared" si="36"/>
        <v>500049</v>
      </c>
      <c r="V231" s="88"/>
      <c r="W231" s="89"/>
      <c r="X231" s="89"/>
      <c r="Y231" s="89"/>
      <c r="Z231" s="90" t="s">
        <v>362</v>
      </c>
    </row>
    <row r="232" spans="2:26" ht="15.75" outlineLevel="1" thickBot="1" x14ac:dyDescent="0.3"/>
    <row r="233" spans="2:26" ht="15.75" outlineLevel="1" thickBot="1" x14ac:dyDescent="0.3">
      <c r="B233" s="10" t="s">
        <v>351</v>
      </c>
      <c r="C233" s="69"/>
      <c r="D233" s="69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69"/>
      <c r="X233" s="69"/>
      <c r="Y233" s="69"/>
      <c r="Z233" s="70"/>
    </row>
    <row r="234" spans="2:26" s="53" customFormat="1" outlineLevel="1" x14ac:dyDescent="0.25">
      <c r="B234" s="54" t="s">
        <v>0</v>
      </c>
      <c r="C234" s="55">
        <v>138</v>
      </c>
      <c r="D234" s="55">
        <v>4058513</v>
      </c>
      <c r="E234" s="43"/>
      <c r="F234" s="43"/>
      <c r="G234" s="43" t="s">
        <v>1</v>
      </c>
      <c r="H234" s="43"/>
      <c r="I234" s="43" t="s">
        <v>11</v>
      </c>
      <c r="J234" s="43" t="s">
        <v>12</v>
      </c>
      <c r="K234" s="43"/>
      <c r="L234" s="43"/>
      <c r="M234" s="43"/>
      <c r="N234" s="43"/>
      <c r="O234" s="56" t="s">
        <v>2</v>
      </c>
      <c r="P234" s="56" t="s">
        <v>2</v>
      </c>
      <c r="Q234" s="56" t="s">
        <v>2</v>
      </c>
      <c r="R234" s="56" t="s">
        <v>2</v>
      </c>
      <c r="S234" s="56" t="s">
        <v>2</v>
      </c>
      <c r="T234" s="56" t="s">
        <v>2</v>
      </c>
      <c r="U234" s="56"/>
      <c r="V234" s="56">
        <v>11423</v>
      </c>
      <c r="W234" s="57" t="s">
        <v>349</v>
      </c>
      <c r="X234" s="57"/>
      <c r="Y234" s="57"/>
      <c r="Z234" s="58"/>
    </row>
    <row r="235" spans="2:26" s="1" customFormat="1" outlineLevel="1" x14ac:dyDescent="0.25">
      <c r="B235" s="54" t="s">
        <v>22</v>
      </c>
      <c r="C235" s="55">
        <v>167</v>
      </c>
      <c r="D235" s="55">
        <v>4057157</v>
      </c>
      <c r="E235" s="43"/>
      <c r="F235" s="43"/>
      <c r="G235" s="43" t="s">
        <v>23</v>
      </c>
      <c r="H235" s="43"/>
      <c r="I235" s="43" t="s">
        <v>24</v>
      </c>
      <c r="J235" s="43" t="s">
        <v>12</v>
      </c>
      <c r="K235" s="43" t="s">
        <v>12</v>
      </c>
      <c r="L235" s="43" t="s">
        <v>14</v>
      </c>
      <c r="M235" s="43" t="s">
        <v>12</v>
      </c>
      <c r="N235" s="43" t="s">
        <v>13</v>
      </c>
      <c r="O235" s="56">
        <v>3064510</v>
      </c>
      <c r="P235" s="56">
        <v>3064510</v>
      </c>
      <c r="Q235" s="56" t="s">
        <v>2</v>
      </c>
      <c r="R235" s="56" t="s">
        <v>2</v>
      </c>
      <c r="S235" s="56" t="s">
        <v>2</v>
      </c>
      <c r="T235" s="56" t="s">
        <v>2</v>
      </c>
      <c r="U235" s="56"/>
      <c r="V235" s="56">
        <v>184904</v>
      </c>
      <c r="W235" s="57" t="s">
        <v>349</v>
      </c>
      <c r="X235" s="57"/>
      <c r="Y235" s="57"/>
      <c r="Z235" s="58"/>
    </row>
    <row r="236" spans="2:26" s="1" customFormat="1" outlineLevel="1" x14ac:dyDescent="0.25">
      <c r="B236" s="54" t="s">
        <v>38</v>
      </c>
      <c r="C236" s="55">
        <v>203</v>
      </c>
      <c r="D236" s="55">
        <v>4057075</v>
      </c>
      <c r="E236" s="43"/>
      <c r="F236" s="43"/>
      <c r="G236" s="43" t="s">
        <v>39</v>
      </c>
      <c r="H236" s="43"/>
      <c r="I236" s="43" t="s">
        <v>40</v>
      </c>
      <c r="J236" s="43" t="s">
        <v>12</v>
      </c>
      <c r="K236" s="43" t="s">
        <v>12</v>
      </c>
      <c r="L236" s="43" t="s">
        <v>14</v>
      </c>
      <c r="M236" s="43" t="s">
        <v>12</v>
      </c>
      <c r="N236" s="43" t="s">
        <v>12</v>
      </c>
      <c r="O236" s="56" t="s">
        <v>2</v>
      </c>
      <c r="P236" s="56" t="s">
        <v>2</v>
      </c>
      <c r="Q236" s="56" t="s">
        <v>2</v>
      </c>
      <c r="R236" s="56" t="s">
        <v>2</v>
      </c>
      <c r="S236" s="56" t="s">
        <v>2</v>
      </c>
      <c r="T236" s="56" t="s">
        <v>2</v>
      </c>
      <c r="U236" s="56"/>
      <c r="V236" s="56">
        <v>24175</v>
      </c>
      <c r="W236" s="57" t="s">
        <v>353</v>
      </c>
      <c r="X236" s="57"/>
      <c r="Y236" s="57"/>
      <c r="Z236" s="58"/>
    </row>
    <row r="237" spans="2:26" s="1" customFormat="1" outlineLevel="1" x14ac:dyDescent="0.25">
      <c r="B237" s="54" t="s">
        <v>66</v>
      </c>
      <c r="C237" s="55">
        <v>518</v>
      </c>
      <c r="D237" s="55">
        <v>4057112</v>
      </c>
      <c r="E237" s="43"/>
      <c r="F237" s="43" t="s">
        <v>67</v>
      </c>
      <c r="G237" s="43" t="s">
        <v>39</v>
      </c>
      <c r="H237" s="43"/>
      <c r="I237" s="43" t="s">
        <v>40</v>
      </c>
      <c r="J237" s="43" t="s">
        <v>12</v>
      </c>
      <c r="K237" s="43" t="s">
        <v>13</v>
      </c>
      <c r="L237" s="43" t="s">
        <v>14</v>
      </c>
      <c r="M237" s="43" t="s">
        <v>13</v>
      </c>
      <c r="N237" s="43" t="s">
        <v>13</v>
      </c>
      <c r="O237" s="56">
        <v>265673</v>
      </c>
      <c r="P237" s="56">
        <v>265673</v>
      </c>
      <c r="Q237" s="56">
        <v>265900</v>
      </c>
      <c r="R237" s="56" t="s">
        <v>2</v>
      </c>
      <c r="S237" s="56" t="s">
        <v>2</v>
      </c>
      <c r="T237" s="56" t="s">
        <v>2</v>
      </c>
      <c r="U237" s="56"/>
      <c r="V237" s="56">
        <v>19201</v>
      </c>
      <c r="W237" s="57" t="s">
        <v>353</v>
      </c>
      <c r="X237" s="57"/>
      <c r="Y237" s="57"/>
      <c r="Z237" s="58"/>
    </row>
    <row r="238" spans="2:26" s="1" customFormat="1" outlineLevel="1" x14ac:dyDescent="0.25">
      <c r="B238" s="54" t="s">
        <v>159</v>
      </c>
      <c r="C238" s="55">
        <v>2039</v>
      </c>
      <c r="D238" s="55">
        <v>4057091</v>
      </c>
      <c r="E238" s="43"/>
      <c r="F238" s="43" t="s">
        <v>160</v>
      </c>
      <c r="G238" s="43" t="s">
        <v>55</v>
      </c>
      <c r="H238" s="43"/>
      <c r="I238" s="43" t="s">
        <v>53</v>
      </c>
      <c r="J238" s="43" t="s">
        <v>12</v>
      </c>
      <c r="K238" s="43" t="s">
        <v>12</v>
      </c>
      <c r="L238" s="43" t="s">
        <v>14</v>
      </c>
      <c r="M238" s="43" t="s">
        <v>12</v>
      </c>
      <c r="N238" s="43" t="s">
        <v>12</v>
      </c>
      <c r="O238" s="56" t="s">
        <v>2</v>
      </c>
      <c r="P238" s="56" t="s">
        <v>2</v>
      </c>
      <c r="Q238" s="56" t="s">
        <v>2</v>
      </c>
      <c r="R238" s="56" t="s">
        <v>2</v>
      </c>
      <c r="S238" s="56" t="s">
        <v>2</v>
      </c>
      <c r="T238" s="56" t="s">
        <v>2</v>
      </c>
      <c r="U238" s="56"/>
      <c r="V238" s="56">
        <v>21234</v>
      </c>
      <c r="W238" s="57" t="s">
        <v>349</v>
      </c>
      <c r="X238" s="57"/>
      <c r="Y238" s="57"/>
      <c r="Z238" s="58"/>
    </row>
    <row r="239" spans="2:26" s="1" customFormat="1" outlineLevel="1" x14ac:dyDescent="0.25">
      <c r="B239" s="54" t="s">
        <v>169</v>
      </c>
      <c r="C239" s="55">
        <v>2212</v>
      </c>
      <c r="D239" s="55">
        <v>4061687</v>
      </c>
      <c r="E239" s="43"/>
      <c r="F239" s="43" t="s">
        <v>170</v>
      </c>
      <c r="G239" s="43" t="s">
        <v>65</v>
      </c>
      <c r="H239" s="43"/>
      <c r="I239" s="43" t="s">
        <v>48</v>
      </c>
      <c r="J239" s="43" t="s">
        <v>12</v>
      </c>
      <c r="K239" s="43" t="s">
        <v>13</v>
      </c>
      <c r="L239" s="43" t="s">
        <v>14</v>
      </c>
      <c r="M239" s="43" t="s">
        <v>13</v>
      </c>
      <c r="N239" s="43" t="s">
        <v>13</v>
      </c>
      <c r="O239" s="56">
        <v>585091</v>
      </c>
      <c r="P239" s="56">
        <v>585093</v>
      </c>
      <c r="Q239" s="56">
        <v>735658</v>
      </c>
      <c r="R239" s="56" t="s">
        <v>2</v>
      </c>
      <c r="S239" s="56" t="s">
        <v>2</v>
      </c>
      <c r="T239" s="56" t="s">
        <v>2</v>
      </c>
      <c r="U239" s="56"/>
      <c r="V239" s="56">
        <v>92718</v>
      </c>
      <c r="W239" s="57" t="s">
        <v>353</v>
      </c>
      <c r="X239" s="57"/>
      <c r="Y239" s="57"/>
      <c r="Z239" s="58"/>
    </row>
    <row r="240" spans="2:26" s="1" customFormat="1" outlineLevel="1" x14ac:dyDescent="0.25">
      <c r="B240" s="54" t="s">
        <v>186</v>
      </c>
      <c r="C240" s="55">
        <v>2414</v>
      </c>
      <c r="D240" s="55">
        <v>4057132</v>
      </c>
      <c r="E240" s="43"/>
      <c r="F240" s="43"/>
      <c r="G240" s="43" t="s">
        <v>41</v>
      </c>
      <c r="H240" s="43"/>
      <c r="I240" s="43" t="s">
        <v>40</v>
      </c>
      <c r="J240" s="43" t="s">
        <v>12</v>
      </c>
      <c r="K240" s="43" t="s">
        <v>13</v>
      </c>
      <c r="L240" s="43" t="s">
        <v>14</v>
      </c>
      <c r="M240" s="43" t="s">
        <v>13</v>
      </c>
      <c r="N240" s="43" t="s">
        <v>13</v>
      </c>
      <c r="O240" s="56">
        <v>690196</v>
      </c>
      <c r="P240" s="56">
        <v>690196</v>
      </c>
      <c r="Q240" s="56">
        <v>690408</v>
      </c>
      <c r="R240" s="56" t="s">
        <v>2</v>
      </c>
      <c r="S240" s="56" t="s">
        <v>2</v>
      </c>
      <c r="T240" s="56" t="s">
        <v>2</v>
      </c>
      <c r="U240" s="56"/>
      <c r="V240" s="56">
        <v>74279</v>
      </c>
      <c r="W240" s="57" t="s">
        <v>349</v>
      </c>
      <c r="X240" s="57"/>
      <c r="Y240" s="57"/>
      <c r="Z240" s="58"/>
    </row>
    <row r="241" spans="2:26" s="53" customFormat="1" outlineLevel="1" x14ac:dyDescent="0.25">
      <c r="B241" s="54" t="s">
        <v>204</v>
      </c>
      <c r="C241" s="55">
        <v>2692</v>
      </c>
      <c r="D241" s="55">
        <v>4057136</v>
      </c>
      <c r="E241" s="43"/>
      <c r="F241" s="43"/>
      <c r="G241" s="43" t="s">
        <v>125</v>
      </c>
      <c r="H241" s="43"/>
      <c r="I241" s="43" t="s">
        <v>11</v>
      </c>
      <c r="J241" s="43" t="s">
        <v>12</v>
      </c>
      <c r="K241" s="43"/>
      <c r="L241" s="43"/>
      <c r="M241" s="43"/>
      <c r="N241" s="43"/>
      <c r="O241" s="56" t="s">
        <v>2</v>
      </c>
      <c r="P241" s="56" t="s">
        <v>2</v>
      </c>
      <c r="Q241" s="56" t="s">
        <v>2</v>
      </c>
      <c r="R241" s="56" t="s">
        <v>2</v>
      </c>
      <c r="S241" s="56" t="s">
        <v>2</v>
      </c>
      <c r="T241" s="56" t="s">
        <v>2</v>
      </c>
      <c r="U241" s="56"/>
      <c r="V241" s="56" t="s">
        <v>2</v>
      </c>
      <c r="W241" s="57" t="s">
        <v>349</v>
      </c>
      <c r="X241" s="57"/>
      <c r="Y241" s="57"/>
      <c r="Z241" s="58"/>
    </row>
    <row r="242" spans="2:26" s="1" customFormat="1" outlineLevel="1" x14ac:dyDescent="0.25">
      <c r="B242" s="54" t="s">
        <v>215</v>
      </c>
      <c r="C242" s="55">
        <v>2790</v>
      </c>
      <c r="D242" s="55">
        <v>4057140</v>
      </c>
      <c r="E242" s="43"/>
      <c r="F242" s="43" t="s">
        <v>216</v>
      </c>
      <c r="G242" s="43" t="s">
        <v>217</v>
      </c>
      <c r="H242" s="43"/>
      <c r="I242" s="43" t="s">
        <v>24</v>
      </c>
      <c r="J242" s="43" t="s">
        <v>12</v>
      </c>
      <c r="K242" s="43" t="s">
        <v>13</v>
      </c>
      <c r="L242" s="43" t="s">
        <v>14</v>
      </c>
      <c r="M242" s="43" t="s">
        <v>13</v>
      </c>
      <c r="N242" s="43" t="s">
        <v>13</v>
      </c>
      <c r="O242" s="56" t="s">
        <v>2</v>
      </c>
      <c r="P242" s="56" t="s">
        <v>2</v>
      </c>
      <c r="Q242" s="56" t="s">
        <v>2</v>
      </c>
      <c r="R242" s="56" t="s">
        <v>2</v>
      </c>
      <c r="S242" s="56" t="s">
        <v>2</v>
      </c>
      <c r="T242" s="56" t="s">
        <v>2</v>
      </c>
      <c r="U242" s="56"/>
      <c r="V242" s="56">
        <v>52476</v>
      </c>
      <c r="W242" s="57" t="s">
        <v>349</v>
      </c>
      <c r="X242" s="57"/>
      <c r="Y242" s="57"/>
      <c r="Z242" s="58"/>
    </row>
    <row r="243" spans="2:26" s="1" customFormat="1" outlineLevel="1" x14ac:dyDescent="0.25">
      <c r="B243" s="54" t="s">
        <v>3</v>
      </c>
      <c r="C243" s="55">
        <v>2842</v>
      </c>
      <c r="D243" s="55">
        <v>4057141</v>
      </c>
      <c r="E243" s="43" t="s">
        <v>68</v>
      </c>
      <c r="F243" s="43" t="s">
        <v>4</v>
      </c>
      <c r="G243" s="43" t="s">
        <v>23</v>
      </c>
      <c r="H243" s="43"/>
      <c r="I243" s="43" t="s">
        <v>24</v>
      </c>
      <c r="J243" s="43" t="s">
        <v>12</v>
      </c>
      <c r="K243" s="43" t="s">
        <v>13</v>
      </c>
      <c r="L243" s="43" t="s">
        <v>14</v>
      </c>
      <c r="M243" s="43" t="s">
        <v>13</v>
      </c>
      <c r="N243" s="43" t="s">
        <v>13</v>
      </c>
      <c r="O243" s="56">
        <v>660535</v>
      </c>
      <c r="P243" s="56">
        <v>660535</v>
      </c>
      <c r="Q243" s="56">
        <v>661186</v>
      </c>
      <c r="R243" s="56" t="s">
        <v>2</v>
      </c>
      <c r="S243" s="56" t="s">
        <v>2</v>
      </c>
      <c r="T243" s="56" t="s">
        <v>2</v>
      </c>
      <c r="U243" s="56"/>
      <c r="V243" s="56">
        <v>46050</v>
      </c>
      <c r="W243" s="57" t="s">
        <v>349</v>
      </c>
      <c r="X243" s="57"/>
      <c r="Y243" s="57"/>
      <c r="Z243" s="58"/>
    </row>
    <row r="244" spans="2:26" s="1" customFormat="1" outlineLevel="1" x14ac:dyDescent="0.25">
      <c r="B244" s="54" t="s">
        <v>3</v>
      </c>
      <c r="C244" s="55">
        <v>2845</v>
      </c>
      <c r="D244" s="55">
        <v>4057141</v>
      </c>
      <c r="E244" s="43" t="s">
        <v>69</v>
      </c>
      <c r="F244" s="43" t="s">
        <v>4</v>
      </c>
      <c r="G244" s="43" t="s">
        <v>23</v>
      </c>
      <c r="H244" s="43"/>
      <c r="I244" s="43" t="s">
        <v>24</v>
      </c>
      <c r="J244" s="43" t="s">
        <v>12</v>
      </c>
      <c r="K244" s="43" t="s">
        <v>13</v>
      </c>
      <c r="L244" s="43" t="s">
        <v>14</v>
      </c>
      <c r="M244" s="43" t="s">
        <v>13</v>
      </c>
      <c r="N244" s="43" t="s">
        <v>13</v>
      </c>
      <c r="O244" s="56">
        <v>1831158</v>
      </c>
      <c r="P244" s="56">
        <v>1831158</v>
      </c>
      <c r="Q244" s="56">
        <v>1833003</v>
      </c>
      <c r="R244" s="56" t="s">
        <v>2</v>
      </c>
      <c r="S244" s="56" t="s">
        <v>2</v>
      </c>
      <c r="T244" s="56" t="s">
        <v>2</v>
      </c>
      <c r="U244" s="56"/>
      <c r="V244" s="56">
        <v>92478</v>
      </c>
      <c r="W244" s="57" t="s">
        <v>349</v>
      </c>
      <c r="X244" s="57"/>
      <c r="Y244" s="59"/>
      <c r="Z244" s="58"/>
    </row>
    <row r="245" spans="2:26" s="1" customFormat="1" outlineLevel="1" x14ac:dyDescent="0.25">
      <c r="B245" s="54" t="s">
        <v>218</v>
      </c>
      <c r="C245" s="55">
        <v>2878</v>
      </c>
      <c r="D245" s="55">
        <v>4084918</v>
      </c>
      <c r="E245" s="43" t="s">
        <v>350</v>
      </c>
      <c r="F245" s="43" t="s">
        <v>219</v>
      </c>
      <c r="G245" s="43" t="s">
        <v>18</v>
      </c>
      <c r="H245" s="43" t="s">
        <v>18</v>
      </c>
      <c r="I245" s="43" t="s">
        <v>11</v>
      </c>
      <c r="J245" s="43" t="s">
        <v>12</v>
      </c>
      <c r="K245" s="43"/>
      <c r="L245" s="43"/>
      <c r="M245" s="43"/>
      <c r="N245" s="43"/>
      <c r="O245" s="56" t="s">
        <v>2</v>
      </c>
      <c r="P245" s="56" t="s">
        <v>2</v>
      </c>
      <c r="Q245" s="56" t="s">
        <v>2</v>
      </c>
      <c r="R245" s="56" t="s">
        <v>2</v>
      </c>
      <c r="S245" s="56" t="s">
        <v>2</v>
      </c>
      <c r="T245" s="56" t="s">
        <v>2</v>
      </c>
      <c r="U245" s="56"/>
      <c r="V245" s="56" t="s">
        <v>2</v>
      </c>
      <c r="W245" s="57"/>
      <c r="X245" s="57"/>
      <c r="Y245" s="59"/>
      <c r="Z245" s="58"/>
    </row>
    <row r="246" spans="2:26" s="1" customFormat="1" outlineLevel="1" x14ac:dyDescent="0.25">
      <c r="B246" s="54" t="s">
        <v>240</v>
      </c>
      <c r="C246" s="55">
        <v>3550</v>
      </c>
      <c r="D246" s="55">
        <v>4057102</v>
      </c>
      <c r="E246" s="43"/>
      <c r="F246" s="43" t="s">
        <v>241</v>
      </c>
      <c r="G246" s="43" t="s">
        <v>112</v>
      </c>
      <c r="H246" s="43"/>
      <c r="I246" s="43" t="s">
        <v>53</v>
      </c>
      <c r="J246" s="43" t="s">
        <v>12</v>
      </c>
      <c r="K246" s="43" t="s">
        <v>12</v>
      </c>
      <c r="L246" s="43" t="s">
        <v>14</v>
      </c>
      <c r="M246" s="43" t="s">
        <v>12</v>
      </c>
      <c r="N246" s="43" t="s">
        <v>12</v>
      </c>
      <c r="O246" s="56">
        <v>127276</v>
      </c>
      <c r="P246" s="56">
        <v>127276</v>
      </c>
      <c r="Q246" s="56">
        <v>127322</v>
      </c>
      <c r="R246" s="56" t="s">
        <v>2</v>
      </c>
      <c r="S246" s="56" t="s">
        <v>2</v>
      </c>
      <c r="T246" s="56" t="s">
        <v>2</v>
      </c>
      <c r="U246" s="56"/>
      <c r="V246" s="56">
        <v>11489</v>
      </c>
      <c r="W246" s="57" t="s">
        <v>349</v>
      </c>
      <c r="X246" s="57"/>
      <c r="Y246" s="59"/>
      <c r="Z246" s="58"/>
    </row>
    <row r="247" spans="2:26" s="1" customFormat="1" outlineLevel="1" x14ac:dyDescent="0.25">
      <c r="B247" s="54" t="s">
        <v>253</v>
      </c>
      <c r="C247" s="55">
        <v>3681</v>
      </c>
      <c r="D247" s="55">
        <v>4058284</v>
      </c>
      <c r="E247" s="43"/>
      <c r="F247" s="43" t="s">
        <v>254</v>
      </c>
      <c r="G247" s="43" t="s">
        <v>255</v>
      </c>
      <c r="H247" s="43"/>
      <c r="I247" s="43" t="s">
        <v>48</v>
      </c>
      <c r="J247" s="43" t="s">
        <v>12</v>
      </c>
      <c r="K247" s="43" t="s">
        <v>13</v>
      </c>
      <c r="L247" s="43" t="s">
        <v>14</v>
      </c>
      <c r="M247" s="43" t="s">
        <v>13</v>
      </c>
      <c r="N247" s="43" t="s">
        <v>13</v>
      </c>
      <c r="O247" s="56" t="s">
        <v>2</v>
      </c>
      <c r="P247" s="56" t="s">
        <v>2</v>
      </c>
      <c r="Q247" s="56" t="s">
        <v>2</v>
      </c>
      <c r="R247" s="56" t="s">
        <v>2</v>
      </c>
      <c r="S247" s="56" t="s">
        <v>2</v>
      </c>
      <c r="T247" s="56" t="s">
        <v>2</v>
      </c>
      <c r="U247" s="56"/>
      <c r="V247" s="56">
        <v>166347</v>
      </c>
      <c r="W247" s="57" t="s">
        <v>349</v>
      </c>
      <c r="X247" s="57"/>
      <c r="Y247" s="59"/>
      <c r="Z247" s="58"/>
    </row>
    <row r="248" spans="2:26" s="53" customFormat="1" outlineLevel="1" x14ac:dyDescent="0.25">
      <c r="B248" s="54" t="s">
        <v>260</v>
      </c>
      <c r="C248" s="55">
        <v>3854</v>
      </c>
      <c r="D248" s="55">
        <v>4057106</v>
      </c>
      <c r="E248" s="43"/>
      <c r="F248" s="43" t="s">
        <v>158</v>
      </c>
      <c r="G248" s="43" t="s">
        <v>163</v>
      </c>
      <c r="H248" s="43" t="s">
        <v>163</v>
      </c>
      <c r="I248" s="43" t="s">
        <v>53</v>
      </c>
      <c r="J248" s="43" t="s">
        <v>12</v>
      </c>
      <c r="K248" s="43" t="s">
        <v>12</v>
      </c>
      <c r="L248" s="43" t="s">
        <v>14</v>
      </c>
      <c r="M248" s="43" t="s">
        <v>12</v>
      </c>
      <c r="N248" s="43" t="s">
        <v>12</v>
      </c>
      <c r="O248" s="56">
        <v>315682</v>
      </c>
      <c r="P248" s="56">
        <v>315682</v>
      </c>
      <c r="Q248" s="56">
        <v>316297</v>
      </c>
      <c r="R248" s="56">
        <v>315921</v>
      </c>
      <c r="S248" s="56">
        <v>606</v>
      </c>
      <c r="T248" s="56">
        <v>316527</v>
      </c>
      <c r="U248" s="56"/>
      <c r="V248" s="56" t="s">
        <v>2</v>
      </c>
      <c r="W248" s="57" t="s">
        <v>354</v>
      </c>
      <c r="X248" s="57"/>
      <c r="Y248" s="57"/>
      <c r="Z248" s="58"/>
    </row>
    <row r="249" spans="2:26" s="53" customFormat="1" outlineLevel="1" x14ac:dyDescent="0.25">
      <c r="B249" s="54" t="s">
        <v>121</v>
      </c>
      <c r="C249" s="55">
        <v>5727</v>
      </c>
      <c r="D249" s="55">
        <v>4059906</v>
      </c>
      <c r="E249" s="43"/>
      <c r="F249" s="43" t="s">
        <v>122</v>
      </c>
      <c r="G249" s="43" t="s">
        <v>94</v>
      </c>
      <c r="H249" s="43" t="s">
        <v>59</v>
      </c>
      <c r="I249" s="43" t="s">
        <v>48</v>
      </c>
      <c r="J249" s="43" t="s">
        <v>12</v>
      </c>
      <c r="K249" s="43"/>
      <c r="L249" s="43"/>
      <c r="M249" s="43"/>
      <c r="N249" s="43"/>
      <c r="O249" s="56" t="s">
        <v>2</v>
      </c>
      <c r="P249" s="56" t="s">
        <v>2</v>
      </c>
      <c r="Q249" s="56" t="s">
        <v>2</v>
      </c>
      <c r="R249" s="56" t="s">
        <v>2</v>
      </c>
      <c r="S249" s="56" t="s">
        <v>2</v>
      </c>
      <c r="T249" s="56" t="s">
        <v>2</v>
      </c>
      <c r="U249" s="56"/>
      <c r="V249" s="56" t="s">
        <v>2</v>
      </c>
      <c r="W249" s="57" t="s">
        <v>352</v>
      </c>
      <c r="X249" s="57"/>
      <c r="Y249" s="57"/>
      <c r="Z249" s="58"/>
    </row>
    <row r="250" spans="2:26" s="53" customFormat="1" outlineLevel="1" x14ac:dyDescent="0.25">
      <c r="B250" s="54" t="s">
        <v>121</v>
      </c>
      <c r="C250" s="55">
        <v>5728</v>
      </c>
      <c r="D250" s="55">
        <v>4059906</v>
      </c>
      <c r="E250" s="43"/>
      <c r="F250" s="43" t="s">
        <v>122</v>
      </c>
      <c r="G250" s="43" t="s">
        <v>94</v>
      </c>
      <c r="H250" s="43"/>
      <c r="I250" s="43" t="s">
        <v>48</v>
      </c>
      <c r="J250" s="43" t="s">
        <v>12</v>
      </c>
      <c r="K250" s="43"/>
      <c r="L250" s="43"/>
      <c r="M250" s="43"/>
      <c r="N250" s="43"/>
      <c r="O250" s="56" t="s">
        <v>2</v>
      </c>
      <c r="P250" s="56" t="s">
        <v>2</v>
      </c>
      <c r="Q250" s="56" t="s">
        <v>2</v>
      </c>
      <c r="R250" s="56" t="s">
        <v>2</v>
      </c>
      <c r="S250" s="56" t="s">
        <v>2</v>
      </c>
      <c r="T250" s="56" t="s">
        <v>2</v>
      </c>
      <c r="U250" s="56"/>
      <c r="V250" s="56" t="s">
        <v>2</v>
      </c>
      <c r="W250" s="57" t="s">
        <v>349</v>
      </c>
      <c r="X250" s="57"/>
      <c r="Y250" s="57"/>
      <c r="Z250" s="58"/>
    </row>
    <row r="251" spans="2:26" s="53" customFormat="1" outlineLevel="1" x14ac:dyDescent="0.25">
      <c r="B251" s="54" t="s">
        <v>184</v>
      </c>
      <c r="C251" s="55">
        <v>6035</v>
      </c>
      <c r="D251" s="55">
        <v>4061927</v>
      </c>
      <c r="E251" s="43"/>
      <c r="F251" s="43" t="s">
        <v>185</v>
      </c>
      <c r="G251" s="43" t="s">
        <v>148</v>
      </c>
      <c r="H251" s="43"/>
      <c r="I251" s="43" t="s">
        <v>45</v>
      </c>
      <c r="J251" s="43" t="s">
        <v>12</v>
      </c>
      <c r="K251" s="43"/>
      <c r="L251" s="43"/>
      <c r="M251" s="43"/>
      <c r="N251" s="43"/>
      <c r="O251" s="56" t="s">
        <v>2</v>
      </c>
      <c r="P251" s="56" t="s">
        <v>2</v>
      </c>
      <c r="Q251" s="56" t="s">
        <v>2</v>
      </c>
      <c r="R251" s="56" t="s">
        <v>2</v>
      </c>
      <c r="S251" s="56" t="s">
        <v>2</v>
      </c>
      <c r="T251" s="56" t="s">
        <v>2</v>
      </c>
      <c r="U251" s="56"/>
      <c r="V251" s="56" t="s">
        <v>2</v>
      </c>
      <c r="W251" s="57" t="s">
        <v>349</v>
      </c>
      <c r="X251" s="57"/>
      <c r="Y251" s="57"/>
      <c r="Z251" s="58"/>
    </row>
    <row r="252" spans="2:26" s="53" customFormat="1" outlineLevel="1" x14ac:dyDescent="0.25">
      <c r="B252" s="54" t="s">
        <v>187</v>
      </c>
      <c r="C252" s="55">
        <v>6049</v>
      </c>
      <c r="D252" s="55">
        <v>4057053</v>
      </c>
      <c r="E252" s="43"/>
      <c r="F252" s="43"/>
      <c r="G252" s="43" t="s">
        <v>188</v>
      </c>
      <c r="H252" s="43"/>
      <c r="I252" s="43" t="s">
        <v>53</v>
      </c>
      <c r="J252" s="43" t="s">
        <v>12</v>
      </c>
      <c r="K252" s="43" t="s">
        <v>12</v>
      </c>
      <c r="L252" s="43" t="s">
        <v>14</v>
      </c>
      <c r="M252" s="43" t="s">
        <v>12</v>
      </c>
      <c r="N252" s="43" t="s">
        <v>12</v>
      </c>
      <c r="O252" s="56" t="s">
        <v>2</v>
      </c>
      <c r="P252" s="56" t="s">
        <v>2</v>
      </c>
      <c r="Q252" s="56" t="s">
        <v>2</v>
      </c>
      <c r="R252" s="56" t="s">
        <v>2</v>
      </c>
      <c r="S252" s="56" t="s">
        <v>2</v>
      </c>
      <c r="T252" s="56" t="s">
        <v>2</v>
      </c>
      <c r="U252" s="56"/>
      <c r="V252" s="56">
        <v>29764</v>
      </c>
      <c r="W252" s="57" t="s">
        <v>349</v>
      </c>
      <c r="X252" s="57"/>
      <c r="Y252" s="57"/>
      <c r="Z252" s="58"/>
    </row>
    <row r="253" spans="2:26" s="53" customFormat="1" outlineLevel="1" x14ac:dyDescent="0.25">
      <c r="B253" s="54" t="s">
        <v>227</v>
      </c>
      <c r="C253" s="55">
        <v>6143</v>
      </c>
      <c r="D253" s="55">
        <v>4041957</v>
      </c>
      <c r="E253" s="43"/>
      <c r="F253" s="43"/>
      <c r="G253" s="43" t="s">
        <v>228</v>
      </c>
      <c r="H253" s="43"/>
      <c r="I253" s="43" t="s">
        <v>40</v>
      </c>
      <c r="J253" s="43" t="s">
        <v>12</v>
      </c>
      <c r="K253" s="43"/>
      <c r="L253" s="43"/>
      <c r="M253" s="43"/>
      <c r="N253" s="43"/>
      <c r="O253" s="56" t="s">
        <v>2</v>
      </c>
      <c r="P253" s="56" t="s">
        <v>2</v>
      </c>
      <c r="Q253" s="56" t="s">
        <v>2</v>
      </c>
      <c r="R253" s="56" t="s">
        <v>2</v>
      </c>
      <c r="S253" s="56" t="s">
        <v>2</v>
      </c>
      <c r="T253" s="56" t="s">
        <v>2</v>
      </c>
      <c r="U253" s="56"/>
      <c r="V253" s="56" t="s">
        <v>2</v>
      </c>
      <c r="W253" s="57" t="s">
        <v>349</v>
      </c>
      <c r="X253" s="57"/>
      <c r="Y253" s="57"/>
      <c r="Z253" s="58"/>
    </row>
    <row r="254" spans="2:26" s="1" customFormat="1" outlineLevel="1" x14ac:dyDescent="0.25">
      <c r="B254" s="54" t="s">
        <v>123</v>
      </c>
      <c r="C254" s="55">
        <v>6865</v>
      </c>
      <c r="D254" s="55">
        <v>4057086</v>
      </c>
      <c r="E254" s="43" t="s">
        <v>347</v>
      </c>
      <c r="F254" s="43" t="s">
        <v>76</v>
      </c>
      <c r="G254" s="43" t="s">
        <v>80</v>
      </c>
      <c r="H254" s="43" t="s">
        <v>80</v>
      </c>
      <c r="I254" s="43" t="s">
        <v>11</v>
      </c>
      <c r="J254" s="43" t="s">
        <v>12</v>
      </c>
      <c r="K254" s="43"/>
      <c r="L254" s="43"/>
      <c r="M254" s="43"/>
      <c r="N254" s="43"/>
      <c r="O254" s="56" t="s">
        <v>2</v>
      </c>
      <c r="P254" s="56" t="s">
        <v>2</v>
      </c>
      <c r="Q254" s="56" t="s">
        <v>2</v>
      </c>
      <c r="R254" s="56" t="s">
        <v>2</v>
      </c>
      <c r="S254" s="56" t="s">
        <v>2</v>
      </c>
      <c r="T254" s="56" t="s">
        <v>2</v>
      </c>
      <c r="U254" s="56"/>
      <c r="V254" s="56" t="s">
        <v>2</v>
      </c>
      <c r="W254" s="57" t="s">
        <v>348</v>
      </c>
      <c r="X254" s="57"/>
      <c r="Y254" s="59"/>
      <c r="Z254" s="58"/>
    </row>
    <row r="255" spans="2:26" s="53" customFormat="1" ht="15.75" outlineLevel="1" thickBot="1" x14ac:dyDescent="0.3">
      <c r="B255" s="60" t="s">
        <v>149</v>
      </c>
      <c r="C255" s="61">
        <v>7192</v>
      </c>
      <c r="D255" s="61">
        <v>4332176</v>
      </c>
      <c r="E255" s="48"/>
      <c r="F255" s="48" t="s">
        <v>147</v>
      </c>
      <c r="G255" s="48" t="s">
        <v>112</v>
      </c>
      <c r="H255" s="48"/>
      <c r="I255" s="48" t="s">
        <v>53</v>
      </c>
      <c r="J255" s="48" t="s">
        <v>12</v>
      </c>
      <c r="K255" s="48"/>
      <c r="L255" s="48" t="e">
        <f>IF(#REF!=C255,"","ERROR")</f>
        <v>#REF!</v>
      </c>
      <c r="M255" s="48"/>
      <c r="N255" s="48"/>
      <c r="O255" s="62" t="s">
        <v>2</v>
      </c>
      <c r="P255" s="62" t="s">
        <v>2</v>
      </c>
      <c r="Q255" s="62" t="s">
        <v>2</v>
      </c>
      <c r="R255" s="62" t="s">
        <v>2</v>
      </c>
      <c r="S255" s="62" t="s">
        <v>2</v>
      </c>
      <c r="T255" s="62" t="s">
        <v>2</v>
      </c>
      <c r="U255" s="62"/>
      <c r="V255" s="62" t="s">
        <v>2</v>
      </c>
      <c r="W255" s="63" t="s">
        <v>349</v>
      </c>
      <c r="X255" s="63"/>
      <c r="Y255" s="63"/>
      <c r="Z255" s="64"/>
    </row>
    <row r="256" spans="2:26" s="1" customFormat="1" x14ac:dyDescent="0.25"/>
  </sheetData>
  <autoFilter ref="A2:Z153">
    <sortState ref="A3:Z153">
      <sortCondition ref="W3:W153"/>
    </sortState>
  </autoFilter>
  <sortState ref="A3:Z156">
    <sortCondition ref="W3:W156"/>
  </sortState>
  <conditionalFormatting sqref="O215:T220 O256:T1048576 O191:T208 O222:T223 O210:T213 O232:T233 O173:T176 O178:T189 O168:T171 O1:T166">
    <cfRule type="cellIs" dxfId="153" priority="67" operator="equal">
      <formula>"NA"</formula>
    </cfRule>
  </conditionalFormatting>
  <conditionalFormatting sqref="U256:V1048576 W244:Y255 U218:V220 Z124 W207 U1:Y1 U215:Z217 U124:V124 U196:W199 U200:V208 U191:V195 U222:V223 U210:V213 W8:W15 U2:V13 U232:V233 W3:Y7 U16:W25 U173:W176 U178:W189 U168:W171 U15:V15 U14 U33:W33 U32 W32 U35:W123 U34 W34 U27:W27 U26 W26 U29:W31 U28 W28 U125:W166">
    <cfRule type="cellIs" dxfId="152" priority="65" operator="equal">
      <formula>"NA"</formula>
    </cfRule>
    <cfRule type="cellIs" dxfId="151" priority="66" operator="equal">
      <formula>"NA"</formula>
    </cfRule>
  </conditionalFormatting>
  <conditionalFormatting sqref="O214:T214">
    <cfRule type="cellIs" dxfId="150" priority="64" operator="equal">
      <formula>"NA"</formula>
    </cfRule>
  </conditionalFormatting>
  <conditionalFormatting sqref="U214:V214">
    <cfRule type="cellIs" dxfId="149" priority="62" operator="equal">
      <formula>"NA"</formula>
    </cfRule>
    <cfRule type="cellIs" dxfId="148" priority="63" operator="equal">
      <formula>"NA"</formula>
    </cfRule>
  </conditionalFormatting>
  <conditionalFormatting sqref="W213:W214">
    <cfRule type="cellIs" dxfId="147" priority="60" operator="equal">
      <formula>"NA"</formula>
    </cfRule>
    <cfRule type="cellIs" dxfId="146" priority="61" operator="equal">
      <formula>"NA"</formula>
    </cfRule>
  </conditionalFormatting>
  <conditionalFormatting sqref="O190:T190">
    <cfRule type="cellIs" dxfId="145" priority="59" operator="equal">
      <formula>"NA"</formula>
    </cfRule>
  </conditionalFormatting>
  <conditionalFormatting sqref="U190:V190">
    <cfRule type="cellIs" dxfId="144" priority="57" operator="equal">
      <formula>"NA"</formula>
    </cfRule>
    <cfRule type="cellIs" dxfId="143" priority="58" operator="equal">
      <formula>"NA"</formula>
    </cfRule>
  </conditionalFormatting>
  <conditionalFormatting sqref="U209:V209">
    <cfRule type="cellIs" dxfId="142" priority="49" operator="equal">
      <formula>"NA"</formula>
    </cfRule>
    <cfRule type="cellIs" dxfId="141" priority="50" operator="equal">
      <formula>"NA"</formula>
    </cfRule>
  </conditionalFormatting>
  <conditionalFormatting sqref="Z196:Z199">
    <cfRule type="cellIs" dxfId="140" priority="55" operator="equal">
      <formula>"NA"</formula>
    </cfRule>
    <cfRule type="cellIs" dxfId="139" priority="56" operator="equal">
      <formula>"NA"</formula>
    </cfRule>
  </conditionalFormatting>
  <conditionalFormatting sqref="O221:T221">
    <cfRule type="cellIs" dxfId="138" priority="54" operator="equal">
      <formula>"NA"</formula>
    </cfRule>
  </conditionalFormatting>
  <conditionalFormatting sqref="U221:V221">
    <cfRule type="cellIs" dxfId="137" priority="52" operator="equal">
      <formula>"NA"</formula>
    </cfRule>
    <cfRule type="cellIs" dxfId="136" priority="53" operator="equal">
      <formula>"NA"</formula>
    </cfRule>
  </conditionalFormatting>
  <conditionalFormatting sqref="O209:T209">
    <cfRule type="cellIs" dxfId="135" priority="51" operator="equal">
      <formula>"NA"</formula>
    </cfRule>
  </conditionalFormatting>
  <conditionalFormatting sqref="A2:B2">
    <cfRule type="cellIs" dxfId="134" priority="47" operator="equal">
      <formula>"NA"</formula>
    </cfRule>
    <cfRule type="cellIs" dxfId="133" priority="48" operator="equal">
      <formula>"NA"</formula>
    </cfRule>
  </conditionalFormatting>
  <conditionalFormatting sqref="O224:T224">
    <cfRule type="cellIs" dxfId="132" priority="44" operator="equal">
      <formula>"NA"</formula>
    </cfRule>
  </conditionalFormatting>
  <conditionalFormatting sqref="U224:V224">
    <cfRule type="cellIs" dxfId="131" priority="42" operator="equal">
      <formula>"NA"</formula>
    </cfRule>
    <cfRule type="cellIs" dxfId="130" priority="43" operator="equal">
      <formula>"NA"</formula>
    </cfRule>
  </conditionalFormatting>
  <conditionalFormatting sqref="O226:T227">
    <cfRule type="cellIs" dxfId="129" priority="41" operator="equal">
      <formula>"NA"</formula>
    </cfRule>
  </conditionalFormatting>
  <conditionalFormatting sqref="U226:Y227">
    <cfRule type="cellIs" dxfId="128" priority="39" operator="equal">
      <formula>"NA"</formula>
    </cfRule>
    <cfRule type="cellIs" dxfId="127" priority="40" operator="equal">
      <formula>"NA"</formula>
    </cfRule>
  </conditionalFormatting>
  <conditionalFormatting sqref="O228:T229">
    <cfRule type="cellIs" dxfId="126" priority="38" operator="equal">
      <formula>"NA"</formula>
    </cfRule>
  </conditionalFormatting>
  <conditionalFormatting sqref="U228:X229">
    <cfRule type="cellIs" dxfId="125" priority="36" operator="equal">
      <formula>"NA"</formula>
    </cfRule>
    <cfRule type="cellIs" dxfId="124" priority="37" operator="equal">
      <formula>"NA"</formula>
    </cfRule>
  </conditionalFormatting>
  <conditionalFormatting sqref="O230:T231">
    <cfRule type="cellIs" dxfId="123" priority="35" operator="equal">
      <formula>"NA"</formula>
    </cfRule>
  </conditionalFormatting>
  <conditionalFormatting sqref="U230:X231">
    <cfRule type="cellIs" dxfId="122" priority="33" operator="equal">
      <formula>"NA"</formula>
    </cfRule>
    <cfRule type="cellIs" dxfId="121" priority="34" operator="equal">
      <formula>"NA"</formula>
    </cfRule>
  </conditionalFormatting>
  <conditionalFormatting sqref="O225:T225">
    <cfRule type="cellIs" dxfId="120" priority="32" operator="equal">
      <formula>"NA"</formula>
    </cfRule>
  </conditionalFormatting>
  <conditionalFormatting sqref="U225:Y225">
    <cfRule type="cellIs" dxfId="119" priority="30" operator="equal">
      <formula>"NA"</formula>
    </cfRule>
    <cfRule type="cellIs" dxfId="118" priority="31" operator="equal">
      <formula>"NA"</formula>
    </cfRule>
  </conditionalFormatting>
  <conditionalFormatting sqref="O172:V172">
    <cfRule type="cellIs" dxfId="117" priority="29" operator="equal">
      <formula>"NA"</formula>
    </cfRule>
  </conditionalFormatting>
  <conditionalFormatting sqref="W172:Y172">
    <cfRule type="cellIs" dxfId="116" priority="27" operator="equal">
      <formula>"NA"</formula>
    </cfRule>
    <cfRule type="cellIs" dxfId="115" priority="28" operator="equal">
      <formula>"NA"</formula>
    </cfRule>
  </conditionalFormatting>
  <conditionalFormatting sqref="O177:V177">
    <cfRule type="cellIs" dxfId="114" priority="26" operator="equal">
      <formula>"NA"</formula>
    </cfRule>
  </conditionalFormatting>
  <conditionalFormatting sqref="W177:X177">
    <cfRule type="cellIs" dxfId="113" priority="24" operator="equal">
      <formula>"NA"</formula>
    </cfRule>
    <cfRule type="cellIs" dxfId="112" priority="25" operator="equal">
      <formula>"NA"</formula>
    </cfRule>
  </conditionalFormatting>
  <conditionalFormatting sqref="O167:U167">
    <cfRule type="cellIs" dxfId="111" priority="23" operator="equal">
      <formula>"NA"</formula>
    </cfRule>
  </conditionalFormatting>
  <conditionalFormatting sqref="W167:X167">
    <cfRule type="cellIs" dxfId="110" priority="21" operator="equal">
      <formula>"NA"</formula>
    </cfRule>
    <cfRule type="cellIs" dxfId="109" priority="22" operator="equal">
      <formula>"NA"</formula>
    </cfRule>
  </conditionalFormatting>
  <conditionalFormatting sqref="V167">
    <cfRule type="cellIs" dxfId="108" priority="17" operator="equal">
      <formula>"NA"</formula>
    </cfRule>
    <cfRule type="cellIs" dxfId="107" priority="18" operator="equal">
      <formula>"NA"</formula>
    </cfRule>
  </conditionalFormatting>
  <conditionalFormatting sqref="E2">
    <cfRule type="cellIs" dxfId="106" priority="15" operator="equal">
      <formula>"NA"</formula>
    </cfRule>
    <cfRule type="cellIs" dxfId="105" priority="16" operator="equal">
      <formula>"NA"</formula>
    </cfRule>
  </conditionalFormatting>
  <conditionalFormatting sqref="I2">
    <cfRule type="cellIs" dxfId="104" priority="13" operator="equal">
      <formula>"NA"</formula>
    </cfRule>
    <cfRule type="cellIs" dxfId="103" priority="14" operator="equal">
      <formula>"NA"</formula>
    </cfRule>
  </conditionalFormatting>
  <conditionalFormatting sqref="H2">
    <cfRule type="cellIs" dxfId="102" priority="11" operator="equal">
      <formula>"NA"</formula>
    </cfRule>
    <cfRule type="cellIs" dxfId="101" priority="12" operator="equal">
      <formula>"NA"</formula>
    </cfRule>
  </conditionalFormatting>
  <conditionalFormatting sqref="V14">
    <cfRule type="cellIs" dxfId="100" priority="9" operator="equal">
      <formula>"NA"</formula>
    </cfRule>
    <cfRule type="cellIs" dxfId="99" priority="10" operator="equal">
      <formula>"NA"</formula>
    </cfRule>
  </conditionalFormatting>
  <conditionalFormatting sqref="V32">
    <cfRule type="cellIs" dxfId="98" priority="7" operator="equal">
      <formula>"NA"</formula>
    </cfRule>
    <cfRule type="cellIs" dxfId="97" priority="8" operator="equal">
      <formula>"NA"</formula>
    </cfRule>
  </conditionalFormatting>
  <conditionalFormatting sqref="V34">
    <cfRule type="cellIs" dxfId="96" priority="5" operator="equal">
      <formula>"NA"</formula>
    </cfRule>
    <cfRule type="cellIs" dxfId="95" priority="6" operator="equal">
      <formula>"NA"</formula>
    </cfRule>
  </conditionalFormatting>
  <conditionalFormatting sqref="V26">
    <cfRule type="cellIs" dxfId="94" priority="3" operator="equal">
      <formula>"NA"</formula>
    </cfRule>
    <cfRule type="cellIs" dxfId="93" priority="4" operator="equal">
      <formula>"NA"</formula>
    </cfRule>
  </conditionalFormatting>
  <conditionalFormatting sqref="V28">
    <cfRule type="cellIs" dxfId="92" priority="1" operator="equal">
      <formula>"NA"</formula>
    </cfRule>
    <cfRule type="cellIs" dxfId="91" priority="2" operator="equal">
      <formula>"NA"</formula>
    </cfRule>
  </conditionalFormatting>
  <pageMargins left="0.7" right="0.7" top="0.75" bottom="0.75" header="0.3" footer="0.3"/>
  <pageSetup scale="62" orientation="portrait" r:id="rId1"/>
  <headerFooter>
    <oddHeader>&amp;C&amp;A&amp;RPage &amp;P of &amp;N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255"/>
  <sheetViews>
    <sheetView topLeftCell="A28" zoomScale="85" zoomScaleNormal="85" workbookViewId="0">
      <pane xSplit="4" topLeftCell="E1" activePane="topRight" state="frozen"/>
      <selection activeCell="A13" sqref="A13"/>
      <selection pane="topRight" activeCell="W54" sqref="W54"/>
    </sheetView>
  </sheetViews>
  <sheetFormatPr defaultRowHeight="15" outlineLevelRow="1" outlineLevelCol="1" x14ac:dyDescent="0.25"/>
  <cols>
    <col min="1" max="1" width="4.140625" bestFit="1" customWidth="1"/>
    <col min="2" max="2" width="48.5703125" customWidth="1"/>
    <col min="3" max="3" width="11.42578125" hidden="1" customWidth="1" outlineLevel="1"/>
    <col min="4" max="4" width="10.28515625" hidden="1" customWidth="1" outlineLevel="1"/>
    <col min="5" max="5" width="42.85546875" customWidth="1" collapsed="1"/>
    <col min="6" max="6" width="30.42578125" hidden="1" customWidth="1" outlineLevel="1"/>
    <col min="7" max="7" width="7" hidden="1" customWidth="1" outlineLevel="1"/>
    <col min="8" max="8" width="9.85546875" customWidth="1" collapsed="1"/>
    <col min="9" max="9" width="9.7109375" hidden="1" customWidth="1" outlineLevel="1"/>
    <col min="10" max="10" width="15.7109375" hidden="1" customWidth="1" outlineLevel="1"/>
    <col min="11" max="11" width="8.140625" hidden="1" customWidth="1" outlineLevel="1"/>
    <col min="12" max="12" width="10.140625" hidden="1" customWidth="1" outlineLevel="1"/>
    <col min="13" max="13" width="11.85546875" hidden="1" customWidth="1" outlineLevel="1"/>
    <col min="14" max="14" width="12.5703125" hidden="1" customWidth="1" outlineLevel="1"/>
    <col min="15" max="15" width="17" hidden="1" customWidth="1" outlineLevel="1"/>
    <col min="16" max="16" width="18.28515625" hidden="1" customWidth="1" outlineLevel="1"/>
    <col min="17" max="17" width="15.140625" hidden="1" customWidth="1" outlineLevel="1"/>
    <col min="18" max="18" width="23.5703125" hidden="1" customWidth="1" outlineLevel="1"/>
    <col min="19" max="19" width="23.42578125" hidden="1" customWidth="1" outlineLevel="1"/>
    <col min="20" max="20" width="18.7109375" hidden="1" customWidth="1" outlineLevel="1"/>
    <col min="21" max="21" width="10.7109375" customWidth="1" collapsed="1"/>
    <col min="22" max="23" width="13.7109375" customWidth="1"/>
    <col min="24" max="25" width="9.140625" customWidth="1"/>
    <col min="26" max="26" width="33.140625" customWidth="1"/>
    <col min="27" max="27" width="9.140625" customWidth="1"/>
    <col min="28" max="28" width="2.7109375" customWidth="1"/>
  </cols>
  <sheetData>
    <row r="1" spans="1:29" s="65" customFormat="1" x14ac:dyDescent="0.25"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 t="s">
        <v>7</v>
      </c>
      <c r="P1" s="66" t="s">
        <v>7</v>
      </c>
      <c r="Q1" s="66" t="s">
        <v>7</v>
      </c>
      <c r="R1" s="66" t="s">
        <v>7</v>
      </c>
      <c r="S1" s="66" t="s">
        <v>7</v>
      </c>
      <c r="T1" s="66" t="s">
        <v>7</v>
      </c>
      <c r="U1" s="66" t="s">
        <v>7</v>
      </c>
      <c r="V1" s="66" t="s">
        <v>7</v>
      </c>
      <c r="W1" s="66" t="s">
        <v>7</v>
      </c>
      <c r="X1" s="66" t="s">
        <v>7</v>
      </c>
      <c r="Y1" s="66" t="s">
        <v>7</v>
      </c>
    </row>
    <row r="2" spans="1:29" s="71" customFormat="1" ht="58.5" customHeight="1" x14ac:dyDescent="0.4">
      <c r="A2" s="74" t="s">
        <v>364</v>
      </c>
      <c r="B2" s="74" t="s">
        <v>326</v>
      </c>
      <c r="C2" s="75" t="s">
        <v>327</v>
      </c>
      <c r="D2" s="75" t="s">
        <v>328</v>
      </c>
      <c r="E2" s="74" t="s">
        <v>329</v>
      </c>
      <c r="F2" s="75" t="s">
        <v>330</v>
      </c>
      <c r="G2" s="75" t="s">
        <v>331</v>
      </c>
      <c r="H2" s="74" t="s">
        <v>332</v>
      </c>
      <c r="I2" s="75" t="s">
        <v>333</v>
      </c>
      <c r="J2" s="75" t="s">
        <v>334</v>
      </c>
      <c r="K2" s="75" t="s">
        <v>335</v>
      </c>
      <c r="L2" s="75" t="s">
        <v>336</v>
      </c>
      <c r="M2" s="75" t="s">
        <v>337</v>
      </c>
      <c r="N2" s="75" t="s">
        <v>338</v>
      </c>
      <c r="O2" s="75" t="s">
        <v>339</v>
      </c>
      <c r="P2" s="75" t="s">
        <v>340</v>
      </c>
      <c r="Q2" s="75" t="s">
        <v>341</v>
      </c>
      <c r="R2" s="75" t="s">
        <v>342</v>
      </c>
      <c r="S2" s="75" t="s">
        <v>343</v>
      </c>
      <c r="T2" s="75" t="s">
        <v>339</v>
      </c>
      <c r="U2" s="74" t="s">
        <v>365</v>
      </c>
      <c r="V2" s="74" t="s">
        <v>366</v>
      </c>
      <c r="W2" s="74" t="s">
        <v>367</v>
      </c>
      <c r="X2" s="72" t="s">
        <v>315</v>
      </c>
      <c r="Y2" s="72" t="s">
        <v>316</v>
      </c>
      <c r="Z2" s="71" t="s">
        <v>363</v>
      </c>
    </row>
    <row r="3" spans="1:29" x14ac:dyDescent="0.25">
      <c r="A3">
        <v>1</v>
      </c>
      <c r="B3" s="4" t="s">
        <v>106</v>
      </c>
      <c r="C3" s="3">
        <v>765</v>
      </c>
      <c r="D3" s="3">
        <v>4059746</v>
      </c>
      <c r="E3" s="4"/>
      <c r="F3" s="4" t="s">
        <v>107</v>
      </c>
      <c r="G3" s="4" t="s">
        <v>63</v>
      </c>
      <c r="H3" s="4" t="s">
        <v>63</v>
      </c>
      <c r="I3" s="4" t="s">
        <v>53</v>
      </c>
      <c r="J3" s="4" t="s">
        <v>12</v>
      </c>
      <c r="K3" s="4" t="s">
        <v>13</v>
      </c>
      <c r="L3" s="4" t="s">
        <v>14</v>
      </c>
      <c r="M3" s="4" t="s">
        <v>13</v>
      </c>
      <c r="N3" s="4" t="s">
        <v>13</v>
      </c>
      <c r="O3" s="5">
        <v>140803</v>
      </c>
      <c r="P3" s="5">
        <v>140804</v>
      </c>
      <c r="Q3" s="5">
        <v>1235682</v>
      </c>
      <c r="R3" s="5">
        <v>131932</v>
      </c>
      <c r="S3" s="5">
        <v>1049177</v>
      </c>
      <c r="T3" s="5">
        <v>1181109</v>
      </c>
      <c r="U3" s="5">
        <f>IF(Q3="NA",T3,Q3)</f>
        <v>1235682</v>
      </c>
      <c r="V3" s="73">
        <v>17793</v>
      </c>
      <c r="W3" s="68">
        <f t="shared" ref="W3:W34" si="0">(V3*1000)/U3</f>
        <v>14.399335751431193</v>
      </c>
      <c r="X3" s="68">
        <f t="shared" ref="X3:X34" si="1">AVERAGE($W$3:$W$202)</f>
        <v>137.34269112942908</v>
      </c>
      <c r="Y3" s="68">
        <f t="shared" ref="Y3:Y34" si="2">MEDIAN($W$3:$W$202)</f>
        <v>104.0359397983693</v>
      </c>
      <c r="AC3" t="str">
        <f>"Mean: "&amp;TEXT(X3,"$0.00")</f>
        <v>Mean: $137.34</v>
      </c>
    </row>
    <row r="4" spans="1:29" x14ac:dyDescent="0.25">
      <c r="A4">
        <f t="shared" ref="A4:A35" si="3">+A3+1</f>
        <v>2</v>
      </c>
      <c r="B4" s="4" t="s">
        <v>159</v>
      </c>
      <c r="C4" s="3" t="s">
        <v>369</v>
      </c>
      <c r="D4" s="3">
        <v>4057091</v>
      </c>
      <c r="E4" s="4"/>
      <c r="F4" s="4" t="s">
        <v>160</v>
      </c>
      <c r="G4" s="4" t="s">
        <v>55</v>
      </c>
      <c r="H4" s="4" t="s">
        <v>369</v>
      </c>
      <c r="I4" s="4" t="s">
        <v>53</v>
      </c>
      <c r="J4" s="4" t="s">
        <v>12</v>
      </c>
      <c r="K4" s="4" t="s">
        <v>12</v>
      </c>
      <c r="L4" s="4" t="s">
        <v>14</v>
      </c>
      <c r="M4" s="4" t="s">
        <v>12</v>
      </c>
      <c r="N4" s="4" t="s">
        <v>12</v>
      </c>
      <c r="O4" s="5">
        <f t="shared" ref="O4:U4" si="4">SUM(O$224:O$226)</f>
        <v>713193</v>
      </c>
      <c r="P4" s="5">
        <f t="shared" si="4"/>
        <v>713214</v>
      </c>
      <c r="Q4" s="5">
        <f t="shared" si="4"/>
        <v>714995</v>
      </c>
      <c r="R4" s="5">
        <f t="shared" si="4"/>
        <v>713139</v>
      </c>
      <c r="S4" s="5">
        <f t="shared" si="4"/>
        <v>1795</v>
      </c>
      <c r="T4" s="5">
        <f t="shared" si="4"/>
        <v>714934</v>
      </c>
      <c r="U4" s="5">
        <f t="shared" si="4"/>
        <v>714995</v>
      </c>
      <c r="V4" s="5">
        <f>$V$237</f>
        <v>21234</v>
      </c>
      <c r="W4" s="68">
        <f t="shared" si="0"/>
        <v>29.698109776991448</v>
      </c>
      <c r="X4" s="68">
        <f t="shared" si="1"/>
        <v>137.34269112942908</v>
      </c>
      <c r="Y4" s="68">
        <f t="shared" si="2"/>
        <v>104.0359397983693</v>
      </c>
      <c r="Z4" s="86" t="s">
        <v>372</v>
      </c>
      <c r="AA4" s="85">
        <f>$V$237-V4</f>
        <v>0</v>
      </c>
      <c r="AB4" s="85"/>
      <c r="AC4" t="str">
        <f>"Median: "&amp;TEXT(Y3,"$0.00")</f>
        <v>Median: $104.04</v>
      </c>
    </row>
    <row r="5" spans="1:29" x14ac:dyDescent="0.25">
      <c r="A5">
        <f t="shared" si="3"/>
        <v>3</v>
      </c>
      <c r="B5" s="4" t="s">
        <v>313</v>
      </c>
      <c r="C5" s="3">
        <v>3848</v>
      </c>
      <c r="D5" s="3">
        <v>4057105</v>
      </c>
      <c r="E5" s="4"/>
      <c r="F5" s="4" t="s">
        <v>259</v>
      </c>
      <c r="G5" s="4" t="s">
        <v>163</v>
      </c>
      <c r="H5" s="4" t="s">
        <v>163</v>
      </c>
      <c r="I5" s="4" t="s">
        <v>53</v>
      </c>
      <c r="J5" s="4" t="s">
        <v>12</v>
      </c>
      <c r="K5" s="4" t="s">
        <v>12</v>
      </c>
      <c r="L5" s="4" t="s">
        <v>14</v>
      </c>
      <c r="M5" s="4" t="s">
        <v>12</v>
      </c>
      <c r="N5" s="4" t="s">
        <v>12</v>
      </c>
      <c r="O5" s="5">
        <v>469234</v>
      </c>
      <c r="P5" s="5">
        <v>469234</v>
      </c>
      <c r="Q5" s="5">
        <v>469748</v>
      </c>
      <c r="R5" s="5">
        <v>469228</v>
      </c>
      <c r="S5" s="5">
        <v>518</v>
      </c>
      <c r="T5" s="5">
        <v>469746</v>
      </c>
      <c r="U5" s="5">
        <f t="shared" ref="U5:U36" si="5">IF(Q5="NA",T5,Q5)</f>
        <v>469748</v>
      </c>
      <c r="V5" s="73">
        <v>16420</v>
      </c>
      <c r="W5" s="68">
        <f t="shared" si="0"/>
        <v>34.954911995367731</v>
      </c>
      <c r="X5" s="68">
        <f t="shared" si="1"/>
        <v>137.34269112942908</v>
      </c>
      <c r="Y5" s="68">
        <f t="shared" si="2"/>
        <v>104.0359397983693</v>
      </c>
      <c r="AC5" t="str">
        <f>"Cascade WA: "&amp;TEXT($W$54,"$0.00")</f>
        <v>Cascade WA: $75.60</v>
      </c>
    </row>
    <row r="6" spans="1:29" x14ac:dyDescent="0.25">
      <c r="A6">
        <f t="shared" si="3"/>
        <v>4</v>
      </c>
      <c r="B6" s="4" t="s">
        <v>56</v>
      </c>
      <c r="C6" s="3">
        <v>6445</v>
      </c>
      <c r="D6" s="3">
        <v>4215170</v>
      </c>
      <c r="E6" s="4"/>
      <c r="F6" s="4" t="s">
        <v>52</v>
      </c>
      <c r="G6" s="4" t="s">
        <v>45</v>
      </c>
      <c r="H6" s="4" t="s">
        <v>28</v>
      </c>
      <c r="I6" s="4" t="s">
        <v>53</v>
      </c>
      <c r="J6" s="4" t="s">
        <v>12</v>
      </c>
      <c r="K6" s="4" t="s">
        <v>13</v>
      </c>
      <c r="L6" s="4" t="s">
        <v>14</v>
      </c>
      <c r="M6" s="4" t="s">
        <v>13</v>
      </c>
      <c r="N6" s="4" t="s">
        <v>13</v>
      </c>
      <c r="O6" s="5">
        <v>109870</v>
      </c>
      <c r="P6" s="5">
        <v>109877</v>
      </c>
      <c r="Q6" s="5" t="s">
        <v>2</v>
      </c>
      <c r="R6" s="5">
        <v>109870</v>
      </c>
      <c r="S6" s="5">
        <v>1173</v>
      </c>
      <c r="T6" s="5">
        <v>111043</v>
      </c>
      <c r="U6" s="5">
        <f t="shared" si="5"/>
        <v>111043</v>
      </c>
      <c r="V6" s="73">
        <v>4141</v>
      </c>
      <c r="W6" s="68">
        <f t="shared" si="0"/>
        <v>37.291859910124906</v>
      </c>
      <c r="X6" s="68">
        <f t="shared" si="1"/>
        <v>137.34269112942908</v>
      </c>
      <c r="Y6" s="68">
        <f t="shared" si="2"/>
        <v>104.0359397983693</v>
      </c>
    </row>
    <row r="7" spans="1:29" s="1" customFormat="1" x14ac:dyDescent="0.25">
      <c r="A7">
        <f t="shared" si="3"/>
        <v>5</v>
      </c>
      <c r="B7" s="4" t="s">
        <v>300</v>
      </c>
      <c r="C7" s="3">
        <v>2779</v>
      </c>
      <c r="D7" s="3">
        <v>4057094</v>
      </c>
      <c r="E7" s="4"/>
      <c r="F7" s="4" t="s">
        <v>183</v>
      </c>
      <c r="G7" s="4" t="s">
        <v>26</v>
      </c>
      <c r="H7" s="4" t="s">
        <v>26</v>
      </c>
      <c r="I7" s="4" t="s">
        <v>24</v>
      </c>
      <c r="J7" s="4" t="s">
        <v>12</v>
      </c>
      <c r="K7" s="4" t="s">
        <v>12</v>
      </c>
      <c r="L7" s="4" t="s">
        <v>14</v>
      </c>
      <c r="M7" s="4" t="s">
        <v>12</v>
      </c>
      <c r="N7" s="4" t="s">
        <v>12</v>
      </c>
      <c r="O7" s="5" t="s">
        <v>2</v>
      </c>
      <c r="P7" s="5" t="s">
        <v>2</v>
      </c>
      <c r="Q7" s="5" t="s">
        <v>2</v>
      </c>
      <c r="R7" s="5">
        <v>1323732</v>
      </c>
      <c r="S7" s="5">
        <v>6060</v>
      </c>
      <c r="T7" s="5">
        <v>1329792</v>
      </c>
      <c r="U7" s="5">
        <f t="shared" si="5"/>
        <v>1329792</v>
      </c>
      <c r="V7" s="73">
        <v>52887</v>
      </c>
      <c r="W7" s="68">
        <f t="shared" si="0"/>
        <v>39.77088146116084</v>
      </c>
      <c r="X7" s="68">
        <f t="shared" si="1"/>
        <v>137.34269112942908</v>
      </c>
      <c r="Y7" s="68">
        <f t="shared" si="2"/>
        <v>104.0359397983693</v>
      </c>
      <c r="Z7"/>
      <c r="AA7"/>
      <c r="AB7"/>
    </row>
    <row r="8" spans="1:29" s="1" customFormat="1" x14ac:dyDescent="0.25">
      <c r="A8">
        <f t="shared" si="3"/>
        <v>6</v>
      </c>
      <c r="B8" s="4" t="s">
        <v>227</v>
      </c>
      <c r="C8" s="3">
        <v>3165</v>
      </c>
      <c r="D8" s="3">
        <v>4041957</v>
      </c>
      <c r="E8" s="4"/>
      <c r="F8" s="4"/>
      <c r="G8" s="4" t="s">
        <v>228</v>
      </c>
      <c r="H8" s="4" t="s">
        <v>152</v>
      </c>
      <c r="I8" s="4" t="s">
        <v>40</v>
      </c>
      <c r="J8" s="4" t="s">
        <v>12</v>
      </c>
      <c r="K8" s="4" t="s">
        <v>13</v>
      </c>
      <c r="L8" s="4" t="s">
        <v>14</v>
      </c>
      <c r="M8" s="4" t="s">
        <v>13</v>
      </c>
      <c r="N8" s="4" t="s">
        <v>13</v>
      </c>
      <c r="O8" s="5">
        <v>1021723</v>
      </c>
      <c r="P8" s="5">
        <v>1021723</v>
      </c>
      <c r="Q8" s="5">
        <v>1022170</v>
      </c>
      <c r="R8" s="5">
        <v>1004578</v>
      </c>
      <c r="S8" s="5">
        <v>432</v>
      </c>
      <c r="T8" s="5">
        <v>1005010</v>
      </c>
      <c r="U8" s="5">
        <f t="shared" si="5"/>
        <v>1022170</v>
      </c>
      <c r="V8" s="73">
        <v>40804.421000000002</v>
      </c>
      <c r="W8" s="68">
        <f t="shared" si="0"/>
        <v>39.919407730612328</v>
      </c>
      <c r="X8" s="68">
        <f t="shared" si="1"/>
        <v>137.34269112942908</v>
      </c>
      <c r="Y8" s="68">
        <f t="shared" si="2"/>
        <v>104.0359397983693</v>
      </c>
      <c r="Z8" t="s">
        <v>359</v>
      </c>
      <c r="AA8"/>
      <c r="AB8"/>
    </row>
    <row r="9" spans="1:29" s="1" customFormat="1" x14ac:dyDescent="0.25">
      <c r="A9">
        <f t="shared" si="3"/>
        <v>7</v>
      </c>
      <c r="B9" s="4" t="s">
        <v>294</v>
      </c>
      <c r="C9" s="3">
        <v>2397</v>
      </c>
      <c r="D9" s="3">
        <v>4057754</v>
      </c>
      <c r="E9" s="4"/>
      <c r="F9" s="4" t="s">
        <v>183</v>
      </c>
      <c r="G9" s="4" t="s">
        <v>71</v>
      </c>
      <c r="H9" s="4" t="s">
        <v>156</v>
      </c>
      <c r="I9" s="4" t="s">
        <v>53</v>
      </c>
      <c r="J9" s="4" t="s">
        <v>12</v>
      </c>
      <c r="K9" s="4" t="s">
        <v>12</v>
      </c>
      <c r="L9" s="4" t="s">
        <v>14</v>
      </c>
      <c r="M9" s="4" t="s">
        <v>12</v>
      </c>
      <c r="N9" s="4" t="s">
        <v>12</v>
      </c>
      <c r="O9" s="5">
        <v>50615</v>
      </c>
      <c r="P9" s="5">
        <v>50615</v>
      </c>
      <c r="Q9" s="5">
        <v>50616</v>
      </c>
      <c r="R9" s="5">
        <v>49866</v>
      </c>
      <c r="S9" s="5">
        <v>1</v>
      </c>
      <c r="T9" s="5">
        <v>49867</v>
      </c>
      <c r="U9" s="5">
        <f t="shared" si="5"/>
        <v>50616</v>
      </c>
      <c r="V9" s="73">
        <v>2135</v>
      </c>
      <c r="W9" s="68">
        <f t="shared" si="0"/>
        <v>42.18033823296981</v>
      </c>
      <c r="X9" s="68">
        <f t="shared" si="1"/>
        <v>137.34269112942908</v>
      </c>
      <c r="Y9" s="68">
        <f t="shared" si="2"/>
        <v>104.0359397983693</v>
      </c>
      <c r="Z9"/>
      <c r="AA9"/>
      <c r="AB9"/>
    </row>
    <row r="10" spans="1:29" s="1" customFormat="1" x14ac:dyDescent="0.25">
      <c r="A10">
        <f t="shared" si="3"/>
        <v>8</v>
      </c>
      <c r="B10" s="4" t="s">
        <v>140</v>
      </c>
      <c r="C10" s="3">
        <v>4573</v>
      </c>
      <c r="D10" s="3">
        <v>4060684</v>
      </c>
      <c r="E10" s="4"/>
      <c r="F10" s="4" t="s">
        <v>67</v>
      </c>
      <c r="G10" s="4" t="s">
        <v>141</v>
      </c>
      <c r="H10" s="4" t="s">
        <v>141</v>
      </c>
      <c r="I10" s="4" t="s">
        <v>40</v>
      </c>
      <c r="J10" s="4" t="s">
        <v>12</v>
      </c>
      <c r="K10" s="4" t="s">
        <v>13</v>
      </c>
      <c r="L10" s="4" t="s">
        <v>14</v>
      </c>
      <c r="M10" s="4" t="s">
        <v>13</v>
      </c>
      <c r="N10" s="4" t="s">
        <v>13</v>
      </c>
      <c r="O10" s="5" t="s">
        <v>2</v>
      </c>
      <c r="P10" s="5" t="s">
        <v>2</v>
      </c>
      <c r="Q10" s="5" t="s">
        <v>2</v>
      </c>
      <c r="R10" s="5">
        <v>321492</v>
      </c>
      <c r="S10" s="5">
        <v>107</v>
      </c>
      <c r="T10" s="5">
        <v>321599</v>
      </c>
      <c r="U10" s="5">
        <f t="shared" si="5"/>
        <v>321599</v>
      </c>
      <c r="V10" s="73">
        <v>13970</v>
      </c>
      <c r="W10" s="68">
        <f t="shared" si="0"/>
        <v>43.439189798475745</v>
      </c>
      <c r="X10" s="68">
        <f t="shared" si="1"/>
        <v>137.34269112942908</v>
      </c>
      <c r="Y10" s="68">
        <f t="shared" si="2"/>
        <v>104.0359397983693</v>
      </c>
      <c r="Z10"/>
      <c r="AA10"/>
      <c r="AB10"/>
    </row>
    <row r="11" spans="1:29" s="1" customFormat="1" x14ac:dyDescent="0.25">
      <c r="A11">
        <f t="shared" si="3"/>
        <v>9</v>
      </c>
      <c r="B11" s="4" t="s">
        <v>258</v>
      </c>
      <c r="C11" s="3">
        <v>3850</v>
      </c>
      <c r="D11" s="3">
        <v>4008752</v>
      </c>
      <c r="E11" s="4"/>
      <c r="F11" s="4" t="s">
        <v>259</v>
      </c>
      <c r="G11" s="4" t="s">
        <v>163</v>
      </c>
      <c r="H11" s="4" t="s">
        <v>163</v>
      </c>
      <c r="I11" s="4" t="s">
        <v>53</v>
      </c>
      <c r="J11" s="4" t="s">
        <v>12</v>
      </c>
      <c r="K11" s="4" t="s">
        <v>13</v>
      </c>
      <c r="L11" s="4" t="s">
        <v>14</v>
      </c>
      <c r="M11" s="4" t="s">
        <v>13</v>
      </c>
      <c r="N11" s="4" t="s">
        <v>13</v>
      </c>
      <c r="O11" s="5">
        <v>604001</v>
      </c>
      <c r="P11" s="5">
        <v>604001</v>
      </c>
      <c r="Q11" s="5">
        <v>605122</v>
      </c>
      <c r="R11" s="5">
        <v>604001</v>
      </c>
      <c r="S11" s="5">
        <v>1121</v>
      </c>
      <c r="T11" s="5">
        <v>605122</v>
      </c>
      <c r="U11" s="5">
        <f t="shared" si="5"/>
        <v>605122</v>
      </c>
      <c r="V11" s="73">
        <v>27225</v>
      </c>
      <c r="W11" s="68">
        <f t="shared" si="0"/>
        <v>44.990927449340795</v>
      </c>
      <c r="X11" s="68">
        <f t="shared" si="1"/>
        <v>137.34269112942908</v>
      </c>
      <c r="Y11" s="68">
        <f t="shared" si="2"/>
        <v>104.0359397983693</v>
      </c>
      <c r="Z11"/>
      <c r="AA11"/>
      <c r="AB11"/>
    </row>
    <row r="12" spans="1:29" s="1" customFormat="1" x14ac:dyDescent="0.25">
      <c r="A12">
        <f t="shared" si="3"/>
        <v>10</v>
      </c>
      <c r="B12" s="4" t="s">
        <v>294</v>
      </c>
      <c r="C12" s="3">
        <v>2399</v>
      </c>
      <c r="D12" s="3">
        <v>4057754</v>
      </c>
      <c r="E12" s="4"/>
      <c r="F12" s="4" t="s">
        <v>183</v>
      </c>
      <c r="G12" s="4" t="s">
        <v>71</v>
      </c>
      <c r="H12" s="4" t="s">
        <v>71</v>
      </c>
      <c r="I12" s="4" t="s">
        <v>53</v>
      </c>
      <c r="J12" s="4" t="s">
        <v>12</v>
      </c>
      <c r="K12" s="4" t="s">
        <v>12</v>
      </c>
      <c r="L12" s="4" t="s">
        <v>14</v>
      </c>
      <c r="M12" s="4" t="s">
        <v>12</v>
      </c>
      <c r="N12" s="4" t="s">
        <v>12</v>
      </c>
      <c r="O12" s="5">
        <v>440294</v>
      </c>
      <c r="P12" s="5">
        <v>440294</v>
      </c>
      <c r="Q12" s="5">
        <v>440316</v>
      </c>
      <c r="R12" s="5">
        <v>441970</v>
      </c>
      <c r="S12" s="5">
        <v>23</v>
      </c>
      <c r="T12" s="5">
        <v>441993</v>
      </c>
      <c r="U12" s="5">
        <f t="shared" si="5"/>
        <v>440316</v>
      </c>
      <c r="V12" s="73">
        <v>20056</v>
      </c>
      <c r="W12" s="68">
        <f t="shared" si="0"/>
        <v>45.549105642311432</v>
      </c>
      <c r="X12" s="68">
        <f t="shared" si="1"/>
        <v>137.34269112942908</v>
      </c>
      <c r="Y12" s="68">
        <f t="shared" si="2"/>
        <v>104.0359397983693</v>
      </c>
      <c r="Z12"/>
      <c r="AA12"/>
      <c r="AB12"/>
    </row>
    <row r="13" spans="1:29" s="1" customFormat="1" x14ac:dyDescent="0.25">
      <c r="A13">
        <f t="shared" si="3"/>
        <v>11</v>
      </c>
      <c r="B13" s="4" t="s">
        <v>3</v>
      </c>
      <c r="C13" s="3">
        <v>2835</v>
      </c>
      <c r="D13" s="3">
        <v>4057141</v>
      </c>
      <c r="E13" s="4" t="s">
        <v>69</v>
      </c>
      <c r="F13" s="4" t="s">
        <v>4</v>
      </c>
      <c r="G13" s="4" t="s">
        <v>23</v>
      </c>
      <c r="H13" s="4" t="s">
        <v>23</v>
      </c>
      <c r="I13" s="4" t="s">
        <v>24</v>
      </c>
      <c r="J13" s="4" t="s">
        <v>12</v>
      </c>
      <c r="K13" s="4" t="s">
        <v>13</v>
      </c>
      <c r="L13" s="4" t="s">
        <v>14</v>
      </c>
      <c r="M13" s="4" t="s">
        <v>13</v>
      </c>
      <c r="N13" s="4" t="s">
        <v>13</v>
      </c>
      <c r="O13" s="5">
        <v>1593676</v>
      </c>
      <c r="P13" s="5">
        <v>1593676</v>
      </c>
      <c r="Q13" s="5">
        <v>1595395</v>
      </c>
      <c r="R13" s="5">
        <v>1590988</v>
      </c>
      <c r="S13" s="5">
        <v>1682</v>
      </c>
      <c r="T13" s="5">
        <v>1592670</v>
      </c>
      <c r="U13" s="5">
        <f t="shared" si="5"/>
        <v>1595395</v>
      </c>
      <c r="V13" s="73">
        <v>75843</v>
      </c>
      <c r="W13" s="68">
        <f t="shared" si="0"/>
        <v>47.538697313204565</v>
      </c>
      <c r="X13" s="68">
        <f t="shared" si="1"/>
        <v>137.34269112942908</v>
      </c>
      <c r="Y13" s="68">
        <f t="shared" si="2"/>
        <v>104.0359397983693</v>
      </c>
      <c r="Z13"/>
      <c r="AA13"/>
      <c r="AB13"/>
    </row>
    <row r="14" spans="1:29" s="1" customFormat="1" x14ac:dyDescent="0.25">
      <c r="A14">
        <f t="shared" si="3"/>
        <v>12</v>
      </c>
      <c r="B14" s="4" t="s">
        <v>162</v>
      </c>
      <c r="C14" s="3">
        <v>4710</v>
      </c>
      <c r="D14" s="3">
        <v>4076679</v>
      </c>
      <c r="E14" s="4"/>
      <c r="F14" s="4"/>
      <c r="G14" s="4" t="s">
        <v>163</v>
      </c>
      <c r="H14" s="4" t="s">
        <v>163</v>
      </c>
      <c r="I14" s="4" t="s">
        <v>53</v>
      </c>
      <c r="J14" s="4" t="s">
        <v>12</v>
      </c>
      <c r="K14" s="4" t="s">
        <v>13</v>
      </c>
      <c r="L14" s="4" t="s">
        <v>14</v>
      </c>
      <c r="M14" s="4" t="s">
        <v>13</v>
      </c>
      <c r="N14" s="4" t="s">
        <v>13</v>
      </c>
      <c r="O14" s="5">
        <v>15332</v>
      </c>
      <c r="P14" s="5">
        <v>15332</v>
      </c>
      <c r="Q14" s="5">
        <v>15332</v>
      </c>
      <c r="R14" s="5">
        <v>15332</v>
      </c>
      <c r="S14" s="5">
        <v>0</v>
      </c>
      <c r="T14" s="5">
        <v>15332</v>
      </c>
      <c r="U14" s="5">
        <f t="shared" si="5"/>
        <v>15332</v>
      </c>
      <c r="V14" s="73">
        <v>731</v>
      </c>
      <c r="W14" s="68">
        <f t="shared" si="0"/>
        <v>47.678058961648837</v>
      </c>
      <c r="X14" s="68">
        <f t="shared" si="1"/>
        <v>137.34269112942908</v>
      </c>
      <c r="Y14" s="68">
        <f t="shared" si="2"/>
        <v>104.0359397983693</v>
      </c>
      <c r="Z14"/>
      <c r="AA14"/>
      <c r="AB14"/>
    </row>
    <row r="15" spans="1:29" s="1" customFormat="1" x14ac:dyDescent="0.25">
      <c r="A15">
        <f t="shared" si="3"/>
        <v>13</v>
      </c>
      <c r="B15" s="4" t="s">
        <v>135</v>
      </c>
      <c r="C15" s="3">
        <v>766</v>
      </c>
      <c r="D15" s="3">
        <v>4060572</v>
      </c>
      <c r="E15" s="4"/>
      <c r="F15" s="4" t="s">
        <v>107</v>
      </c>
      <c r="G15" s="4" t="s">
        <v>59</v>
      </c>
      <c r="H15" s="4" t="s">
        <v>59</v>
      </c>
      <c r="I15" s="4" t="s">
        <v>11</v>
      </c>
      <c r="J15" s="4" t="s">
        <v>12</v>
      </c>
      <c r="K15" s="4" t="s">
        <v>13</v>
      </c>
      <c r="L15" s="4" t="s">
        <v>14</v>
      </c>
      <c r="M15" s="4" t="s">
        <v>13</v>
      </c>
      <c r="N15" s="4" t="s">
        <v>13</v>
      </c>
      <c r="O15" s="5">
        <v>113486</v>
      </c>
      <c r="P15" s="5">
        <v>113499</v>
      </c>
      <c r="Q15" s="5" t="s">
        <v>2</v>
      </c>
      <c r="R15" s="5">
        <v>113138</v>
      </c>
      <c r="S15" s="5">
        <v>130</v>
      </c>
      <c r="T15" s="5">
        <v>113268</v>
      </c>
      <c r="U15" s="5">
        <f t="shared" si="5"/>
        <v>113268</v>
      </c>
      <c r="V15" s="73">
        <v>5509</v>
      </c>
      <c r="W15" s="68">
        <f t="shared" si="0"/>
        <v>48.63686124942614</v>
      </c>
      <c r="X15" s="68">
        <f t="shared" si="1"/>
        <v>137.34269112942908</v>
      </c>
      <c r="Y15" s="68">
        <f t="shared" si="2"/>
        <v>104.0359397983693</v>
      </c>
      <c r="Z15"/>
      <c r="AA15"/>
      <c r="AB15"/>
    </row>
    <row r="16" spans="1:29" x14ac:dyDescent="0.25">
      <c r="A16">
        <f t="shared" si="3"/>
        <v>14</v>
      </c>
      <c r="B16" s="4" t="s">
        <v>3</v>
      </c>
      <c r="C16" s="3">
        <v>2836</v>
      </c>
      <c r="D16" s="3">
        <v>4057141</v>
      </c>
      <c r="E16" s="4" t="s">
        <v>70</v>
      </c>
      <c r="F16" s="4" t="s">
        <v>4</v>
      </c>
      <c r="G16" s="4" t="s">
        <v>23</v>
      </c>
      <c r="H16" s="4" t="s">
        <v>71</v>
      </c>
      <c r="I16" s="4" t="s">
        <v>24</v>
      </c>
      <c r="J16" s="4" t="s">
        <v>12</v>
      </c>
      <c r="K16" s="4" t="s">
        <v>13</v>
      </c>
      <c r="L16" s="4" t="s">
        <v>14</v>
      </c>
      <c r="M16" s="4" t="s">
        <v>13</v>
      </c>
      <c r="N16" s="4" t="s">
        <v>13</v>
      </c>
      <c r="O16" s="5">
        <v>816444</v>
      </c>
      <c r="P16" s="5">
        <v>816444</v>
      </c>
      <c r="Q16" s="5">
        <v>816789</v>
      </c>
      <c r="R16" s="5">
        <v>816465</v>
      </c>
      <c r="S16" s="5">
        <v>345</v>
      </c>
      <c r="T16" s="5">
        <v>816810</v>
      </c>
      <c r="U16" s="5">
        <f t="shared" si="5"/>
        <v>816789</v>
      </c>
      <c r="V16" s="73">
        <v>40384</v>
      </c>
      <c r="W16" s="68">
        <f t="shared" si="0"/>
        <v>49.442389650203417</v>
      </c>
      <c r="X16" s="68">
        <f t="shared" si="1"/>
        <v>137.34269112942908</v>
      </c>
      <c r="Y16" s="68">
        <f t="shared" si="2"/>
        <v>104.0359397983693</v>
      </c>
    </row>
    <row r="17" spans="1:28" x14ac:dyDescent="0.25">
      <c r="A17">
        <f t="shared" si="3"/>
        <v>15</v>
      </c>
      <c r="B17" s="4" t="s">
        <v>22</v>
      </c>
      <c r="C17" s="3">
        <v>6047</v>
      </c>
      <c r="D17" s="3">
        <v>4057157</v>
      </c>
      <c r="E17" s="4" t="s">
        <v>36</v>
      </c>
      <c r="F17" s="4"/>
      <c r="G17" s="4" t="s">
        <v>23</v>
      </c>
      <c r="H17" s="4" t="s">
        <v>23</v>
      </c>
      <c r="I17" s="4" t="s">
        <v>24</v>
      </c>
      <c r="J17" s="4" t="s">
        <v>12</v>
      </c>
      <c r="K17" s="4" t="s">
        <v>12</v>
      </c>
      <c r="L17" s="4" t="s">
        <v>14</v>
      </c>
      <c r="M17" s="4" t="s">
        <v>12</v>
      </c>
      <c r="N17" s="4" t="s">
        <v>13</v>
      </c>
      <c r="O17" s="5">
        <v>1581210</v>
      </c>
      <c r="P17" s="5">
        <v>1581210</v>
      </c>
      <c r="Q17" s="5">
        <v>1582028</v>
      </c>
      <c r="R17" s="5" t="s">
        <v>2</v>
      </c>
      <c r="S17" s="5" t="s">
        <v>2</v>
      </c>
      <c r="T17" s="5" t="s">
        <v>2</v>
      </c>
      <c r="U17" s="5">
        <f t="shared" si="5"/>
        <v>1582028</v>
      </c>
      <c r="V17" s="73">
        <v>78644</v>
      </c>
      <c r="W17" s="68">
        <f t="shared" si="0"/>
        <v>49.710877430740794</v>
      </c>
      <c r="X17" s="68">
        <f t="shared" si="1"/>
        <v>137.34269112942908</v>
      </c>
      <c r="Y17" s="68">
        <f t="shared" si="2"/>
        <v>104.0359397983693</v>
      </c>
    </row>
    <row r="18" spans="1:28" x14ac:dyDescent="0.25">
      <c r="A18">
        <f t="shared" si="3"/>
        <v>16</v>
      </c>
      <c r="B18" s="4" t="s">
        <v>67</v>
      </c>
      <c r="C18" s="3">
        <v>1896</v>
      </c>
      <c r="D18" s="3">
        <v>4010692</v>
      </c>
      <c r="E18" s="4" t="s">
        <v>286</v>
      </c>
      <c r="F18" s="4"/>
      <c r="G18" s="4" t="s">
        <v>156</v>
      </c>
      <c r="H18" s="4" t="s">
        <v>103</v>
      </c>
      <c r="I18" s="4" t="s">
        <v>53</v>
      </c>
      <c r="J18" s="4" t="s">
        <v>12</v>
      </c>
      <c r="K18" s="4" t="s">
        <v>12</v>
      </c>
      <c r="L18" s="4" t="s">
        <v>14</v>
      </c>
      <c r="M18" s="4" t="s">
        <v>12</v>
      </c>
      <c r="N18" s="4" t="s">
        <v>12</v>
      </c>
      <c r="O18" s="5">
        <v>80238</v>
      </c>
      <c r="P18" s="5">
        <v>80238</v>
      </c>
      <c r="Q18" s="5">
        <v>80274</v>
      </c>
      <c r="R18" s="5">
        <v>81035</v>
      </c>
      <c r="S18" s="5">
        <v>35</v>
      </c>
      <c r="T18" s="5">
        <v>81070</v>
      </c>
      <c r="U18" s="5">
        <f t="shared" si="5"/>
        <v>80274</v>
      </c>
      <c r="V18" s="73">
        <v>4227</v>
      </c>
      <c r="W18" s="68">
        <f t="shared" si="0"/>
        <v>52.657149263771579</v>
      </c>
      <c r="X18" s="68">
        <f t="shared" si="1"/>
        <v>137.34269112942908</v>
      </c>
      <c r="Y18" s="68">
        <f t="shared" si="2"/>
        <v>104.0359397983693</v>
      </c>
    </row>
    <row r="19" spans="1:28" x14ac:dyDescent="0.25">
      <c r="A19">
        <f t="shared" si="3"/>
        <v>17</v>
      </c>
      <c r="B19" s="4" t="s">
        <v>191</v>
      </c>
      <c r="C19" s="3">
        <v>4792</v>
      </c>
      <c r="D19" s="3">
        <v>4064479</v>
      </c>
      <c r="E19" s="4"/>
      <c r="F19" s="4" t="s">
        <v>192</v>
      </c>
      <c r="G19" s="4" t="s">
        <v>63</v>
      </c>
      <c r="H19" s="4" t="s">
        <v>63</v>
      </c>
      <c r="I19" s="4" t="s">
        <v>53</v>
      </c>
      <c r="J19" s="4" t="s">
        <v>12</v>
      </c>
      <c r="K19" s="4" t="s">
        <v>13</v>
      </c>
      <c r="L19" s="4"/>
      <c r="M19" s="4" t="s">
        <v>13</v>
      </c>
      <c r="N19" s="4" t="s">
        <v>13</v>
      </c>
      <c r="O19" s="5">
        <v>0</v>
      </c>
      <c r="P19" s="5">
        <v>0</v>
      </c>
      <c r="Q19" s="5">
        <v>48643</v>
      </c>
      <c r="R19" s="5">
        <v>0</v>
      </c>
      <c r="S19" s="5">
        <v>48031</v>
      </c>
      <c r="T19" s="5">
        <v>48031</v>
      </c>
      <c r="U19" s="5">
        <f t="shared" si="5"/>
        <v>48643</v>
      </c>
      <c r="V19" s="73">
        <v>2625</v>
      </c>
      <c r="W19" s="68">
        <f t="shared" si="0"/>
        <v>53.964599222909769</v>
      </c>
      <c r="X19" s="68">
        <f t="shared" si="1"/>
        <v>137.34269112942908</v>
      </c>
      <c r="Y19" s="68">
        <f t="shared" si="2"/>
        <v>104.0359397983693</v>
      </c>
    </row>
    <row r="20" spans="1:28" x14ac:dyDescent="0.25">
      <c r="A20">
        <f t="shared" si="3"/>
        <v>18</v>
      </c>
      <c r="B20" s="4" t="s">
        <v>3</v>
      </c>
      <c r="C20" s="3">
        <v>2843</v>
      </c>
      <c r="D20" s="3">
        <v>4057141</v>
      </c>
      <c r="E20" s="4" t="s">
        <v>69</v>
      </c>
      <c r="F20" s="4" t="s">
        <v>4</v>
      </c>
      <c r="G20" s="4" t="s">
        <v>23</v>
      </c>
      <c r="H20" s="4" t="s">
        <v>32</v>
      </c>
      <c r="I20" s="4" t="s">
        <v>24</v>
      </c>
      <c r="J20" s="4" t="s">
        <v>12</v>
      </c>
      <c r="K20" s="4" t="s">
        <v>13</v>
      </c>
      <c r="L20" s="4" t="s">
        <v>14</v>
      </c>
      <c r="M20" s="4" t="s">
        <v>13</v>
      </c>
      <c r="N20" s="4" t="s">
        <v>13</v>
      </c>
      <c r="O20" s="5" t="s">
        <v>2</v>
      </c>
      <c r="P20" s="5" t="s">
        <v>2</v>
      </c>
      <c r="Q20" s="5" t="s">
        <v>2</v>
      </c>
      <c r="R20" s="5">
        <v>115275</v>
      </c>
      <c r="S20" s="5">
        <v>43</v>
      </c>
      <c r="T20" s="5">
        <v>115318</v>
      </c>
      <c r="U20" s="5">
        <f t="shared" si="5"/>
        <v>115318</v>
      </c>
      <c r="V20" s="73">
        <v>6250.5659999999998</v>
      </c>
      <c r="W20" s="68">
        <f t="shared" si="0"/>
        <v>54.202865120796403</v>
      </c>
      <c r="X20" s="68">
        <f t="shared" si="1"/>
        <v>137.34269112942908</v>
      </c>
      <c r="Y20" s="68">
        <f t="shared" si="2"/>
        <v>104.0359397983693</v>
      </c>
      <c r="Z20" t="s">
        <v>359</v>
      </c>
    </row>
    <row r="21" spans="1:28" x14ac:dyDescent="0.25">
      <c r="A21">
        <f t="shared" si="3"/>
        <v>19</v>
      </c>
      <c r="B21" s="4" t="s">
        <v>215</v>
      </c>
      <c r="C21" s="3">
        <v>2792</v>
      </c>
      <c r="D21" s="3">
        <v>4057140</v>
      </c>
      <c r="E21" s="4"/>
      <c r="F21" s="4" t="s">
        <v>216</v>
      </c>
      <c r="G21" s="4" t="s">
        <v>217</v>
      </c>
      <c r="H21" s="4" t="s">
        <v>217</v>
      </c>
      <c r="I21" s="4" t="s">
        <v>24</v>
      </c>
      <c r="J21" s="4" t="s">
        <v>12</v>
      </c>
      <c r="K21" s="4" t="s">
        <v>13</v>
      </c>
      <c r="L21" s="4" t="s">
        <v>14</v>
      </c>
      <c r="M21" s="4" t="s">
        <v>13</v>
      </c>
      <c r="N21" s="4" t="s">
        <v>13</v>
      </c>
      <c r="O21" s="5" t="s">
        <v>2</v>
      </c>
      <c r="P21" s="5" t="s">
        <v>2</v>
      </c>
      <c r="Q21" s="5" t="s">
        <v>2</v>
      </c>
      <c r="R21" s="5">
        <v>908798</v>
      </c>
      <c r="S21" s="5">
        <v>300</v>
      </c>
      <c r="T21" s="5">
        <v>909098</v>
      </c>
      <c r="U21" s="5">
        <f t="shared" si="5"/>
        <v>909098</v>
      </c>
      <c r="V21" s="73">
        <v>50291</v>
      </c>
      <c r="W21" s="68">
        <f t="shared" si="0"/>
        <v>55.31966850658565</v>
      </c>
      <c r="X21" s="68">
        <f t="shared" si="1"/>
        <v>137.34269112942908</v>
      </c>
      <c r="Y21" s="68">
        <f t="shared" si="2"/>
        <v>104.0359397983693</v>
      </c>
    </row>
    <row r="22" spans="1:28" x14ac:dyDescent="0.25">
      <c r="A22">
        <f t="shared" si="3"/>
        <v>20</v>
      </c>
      <c r="B22" s="4" t="s">
        <v>3</v>
      </c>
      <c r="C22" s="3">
        <v>2838</v>
      </c>
      <c r="D22" s="3">
        <v>4057141</v>
      </c>
      <c r="E22" s="4" t="s">
        <v>68</v>
      </c>
      <c r="F22" s="4" t="s">
        <v>4</v>
      </c>
      <c r="G22" s="4" t="s">
        <v>23</v>
      </c>
      <c r="H22" s="4" t="s">
        <v>32</v>
      </c>
      <c r="I22" s="4" t="s">
        <v>24</v>
      </c>
      <c r="J22" s="4" t="s">
        <v>12</v>
      </c>
      <c r="K22" s="4" t="s">
        <v>13</v>
      </c>
      <c r="L22" s="4" t="s">
        <v>14</v>
      </c>
      <c r="M22" s="4" t="s">
        <v>13</v>
      </c>
      <c r="N22" s="4" t="s">
        <v>13</v>
      </c>
      <c r="O22" s="5">
        <v>131869</v>
      </c>
      <c r="P22" s="5">
        <v>131869</v>
      </c>
      <c r="Q22" s="5">
        <v>131982</v>
      </c>
      <c r="R22" s="5">
        <v>131869</v>
      </c>
      <c r="S22" s="5">
        <v>113</v>
      </c>
      <c r="T22" s="5">
        <v>131982</v>
      </c>
      <c r="U22" s="5">
        <f t="shared" si="5"/>
        <v>131982</v>
      </c>
      <c r="V22" s="73">
        <v>7323</v>
      </c>
      <c r="W22" s="68">
        <f t="shared" si="0"/>
        <v>55.484838841660228</v>
      </c>
      <c r="X22" s="68">
        <f t="shared" si="1"/>
        <v>137.34269112942908</v>
      </c>
      <c r="Y22" s="68">
        <f t="shared" si="2"/>
        <v>104.0359397983693</v>
      </c>
    </row>
    <row r="23" spans="1:28" x14ac:dyDescent="0.25">
      <c r="A23">
        <f t="shared" si="3"/>
        <v>21</v>
      </c>
      <c r="B23" s="4" t="s">
        <v>298</v>
      </c>
      <c r="C23" s="3">
        <v>2546</v>
      </c>
      <c r="D23" s="3">
        <v>4062222</v>
      </c>
      <c r="E23" s="4"/>
      <c r="F23" s="4" t="s">
        <v>265</v>
      </c>
      <c r="G23" s="4" t="s">
        <v>94</v>
      </c>
      <c r="H23" s="4" t="s">
        <v>94</v>
      </c>
      <c r="I23" s="4" t="s">
        <v>48</v>
      </c>
      <c r="J23" s="4" t="s">
        <v>12</v>
      </c>
      <c r="K23" s="4" t="s">
        <v>12</v>
      </c>
      <c r="L23" s="4" t="s">
        <v>14</v>
      </c>
      <c r="M23" s="4" t="s">
        <v>13</v>
      </c>
      <c r="N23" s="4" t="s">
        <v>13</v>
      </c>
      <c r="O23" s="5">
        <v>498370</v>
      </c>
      <c r="P23" s="5">
        <v>498370</v>
      </c>
      <c r="Q23" s="5">
        <v>499343</v>
      </c>
      <c r="R23" s="5">
        <v>438515</v>
      </c>
      <c r="S23" s="5">
        <v>60328</v>
      </c>
      <c r="T23" s="5">
        <v>498843</v>
      </c>
      <c r="U23" s="5">
        <f t="shared" si="5"/>
        <v>499343</v>
      </c>
      <c r="V23" s="73">
        <v>29009</v>
      </c>
      <c r="W23" s="68">
        <f t="shared" si="0"/>
        <v>58.094335957448088</v>
      </c>
      <c r="X23" s="68">
        <f t="shared" si="1"/>
        <v>137.34269112942908</v>
      </c>
      <c r="Y23" s="68">
        <f t="shared" si="2"/>
        <v>104.0359397983693</v>
      </c>
    </row>
    <row r="24" spans="1:28" x14ac:dyDescent="0.25">
      <c r="A24">
        <f t="shared" si="3"/>
        <v>22</v>
      </c>
      <c r="B24" s="4" t="s">
        <v>227</v>
      </c>
      <c r="C24" s="3">
        <v>3167</v>
      </c>
      <c r="D24" s="3">
        <v>4041957</v>
      </c>
      <c r="E24" s="4"/>
      <c r="F24" s="4"/>
      <c r="G24" s="4" t="s">
        <v>228</v>
      </c>
      <c r="H24" s="4" t="s">
        <v>228</v>
      </c>
      <c r="I24" s="4" t="s">
        <v>40</v>
      </c>
      <c r="J24" s="4" t="s">
        <v>12</v>
      </c>
      <c r="K24" s="4" t="s">
        <v>13</v>
      </c>
      <c r="L24" s="4" t="s">
        <v>14</v>
      </c>
      <c r="M24" s="4" t="s">
        <v>13</v>
      </c>
      <c r="N24" s="4" t="s">
        <v>13</v>
      </c>
      <c r="O24" s="5">
        <v>682173</v>
      </c>
      <c r="P24" s="5">
        <v>682173</v>
      </c>
      <c r="Q24" s="5" t="s">
        <v>2</v>
      </c>
      <c r="R24" s="5">
        <v>682173</v>
      </c>
      <c r="S24" s="5">
        <v>201</v>
      </c>
      <c r="T24" s="5">
        <v>682374</v>
      </c>
      <c r="U24" s="5">
        <f t="shared" si="5"/>
        <v>682374</v>
      </c>
      <c r="V24" s="73">
        <v>40804</v>
      </c>
      <c r="W24" s="68">
        <f t="shared" si="0"/>
        <v>59.79712005439832</v>
      </c>
      <c r="X24" s="68">
        <f t="shared" si="1"/>
        <v>137.34269112942908</v>
      </c>
      <c r="Y24" s="68">
        <f t="shared" si="2"/>
        <v>104.0359397983693</v>
      </c>
    </row>
    <row r="25" spans="1:28" x14ac:dyDescent="0.25">
      <c r="A25">
        <f t="shared" si="3"/>
        <v>23</v>
      </c>
      <c r="B25" s="4" t="s">
        <v>22</v>
      </c>
      <c r="C25" s="3">
        <v>168</v>
      </c>
      <c r="D25" s="3">
        <v>4057157</v>
      </c>
      <c r="E25" s="4" t="s">
        <v>37</v>
      </c>
      <c r="F25" s="4"/>
      <c r="G25" s="4" t="s">
        <v>23</v>
      </c>
      <c r="H25" s="4" t="s">
        <v>23</v>
      </c>
      <c r="I25" s="4" t="s">
        <v>24</v>
      </c>
      <c r="J25" s="4" t="s">
        <v>12</v>
      </c>
      <c r="K25" s="4" t="s">
        <v>12</v>
      </c>
      <c r="L25" s="4" t="s">
        <v>14</v>
      </c>
      <c r="M25" s="4" t="s">
        <v>12</v>
      </c>
      <c r="N25" s="4" t="s">
        <v>13</v>
      </c>
      <c r="O25" s="5">
        <v>299282</v>
      </c>
      <c r="P25" s="5">
        <v>299283</v>
      </c>
      <c r="Q25" s="5">
        <v>299294</v>
      </c>
      <c r="R25" s="5" t="s">
        <v>2</v>
      </c>
      <c r="S25" s="5" t="s">
        <v>2</v>
      </c>
      <c r="T25" s="5" t="s">
        <v>2</v>
      </c>
      <c r="U25" s="5">
        <f t="shared" si="5"/>
        <v>299294</v>
      </c>
      <c r="V25" s="73">
        <v>17935</v>
      </c>
      <c r="W25" s="68">
        <f t="shared" si="0"/>
        <v>59.924355316177405</v>
      </c>
      <c r="X25" s="68">
        <f t="shared" si="1"/>
        <v>137.34269112942908</v>
      </c>
      <c r="Y25" s="68">
        <f t="shared" si="2"/>
        <v>104.0359397983693</v>
      </c>
      <c r="Z25" s="1"/>
      <c r="AA25" s="1"/>
      <c r="AB25" s="1"/>
    </row>
    <row r="26" spans="1:28" x14ac:dyDescent="0.25">
      <c r="A26">
        <f t="shared" si="3"/>
        <v>24</v>
      </c>
      <c r="B26" s="4" t="s">
        <v>270</v>
      </c>
      <c r="C26" s="3">
        <v>770</v>
      </c>
      <c r="D26" s="3">
        <v>4057081</v>
      </c>
      <c r="E26" s="4"/>
      <c r="F26" s="4" t="s">
        <v>271</v>
      </c>
      <c r="G26" s="4" t="s">
        <v>88</v>
      </c>
      <c r="H26" s="4" t="s">
        <v>88</v>
      </c>
      <c r="I26" s="4" t="s">
        <v>53</v>
      </c>
      <c r="J26" s="4" t="s">
        <v>12</v>
      </c>
      <c r="K26" s="4" t="s">
        <v>12</v>
      </c>
      <c r="L26" s="4" t="s">
        <v>14</v>
      </c>
      <c r="M26" s="4" t="s">
        <v>12</v>
      </c>
      <c r="N26" s="4" t="s">
        <v>12</v>
      </c>
      <c r="O26" s="5">
        <v>1714947</v>
      </c>
      <c r="P26" s="5">
        <v>1714947</v>
      </c>
      <c r="Q26" s="5">
        <v>1718462</v>
      </c>
      <c r="R26" s="5">
        <v>1714874</v>
      </c>
      <c r="S26" s="5">
        <v>3534</v>
      </c>
      <c r="T26" s="5">
        <v>1718408</v>
      </c>
      <c r="U26" s="5">
        <f t="shared" si="5"/>
        <v>1718462</v>
      </c>
      <c r="V26" s="73">
        <v>104609</v>
      </c>
      <c r="W26" s="68">
        <f t="shared" si="0"/>
        <v>60.873618386673662</v>
      </c>
      <c r="X26" s="68">
        <f t="shared" si="1"/>
        <v>137.34269112942908</v>
      </c>
      <c r="Y26" s="68">
        <f t="shared" si="2"/>
        <v>104.0359397983693</v>
      </c>
    </row>
    <row r="27" spans="1:28" x14ac:dyDescent="0.25">
      <c r="A27">
        <f t="shared" si="3"/>
        <v>25</v>
      </c>
      <c r="B27" s="4" t="s">
        <v>38</v>
      </c>
      <c r="C27" s="3">
        <v>199</v>
      </c>
      <c r="D27" s="3">
        <v>4057075</v>
      </c>
      <c r="E27" s="4"/>
      <c r="F27" s="4"/>
      <c r="G27" s="4" t="s">
        <v>39</v>
      </c>
      <c r="H27" s="4" t="s">
        <v>141</v>
      </c>
      <c r="I27" s="4" t="s">
        <v>40</v>
      </c>
      <c r="J27" s="4" t="s">
        <v>12</v>
      </c>
      <c r="K27" s="4" t="s">
        <v>12</v>
      </c>
      <c r="L27" s="4" t="s">
        <v>14</v>
      </c>
      <c r="M27" s="4" t="s">
        <v>12</v>
      </c>
      <c r="N27" s="4" t="s">
        <v>12</v>
      </c>
      <c r="O27" s="5" t="s">
        <v>2</v>
      </c>
      <c r="P27" s="5" t="s">
        <v>2</v>
      </c>
      <c r="Q27" s="5" t="s">
        <v>2</v>
      </c>
      <c r="R27" s="5">
        <v>76145</v>
      </c>
      <c r="S27" s="5">
        <v>8</v>
      </c>
      <c r="T27" s="5">
        <v>76153</v>
      </c>
      <c r="U27" s="5">
        <f t="shared" si="5"/>
        <v>76153</v>
      </c>
      <c r="V27" s="73">
        <v>4652</v>
      </c>
      <c r="W27" s="68">
        <f t="shared" si="0"/>
        <v>61.08754743739577</v>
      </c>
      <c r="X27" s="68">
        <f t="shared" si="1"/>
        <v>137.34269112942908</v>
      </c>
      <c r="Y27" s="68">
        <f t="shared" si="2"/>
        <v>104.0359397983693</v>
      </c>
      <c r="Z27" s="1"/>
      <c r="AA27" s="1"/>
      <c r="AB27" s="1"/>
    </row>
    <row r="28" spans="1:28" x14ac:dyDescent="0.25">
      <c r="A28">
        <f t="shared" si="3"/>
        <v>26</v>
      </c>
      <c r="B28" s="4" t="s">
        <v>248</v>
      </c>
      <c r="C28" s="3">
        <v>5725</v>
      </c>
      <c r="D28" s="3">
        <v>4092964</v>
      </c>
      <c r="E28" s="4"/>
      <c r="F28" s="4" t="s">
        <v>139</v>
      </c>
      <c r="G28" s="4" t="s">
        <v>85</v>
      </c>
      <c r="H28" s="4" t="s">
        <v>63</v>
      </c>
      <c r="I28" s="4" t="s">
        <v>53</v>
      </c>
      <c r="J28" s="4" t="s">
        <v>12</v>
      </c>
      <c r="K28" s="4" t="s">
        <v>13</v>
      </c>
      <c r="L28" s="4" t="s">
        <v>14</v>
      </c>
      <c r="M28" s="4" t="s">
        <v>13</v>
      </c>
      <c r="N28" s="4" t="s">
        <v>13</v>
      </c>
      <c r="O28" s="5">
        <v>23004</v>
      </c>
      <c r="P28" s="5">
        <v>23004</v>
      </c>
      <c r="Q28" s="5">
        <v>315623</v>
      </c>
      <c r="R28" s="5">
        <v>22825</v>
      </c>
      <c r="S28" s="5">
        <v>288872</v>
      </c>
      <c r="T28" s="5">
        <v>311697</v>
      </c>
      <c r="U28" s="5">
        <f t="shared" si="5"/>
        <v>315623</v>
      </c>
      <c r="V28" s="73">
        <v>19786</v>
      </c>
      <c r="W28" s="68">
        <f t="shared" si="0"/>
        <v>62.688714067099042</v>
      </c>
      <c r="X28" s="68">
        <f t="shared" si="1"/>
        <v>137.34269112942908</v>
      </c>
      <c r="Y28" s="68">
        <f t="shared" si="2"/>
        <v>104.0359397983693</v>
      </c>
    </row>
    <row r="29" spans="1:28" x14ac:dyDescent="0.25">
      <c r="A29">
        <f t="shared" si="3"/>
        <v>27</v>
      </c>
      <c r="B29" s="4" t="s">
        <v>303</v>
      </c>
      <c r="C29" s="3">
        <v>2785</v>
      </c>
      <c r="D29" s="3">
        <v>4062485</v>
      </c>
      <c r="E29" s="4"/>
      <c r="F29" s="4" t="s">
        <v>304</v>
      </c>
      <c r="G29" s="4" t="s">
        <v>39</v>
      </c>
      <c r="H29" s="4" t="s">
        <v>39</v>
      </c>
      <c r="I29" s="4" t="s">
        <v>40</v>
      </c>
      <c r="J29" s="4" t="s">
        <v>12</v>
      </c>
      <c r="K29" s="4" t="s">
        <v>12</v>
      </c>
      <c r="L29" s="4" t="s">
        <v>14</v>
      </c>
      <c r="M29" s="4" t="s">
        <v>12</v>
      </c>
      <c r="N29" s="4" t="s">
        <v>12</v>
      </c>
      <c r="O29" s="5">
        <v>773181</v>
      </c>
      <c r="P29" s="5">
        <v>773181</v>
      </c>
      <c r="Q29" s="5">
        <v>773385</v>
      </c>
      <c r="R29" s="5">
        <v>773226</v>
      </c>
      <c r="S29" s="5">
        <v>204</v>
      </c>
      <c r="T29" s="5">
        <v>773430</v>
      </c>
      <c r="U29" s="5">
        <f t="shared" si="5"/>
        <v>773385</v>
      </c>
      <c r="V29" s="73">
        <v>49721</v>
      </c>
      <c r="W29" s="68">
        <f t="shared" si="0"/>
        <v>64.290101307886758</v>
      </c>
      <c r="X29" s="68">
        <f t="shared" si="1"/>
        <v>137.34269112942908</v>
      </c>
      <c r="Y29" s="68">
        <f t="shared" si="2"/>
        <v>104.0359397983693</v>
      </c>
    </row>
    <row r="30" spans="1:28" x14ac:dyDescent="0.25">
      <c r="A30">
        <f t="shared" si="3"/>
        <v>28</v>
      </c>
      <c r="B30" s="4" t="s">
        <v>67</v>
      </c>
      <c r="C30" s="3">
        <v>1897</v>
      </c>
      <c r="D30" s="3">
        <v>4010692</v>
      </c>
      <c r="E30" s="4" t="s">
        <v>286</v>
      </c>
      <c r="F30" s="4"/>
      <c r="G30" s="4" t="s">
        <v>156</v>
      </c>
      <c r="H30" s="4" t="s">
        <v>156</v>
      </c>
      <c r="I30" s="4" t="s">
        <v>53</v>
      </c>
      <c r="J30" s="4" t="s">
        <v>12</v>
      </c>
      <c r="K30" s="4" t="s">
        <v>12</v>
      </c>
      <c r="L30" s="4" t="s">
        <v>14</v>
      </c>
      <c r="M30" s="4" t="s">
        <v>12</v>
      </c>
      <c r="N30" s="4" t="s">
        <v>12</v>
      </c>
      <c r="O30" s="5" t="s">
        <v>2</v>
      </c>
      <c r="P30" s="5" t="s">
        <v>2</v>
      </c>
      <c r="Q30" s="5" t="s">
        <v>2</v>
      </c>
      <c r="R30" s="5">
        <v>101969</v>
      </c>
      <c r="S30" s="5">
        <v>78</v>
      </c>
      <c r="T30" s="5">
        <v>102047</v>
      </c>
      <c r="U30" s="5">
        <f t="shared" si="5"/>
        <v>102047</v>
      </c>
      <c r="V30" s="73">
        <v>6614.6909999999998</v>
      </c>
      <c r="W30" s="68">
        <f t="shared" si="0"/>
        <v>64.820043705351452</v>
      </c>
      <c r="X30" s="68">
        <f t="shared" si="1"/>
        <v>137.34269112942908</v>
      </c>
      <c r="Y30" s="68">
        <f t="shared" si="2"/>
        <v>104.0359397983693</v>
      </c>
      <c r="Z30" t="s">
        <v>359</v>
      </c>
    </row>
    <row r="31" spans="1:28" x14ac:dyDescent="0.25">
      <c r="A31">
        <f t="shared" si="3"/>
        <v>29</v>
      </c>
      <c r="B31" s="4" t="s">
        <v>90</v>
      </c>
      <c r="C31" s="3">
        <v>5410</v>
      </c>
      <c r="D31" s="3">
        <v>4074561</v>
      </c>
      <c r="E31" s="4"/>
      <c r="F31" s="4" t="s">
        <v>91</v>
      </c>
      <c r="G31" s="4" t="s">
        <v>26</v>
      </c>
      <c r="H31" s="4" t="s">
        <v>26</v>
      </c>
      <c r="I31" s="4" t="s">
        <v>24</v>
      </c>
      <c r="J31" s="4" t="s">
        <v>12</v>
      </c>
      <c r="K31" s="4" t="s">
        <v>13</v>
      </c>
      <c r="L31" s="4" t="s">
        <v>14</v>
      </c>
      <c r="M31" s="4" t="s">
        <v>13</v>
      </c>
      <c r="N31" s="4" t="s">
        <v>13</v>
      </c>
      <c r="O31" s="5">
        <v>19930</v>
      </c>
      <c r="P31" s="5">
        <v>19930</v>
      </c>
      <c r="Q31" s="5" t="s">
        <v>2</v>
      </c>
      <c r="R31" s="5">
        <v>19496</v>
      </c>
      <c r="S31" s="5">
        <v>5</v>
      </c>
      <c r="T31" s="5">
        <v>19501</v>
      </c>
      <c r="U31" s="5">
        <f t="shared" si="5"/>
        <v>19501</v>
      </c>
      <c r="V31" s="73">
        <v>1290</v>
      </c>
      <c r="W31" s="68">
        <f t="shared" si="0"/>
        <v>66.150453822880877</v>
      </c>
      <c r="X31" s="68">
        <f t="shared" si="1"/>
        <v>137.34269112942908</v>
      </c>
      <c r="Y31" s="68">
        <f t="shared" si="2"/>
        <v>104.0359397983693</v>
      </c>
    </row>
    <row r="32" spans="1:28" x14ac:dyDescent="0.25">
      <c r="A32">
        <f t="shared" si="3"/>
        <v>30</v>
      </c>
      <c r="B32" s="4" t="s">
        <v>182</v>
      </c>
      <c r="C32" s="3">
        <v>6038</v>
      </c>
      <c r="D32" s="3">
        <v>4061925</v>
      </c>
      <c r="E32" s="4"/>
      <c r="F32" s="4" t="s">
        <v>183</v>
      </c>
      <c r="G32" s="4" t="s">
        <v>163</v>
      </c>
      <c r="H32" s="4"/>
      <c r="I32" s="4" t="s">
        <v>53</v>
      </c>
      <c r="J32" s="4" t="s">
        <v>12</v>
      </c>
      <c r="K32" s="4" t="s">
        <v>12</v>
      </c>
      <c r="L32" s="4" t="s">
        <v>14</v>
      </c>
      <c r="M32" s="4" t="s">
        <v>12</v>
      </c>
      <c r="N32" s="4" t="s">
        <v>12</v>
      </c>
      <c r="O32" s="5">
        <v>108752</v>
      </c>
      <c r="P32" s="5">
        <v>108752</v>
      </c>
      <c r="Q32" s="5">
        <v>108776</v>
      </c>
      <c r="R32" s="5" t="s">
        <v>2</v>
      </c>
      <c r="S32" s="5" t="s">
        <v>2</v>
      </c>
      <c r="T32" s="5" t="s">
        <v>2</v>
      </c>
      <c r="U32" s="5">
        <f t="shared" si="5"/>
        <v>108776</v>
      </c>
      <c r="V32" s="73">
        <v>7206</v>
      </c>
      <c r="W32" s="68">
        <f t="shared" si="0"/>
        <v>66.246230786202844</v>
      </c>
      <c r="X32" s="68">
        <f t="shared" si="1"/>
        <v>137.34269112942908</v>
      </c>
      <c r="Y32" s="68">
        <f t="shared" si="2"/>
        <v>104.0359397983693</v>
      </c>
    </row>
    <row r="33" spans="1:28" x14ac:dyDescent="0.25">
      <c r="A33">
        <f t="shared" si="3"/>
        <v>31</v>
      </c>
      <c r="B33" s="4" t="s">
        <v>282</v>
      </c>
      <c r="C33" s="3">
        <v>1860</v>
      </c>
      <c r="D33" s="3">
        <v>4057090</v>
      </c>
      <c r="E33" s="4"/>
      <c r="F33" s="4" t="s">
        <v>283</v>
      </c>
      <c r="G33" s="4" t="s">
        <v>30</v>
      </c>
      <c r="H33" s="4" t="s">
        <v>30</v>
      </c>
      <c r="I33" s="4" t="s">
        <v>53</v>
      </c>
      <c r="J33" s="4" t="s">
        <v>12</v>
      </c>
      <c r="K33" s="4" t="s">
        <v>12</v>
      </c>
      <c r="L33" s="4" t="s">
        <v>14</v>
      </c>
      <c r="M33" s="4" t="s">
        <v>12</v>
      </c>
      <c r="N33" s="4" t="s">
        <v>12</v>
      </c>
      <c r="O33" s="5">
        <v>318992</v>
      </c>
      <c r="P33" s="5">
        <v>318993</v>
      </c>
      <c r="Q33" s="5" t="s">
        <v>2</v>
      </c>
      <c r="R33" s="5">
        <v>318992</v>
      </c>
      <c r="S33" s="5">
        <v>78</v>
      </c>
      <c r="T33" s="5">
        <v>319070</v>
      </c>
      <c r="U33" s="5">
        <f t="shared" si="5"/>
        <v>319070</v>
      </c>
      <c r="V33" s="73">
        <v>21141</v>
      </c>
      <c r="W33" s="68">
        <f t="shared" si="0"/>
        <v>66.258187858463657</v>
      </c>
      <c r="X33" s="68">
        <f t="shared" si="1"/>
        <v>137.34269112942908</v>
      </c>
      <c r="Y33" s="68">
        <f t="shared" si="2"/>
        <v>104.0359397983693</v>
      </c>
    </row>
    <row r="34" spans="1:28" s="1" customFormat="1" x14ac:dyDescent="0.25">
      <c r="A34">
        <f t="shared" si="3"/>
        <v>32</v>
      </c>
      <c r="B34" s="4" t="s">
        <v>244</v>
      </c>
      <c r="C34" s="3">
        <v>5936</v>
      </c>
      <c r="D34" s="3">
        <v>4063694</v>
      </c>
      <c r="E34" s="4" t="s">
        <v>245</v>
      </c>
      <c r="F34" s="4" t="s">
        <v>246</v>
      </c>
      <c r="G34" s="4" t="s">
        <v>94</v>
      </c>
      <c r="H34" s="4" t="s">
        <v>65</v>
      </c>
      <c r="I34" s="4" t="s">
        <v>48</v>
      </c>
      <c r="J34" s="4" t="s">
        <v>12</v>
      </c>
      <c r="K34" s="4" t="s">
        <v>13</v>
      </c>
      <c r="L34" s="4" t="s">
        <v>14</v>
      </c>
      <c r="M34" s="4" t="s">
        <v>13</v>
      </c>
      <c r="N34" s="4" t="s">
        <v>13</v>
      </c>
      <c r="O34" s="5">
        <v>1770</v>
      </c>
      <c r="P34" s="5">
        <v>1770</v>
      </c>
      <c r="Q34" s="5">
        <v>1774</v>
      </c>
      <c r="R34" s="5">
        <v>1770</v>
      </c>
      <c r="S34" s="5">
        <v>5</v>
      </c>
      <c r="T34" s="5">
        <v>1775</v>
      </c>
      <c r="U34" s="5">
        <f t="shared" si="5"/>
        <v>1774</v>
      </c>
      <c r="V34" s="73">
        <v>118</v>
      </c>
      <c r="W34" s="68">
        <f t="shared" si="0"/>
        <v>66.516347237880495</v>
      </c>
      <c r="X34" s="68">
        <f t="shared" si="1"/>
        <v>137.34269112942908</v>
      </c>
      <c r="Y34" s="68">
        <f t="shared" si="2"/>
        <v>104.0359397983693</v>
      </c>
      <c r="Z34"/>
      <c r="AA34"/>
      <c r="AB34"/>
    </row>
    <row r="35" spans="1:28" s="1" customFormat="1" x14ac:dyDescent="0.25">
      <c r="A35">
        <f t="shared" si="3"/>
        <v>33</v>
      </c>
      <c r="B35" s="4" t="s">
        <v>22</v>
      </c>
      <c r="C35" s="3">
        <v>166</v>
      </c>
      <c r="D35" s="3">
        <v>4057157</v>
      </c>
      <c r="E35" s="4" t="s">
        <v>31</v>
      </c>
      <c r="F35" s="4"/>
      <c r="G35" s="4" t="s">
        <v>23</v>
      </c>
      <c r="H35" s="4" t="s">
        <v>32</v>
      </c>
      <c r="I35" s="4" t="s">
        <v>24</v>
      </c>
      <c r="J35" s="4" t="s">
        <v>12</v>
      </c>
      <c r="K35" s="4" t="s">
        <v>12</v>
      </c>
      <c r="L35" s="4" t="s">
        <v>14</v>
      </c>
      <c r="M35" s="4" t="s">
        <v>12</v>
      </c>
      <c r="N35" s="4" t="s">
        <v>13</v>
      </c>
      <c r="O35" s="5">
        <v>345040</v>
      </c>
      <c r="P35" s="5">
        <v>345040</v>
      </c>
      <c r="Q35" s="5" t="s">
        <v>2</v>
      </c>
      <c r="R35" s="5">
        <v>345228</v>
      </c>
      <c r="S35" s="5">
        <v>0</v>
      </c>
      <c r="T35" s="5">
        <v>345228</v>
      </c>
      <c r="U35" s="5">
        <f t="shared" si="5"/>
        <v>345228</v>
      </c>
      <c r="V35" s="73">
        <v>22974</v>
      </c>
      <c r="W35" s="68">
        <f t="shared" ref="W35:W66" si="6">(V35*1000)/U35</f>
        <v>66.547325245924426</v>
      </c>
      <c r="X35" s="68">
        <f t="shared" ref="X35:X66" si="7">AVERAGE($W$3:$W$202)</f>
        <v>137.34269112942908</v>
      </c>
      <c r="Y35" s="68">
        <f t="shared" ref="Y35:Y66" si="8">MEDIAN($W$3:$W$202)</f>
        <v>104.0359397983693</v>
      </c>
      <c r="Z35"/>
      <c r="AA35"/>
      <c r="AB35"/>
    </row>
    <row r="36" spans="1:28" x14ac:dyDescent="0.25">
      <c r="A36">
        <f t="shared" ref="A36:A67" si="9">+A35+1</f>
        <v>34</v>
      </c>
      <c r="B36" s="4" t="s">
        <v>194</v>
      </c>
      <c r="C36" s="3">
        <v>2444</v>
      </c>
      <c r="D36" s="3">
        <v>4064481</v>
      </c>
      <c r="E36" s="4"/>
      <c r="F36" s="4" t="s">
        <v>143</v>
      </c>
      <c r="G36" s="4" t="s">
        <v>74</v>
      </c>
      <c r="H36" s="4" t="s">
        <v>74</v>
      </c>
      <c r="I36" s="4" t="s">
        <v>24</v>
      </c>
      <c r="J36" s="4" t="s">
        <v>12</v>
      </c>
      <c r="K36" s="4" t="s">
        <v>13</v>
      </c>
      <c r="L36" s="4" t="s">
        <v>14</v>
      </c>
      <c r="M36" s="4" t="s">
        <v>13</v>
      </c>
      <c r="N36" s="4" t="s">
        <v>13</v>
      </c>
      <c r="O36" s="5" t="s">
        <v>2</v>
      </c>
      <c r="P36" s="5" t="s">
        <v>2</v>
      </c>
      <c r="Q36" s="5" t="s">
        <v>2</v>
      </c>
      <c r="R36" s="5">
        <v>854798</v>
      </c>
      <c r="S36" s="5">
        <v>5181</v>
      </c>
      <c r="T36" s="5">
        <v>859979</v>
      </c>
      <c r="U36" s="5">
        <f t="shared" si="5"/>
        <v>859979</v>
      </c>
      <c r="V36" s="73">
        <v>57264</v>
      </c>
      <c r="W36" s="68">
        <f t="shared" si="6"/>
        <v>66.587672489677075</v>
      </c>
      <c r="X36" s="68">
        <f t="shared" si="7"/>
        <v>137.34269112942908</v>
      </c>
      <c r="Y36" s="68">
        <f t="shared" si="8"/>
        <v>104.0359397983693</v>
      </c>
    </row>
    <row r="37" spans="1:28" x14ac:dyDescent="0.25">
      <c r="A37">
        <f t="shared" si="9"/>
        <v>35</v>
      </c>
      <c r="B37" s="4" t="s">
        <v>314</v>
      </c>
      <c r="C37" s="3">
        <v>3851</v>
      </c>
      <c r="D37" s="3">
        <v>4008669</v>
      </c>
      <c r="E37" s="4"/>
      <c r="F37" s="4" t="s">
        <v>281</v>
      </c>
      <c r="G37" s="4" t="s">
        <v>163</v>
      </c>
      <c r="H37" s="4" t="s">
        <v>163</v>
      </c>
      <c r="I37" s="4" t="s">
        <v>53</v>
      </c>
      <c r="J37" s="4" t="s">
        <v>12</v>
      </c>
      <c r="K37" s="4" t="s">
        <v>12</v>
      </c>
      <c r="L37" s="4" t="s">
        <v>14</v>
      </c>
      <c r="M37" s="4" t="s">
        <v>12</v>
      </c>
      <c r="N37" s="4" t="s">
        <v>12</v>
      </c>
      <c r="O37" s="5">
        <v>181863</v>
      </c>
      <c r="P37" s="5">
        <v>181863</v>
      </c>
      <c r="Q37" s="5">
        <v>182107</v>
      </c>
      <c r="R37" s="5">
        <v>182742</v>
      </c>
      <c r="S37" s="5">
        <v>247</v>
      </c>
      <c r="T37" s="5">
        <v>182989</v>
      </c>
      <c r="U37" s="5">
        <f t="shared" ref="U37:U68" si="10">IF(Q37="NA",T37,Q37)</f>
        <v>182107</v>
      </c>
      <c r="V37" s="73">
        <v>12192</v>
      </c>
      <c r="W37" s="68">
        <f t="shared" si="6"/>
        <v>66.949650480212185</v>
      </c>
      <c r="X37" s="68">
        <f t="shared" si="7"/>
        <v>137.34269112942908</v>
      </c>
      <c r="Y37" s="68">
        <f t="shared" si="8"/>
        <v>104.0359397983693</v>
      </c>
    </row>
    <row r="38" spans="1:28" x14ac:dyDescent="0.25">
      <c r="A38">
        <f t="shared" si="9"/>
        <v>36</v>
      </c>
      <c r="B38" s="4" t="s">
        <v>307</v>
      </c>
      <c r="C38" s="3">
        <v>3057</v>
      </c>
      <c r="D38" s="3">
        <v>4057098</v>
      </c>
      <c r="E38" s="4"/>
      <c r="F38" s="4" t="s">
        <v>160</v>
      </c>
      <c r="G38" s="4" t="s">
        <v>228</v>
      </c>
      <c r="H38" s="4" t="s">
        <v>228</v>
      </c>
      <c r="I38" s="4" t="s">
        <v>40</v>
      </c>
      <c r="J38" s="4" t="s">
        <v>12</v>
      </c>
      <c r="K38" s="4" t="s">
        <v>12</v>
      </c>
      <c r="L38" s="4" t="s">
        <v>14</v>
      </c>
      <c r="M38" s="4" t="s">
        <v>12</v>
      </c>
      <c r="N38" s="4" t="s">
        <v>12</v>
      </c>
      <c r="O38" s="5">
        <v>154082</v>
      </c>
      <c r="P38" s="5">
        <v>154092</v>
      </c>
      <c r="Q38" s="5" t="s">
        <v>2</v>
      </c>
      <c r="R38" s="5">
        <v>153691</v>
      </c>
      <c r="S38" s="5">
        <v>17</v>
      </c>
      <c r="T38" s="5">
        <v>153708</v>
      </c>
      <c r="U38" s="5">
        <f t="shared" si="10"/>
        <v>153708</v>
      </c>
      <c r="V38" s="73">
        <v>10391</v>
      </c>
      <c r="W38" s="68">
        <f t="shared" si="6"/>
        <v>67.602206781689958</v>
      </c>
      <c r="X38" s="68">
        <f t="shared" si="7"/>
        <v>137.34269112942908</v>
      </c>
      <c r="Y38" s="68">
        <f t="shared" si="8"/>
        <v>104.0359397983693</v>
      </c>
    </row>
    <row r="39" spans="1:28" x14ac:dyDescent="0.25">
      <c r="A39">
        <f t="shared" si="9"/>
        <v>37</v>
      </c>
      <c r="B39" s="4" t="s">
        <v>182</v>
      </c>
      <c r="C39" s="3">
        <v>2401</v>
      </c>
      <c r="D39" s="3">
        <v>4061925</v>
      </c>
      <c r="E39" s="4"/>
      <c r="F39" s="4" t="s">
        <v>183</v>
      </c>
      <c r="G39" s="4" t="s">
        <v>163</v>
      </c>
      <c r="H39" s="4" t="s">
        <v>88</v>
      </c>
      <c r="I39" s="4" t="s">
        <v>53</v>
      </c>
      <c r="J39" s="4" t="s">
        <v>12</v>
      </c>
      <c r="K39" s="4" t="s">
        <v>12</v>
      </c>
      <c r="L39" s="4" t="s">
        <v>14</v>
      </c>
      <c r="M39" s="4" t="s">
        <v>12</v>
      </c>
      <c r="N39" s="4" t="s">
        <v>12</v>
      </c>
      <c r="O39" s="5">
        <v>5591</v>
      </c>
      <c r="P39" s="5">
        <v>5591</v>
      </c>
      <c r="Q39" s="5">
        <v>5591</v>
      </c>
      <c r="R39" s="5">
        <v>5626</v>
      </c>
      <c r="S39" s="5">
        <v>0</v>
      </c>
      <c r="T39" s="5">
        <v>5626</v>
      </c>
      <c r="U39" s="5">
        <f t="shared" si="10"/>
        <v>5591</v>
      </c>
      <c r="V39" s="73">
        <v>379</v>
      </c>
      <c r="W39" s="68">
        <f t="shared" si="6"/>
        <v>67.787515650152031</v>
      </c>
      <c r="X39" s="68">
        <f t="shared" si="7"/>
        <v>137.34269112942908</v>
      </c>
      <c r="Y39" s="68">
        <f t="shared" si="8"/>
        <v>104.0359397983693</v>
      </c>
    </row>
    <row r="40" spans="1:28" x14ac:dyDescent="0.25">
      <c r="A40">
        <f t="shared" si="9"/>
        <v>38</v>
      </c>
      <c r="B40" s="4" t="s">
        <v>260</v>
      </c>
      <c r="C40" s="3">
        <v>6039</v>
      </c>
      <c r="D40" s="3">
        <v>4057106</v>
      </c>
      <c r="E40" s="4"/>
      <c r="F40" s="4" t="s">
        <v>158</v>
      </c>
      <c r="G40" s="4" t="s">
        <v>163</v>
      </c>
      <c r="H40" s="4" t="s">
        <v>163</v>
      </c>
      <c r="I40" s="4" t="s">
        <v>53</v>
      </c>
      <c r="J40" s="4" t="s">
        <v>12</v>
      </c>
      <c r="K40" s="4" t="s">
        <v>12</v>
      </c>
      <c r="L40" s="4" t="s">
        <v>14</v>
      </c>
      <c r="M40" s="4" t="s">
        <v>12</v>
      </c>
      <c r="N40" s="4" t="s">
        <v>12</v>
      </c>
      <c r="O40" s="5">
        <v>315682</v>
      </c>
      <c r="P40" s="5">
        <v>315682</v>
      </c>
      <c r="Q40" s="5">
        <v>316297</v>
      </c>
      <c r="R40" s="5" t="s">
        <v>2</v>
      </c>
      <c r="S40" s="5" t="s">
        <v>2</v>
      </c>
      <c r="T40" s="5" t="s">
        <v>2</v>
      </c>
      <c r="U40" s="5">
        <f t="shared" si="10"/>
        <v>316297</v>
      </c>
      <c r="V40" s="73">
        <v>21533</v>
      </c>
      <c r="W40" s="68">
        <f t="shared" si="6"/>
        <v>68.078419966044578</v>
      </c>
      <c r="X40" s="68">
        <f t="shared" si="7"/>
        <v>137.34269112942908</v>
      </c>
      <c r="Y40" s="68">
        <f t="shared" si="8"/>
        <v>104.0359397983693</v>
      </c>
    </row>
    <row r="41" spans="1:28" x14ac:dyDescent="0.25">
      <c r="A41">
        <f t="shared" si="9"/>
        <v>39</v>
      </c>
      <c r="B41" s="4" t="s">
        <v>263</v>
      </c>
      <c r="C41" s="3">
        <v>6759</v>
      </c>
      <c r="D41" s="3">
        <v>4272394</v>
      </c>
      <c r="E41" s="4"/>
      <c r="F41" s="4" t="s">
        <v>241</v>
      </c>
      <c r="G41" s="4" t="s">
        <v>137</v>
      </c>
      <c r="H41" s="4" t="s">
        <v>137</v>
      </c>
      <c r="I41" s="4" t="s">
        <v>53</v>
      </c>
      <c r="J41" s="4" t="s">
        <v>12</v>
      </c>
      <c r="K41" s="4" t="s">
        <v>12</v>
      </c>
      <c r="L41" s="4" t="s">
        <v>14</v>
      </c>
      <c r="M41" s="4" t="s">
        <v>13</v>
      </c>
      <c r="N41" s="4" t="s">
        <v>13</v>
      </c>
      <c r="O41" s="5">
        <v>806903</v>
      </c>
      <c r="P41" s="5">
        <v>806908</v>
      </c>
      <c r="Q41" s="5">
        <v>812298</v>
      </c>
      <c r="R41" s="5">
        <v>766794</v>
      </c>
      <c r="S41" s="5">
        <v>5315</v>
      </c>
      <c r="T41" s="5">
        <v>772109</v>
      </c>
      <c r="U41" s="5">
        <f t="shared" si="10"/>
        <v>812298</v>
      </c>
      <c r="V41" s="73">
        <v>55377</v>
      </c>
      <c r="W41" s="68">
        <f t="shared" si="6"/>
        <v>68.173256612720948</v>
      </c>
      <c r="X41" s="68">
        <f t="shared" si="7"/>
        <v>137.34269112942908</v>
      </c>
      <c r="Y41" s="68">
        <f t="shared" si="8"/>
        <v>104.0359397983693</v>
      </c>
    </row>
    <row r="42" spans="1:28" x14ac:dyDescent="0.25">
      <c r="A42">
        <f t="shared" si="9"/>
        <v>40</v>
      </c>
      <c r="B42" s="4" t="s">
        <v>236</v>
      </c>
      <c r="C42" s="3">
        <v>5721</v>
      </c>
      <c r="D42" s="3">
        <v>4094065</v>
      </c>
      <c r="E42" s="4"/>
      <c r="F42" s="4" t="s">
        <v>143</v>
      </c>
      <c r="G42" s="4" t="s">
        <v>23</v>
      </c>
      <c r="H42" s="4" t="s">
        <v>23</v>
      </c>
      <c r="I42" s="4" t="s">
        <v>24</v>
      </c>
      <c r="J42" s="4" t="s">
        <v>12</v>
      </c>
      <c r="K42" s="4" t="s">
        <v>13</v>
      </c>
      <c r="L42" s="4" t="s">
        <v>14</v>
      </c>
      <c r="M42" s="4" t="s">
        <v>13</v>
      </c>
      <c r="N42" s="4" t="s">
        <v>13</v>
      </c>
      <c r="O42" s="5">
        <v>620488</v>
      </c>
      <c r="P42" s="5">
        <v>620488</v>
      </c>
      <c r="Q42" s="5">
        <v>620928</v>
      </c>
      <c r="R42" s="5">
        <v>633517</v>
      </c>
      <c r="S42" s="5">
        <v>1100</v>
      </c>
      <c r="T42" s="5">
        <v>634617</v>
      </c>
      <c r="U42" s="5">
        <f t="shared" si="10"/>
        <v>620928</v>
      </c>
      <c r="V42" s="73">
        <v>42777</v>
      </c>
      <c r="W42" s="68">
        <f t="shared" si="6"/>
        <v>68.892045454545453</v>
      </c>
      <c r="X42" s="68">
        <f t="shared" si="7"/>
        <v>137.34269112942908</v>
      </c>
      <c r="Y42" s="68">
        <f t="shared" si="8"/>
        <v>104.0359397983693</v>
      </c>
    </row>
    <row r="43" spans="1:28" x14ac:dyDescent="0.25">
      <c r="A43">
        <f t="shared" si="9"/>
        <v>41</v>
      </c>
      <c r="B43" s="4" t="s">
        <v>257</v>
      </c>
      <c r="C43" s="3">
        <v>5145</v>
      </c>
      <c r="D43" s="3">
        <v>4064035</v>
      </c>
      <c r="E43" s="4"/>
      <c r="F43" s="4" t="s">
        <v>166</v>
      </c>
      <c r="G43" s="4" t="s">
        <v>34</v>
      </c>
      <c r="H43" s="4" t="s">
        <v>34</v>
      </c>
      <c r="I43" s="4" t="s">
        <v>11</v>
      </c>
      <c r="J43" s="4" t="s">
        <v>12</v>
      </c>
      <c r="K43" s="4" t="s">
        <v>13</v>
      </c>
      <c r="L43" s="4" t="s">
        <v>14</v>
      </c>
      <c r="M43" s="4" t="s">
        <v>13</v>
      </c>
      <c r="N43" s="4" t="s">
        <v>13</v>
      </c>
      <c r="O43" s="5">
        <v>19047</v>
      </c>
      <c r="P43" s="5">
        <v>19047</v>
      </c>
      <c r="Q43" s="5">
        <v>19047</v>
      </c>
      <c r="R43" s="5">
        <v>19423</v>
      </c>
      <c r="S43" s="5">
        <v>0</v>
      </c>
      <c r="T43" s="5">
        <v>19423</v>
      </c>
      <c r="U43" s="5">
        <f t="shared" si="10"/>
        <v>19047</v>
      </c>
      <c r="V43" s="73">
        <v>1315</v>
      </c>
      <c r="W43" s="68">
        <f t="shared" si="6"/>
        <v>69.039743791673231</v>
      </c>
      <c r="X43" s="68">
        <f t="shared" si="7"/>
        <v>137.34269112942908</v>
      </c>
      <c r="Y43" s="68">
        <f t="shared" si="8"/>
        <v>104.0359397983693</v>
      </c>
    </row>
    <row r="44" spans="1:28" x14ac:dyDescent="0.25">
      <c r="A44">
        <f t="shared" si="9"/>
        <v>42</v>
      </c>
      <c r="B44" s="4" t="s">
        <v>3</v>
      </c>
      <c r="C44" s="3">
        <v>2844</v>
      </c>
      <c r="D44" s="3">
        <v>4057141</v>
      </c>
      <c r="E44" s="4" t="s">
        <v>72</v>
      </c>
      <c r="F44" s="4" t="s">
        <v>4</v>
      </c>
      <c r="G44" s="4" t="s">
        <v>23</v>
      </c>
      <c r="H44" s="4" t="s">
        <v>34</v>
      </c>
      <c r="I44" s="4" t="s">
        <v>24</v>
      </c>
      <c r="J44" s="4" t="s">
        <v>12</v>
      </c>
      <c r="K44" s="4" t="s">
        <v>13</v>
      </c>
      <c r="L44" s="4" t="s">
        <v>14</v>
      </c>
      <c r="M44" s="4" t="s">
        <v>13</v>
      </c>
      <c r="N44" s="4" t="s">
        <v>13</v>
      </c>
      <c r="O44" s="5">
        <v>122208</v>
      </c>
      <c r="P44" s="5">
        <v>122208</v>
      </c>
      <c r="Q44" s="5" t="s">
        <v>2</v>
      </c>
      <c r="R44" s="5">
        <v>122203</v>
      </c>
      <c r="S44" s="5">
        <v>82</v>
      </c>
      <c r="T44" s="5">
        <v>122285</v>
      </c>
      <c r="U44" s="5">
        <f t="shared" si="10"/>
        <v>122285</v>
      </c>
      <c r="V44" s="73">
        <v>8542</v>
      </c>
      <c r="W44" s="68">
        <f t="shared" si="6"/>
        <v>69.853211759414478</v>
      </c>
      <c r="X44" s="68">
        <f t="shared" si="7"/>
        <v>137.34269112942908</v>
      </c>
      <c r="Y44" s="68">
        <f t="shared" si="8"/>
        <v>104.0359397983693</v>
      </c>
    </row>
    <row r="45" spans="1:28" x14ac:dyDescent="0.25">
      <c r="A45">
        <f t="shared" si="9"/>
        <v>43</v>
      </c>
      <c r="B45" s="4" t="s">
        <v>164</v>
      </c>
      <c r="C45" s="3">
        <v>6864</v>
      </c>
      <c r="D45" s="3">
        <v>4114790</v>
      </c>
      <c r="E45" s="4"/>
      <c r="F45" s="4" t="s">
        <v>9</v>
      </c>
      <c r="G45" s="4" t="s">
        <v>112</v>
      </c>
      <c r="H45" s="4" t="s">
        <v>112</v>
      </c>
      <c r="I45" s="4" t="s">
        <v>53</v>
      </c>
      <c r="J45" s="4" t="s">
        <v>12</v>
      </c>
      <c r="K45" s="4" t="s">
        <v>13</v>
      </c>
      <c r="L45" s="4" t="s">
        <v>14</v>
      </c>
      <c r="M45" s="4" t="s">
        <v>13</v>
      </c>
      <c r="N45" s="4" t="s">
        <v>13</v>
      </c>
      <c r="O45" s="5">
        <v>503037</v>
      </c>
      <c r="P45" s="5">
        <v>503037</v>
      </c>
      <c r="Q45" s="5">
        <v>503037</v>
      </c>
      <c r="R45" s="5">
        <v>503137</v>
      </c>
      <c r="S45" s="5">
        <v>1205</v>
      </c>
      <c r="T45" s="5">
        <v>504342</v>
      </c>
      <c r="U45" s="5">
        <f t="shared" si="10"/>
        <v>503037</v>
      </c>
      <c r="V45" s="73">
        <v>35887</v>
      </c>
      <c r="W45" s="68">
        <f t="shared" si="6"/>
        <v>71.340676729544739</v>
      </c>
      <c r="X45" s="68">
        <f t="shared" si="7"/>
        <v>137.34269112942908</v>
      </c>
      <c r="Y45" s="68">
        <f t="shared" si="8"/>
        <v>104.0359397983693</v>
      </c>
    </row>
    <row r="46" spans="1:28" x14ac:dyDescent="0.25">
      <c r="A46">
        <f t="shared" si="9"/>
        <v>44</v>
      </c>
      <c r="B46" s="4" t="s">
        <v>224</v>
      </c>
      <c r="C46" s="3">
        <v>3124</v>
      </c>
      <c r="D46" s="3">
        <v>4057146</v>
      </c>
      <c r="E46" s="4"/>
      <c r="F46" s="4" t="s">
        <v>166</v>
      </c>
      <c r="G46" s="4" t="s">
        <v>225</v>
      </c>
      <c r="H46" s="4" t="s">
        <v>225</v>
      </c>
      <c r="I46" s="4" t="s">
        <v>40</v>
      </c>
      <c r="J46" s="4" t="s">
        <v>12</v>
      </c>
      <c r="K46" s="4" t="s">
        <v>13</v>
      </c>
      <c r="L46" s="4" t="s">
        <v>14</v>
      </c>
      <c r="M46" s="4" t="s">
        <v>13</v>
      </c>
      <c r="N46" s="4" t="s">
        <v>13</v>
      </c>
      <c r="O46" s="5">
        <v>5841882</v>
      </c>
      <c r="P46" s="5">
        <v>5841882</v>
      </c>
      <c r="Q46" s="5" t="s">
        <v>2</v>
      </c>
      <c r="R46" s="5">
        <v>5574022</v>
      </c>
      <c r="S46" s="5">
        <v>32324</v>
      </c>
      <c r="T46" s="5">
        <v>5606346</v>
      </c>
      <c r="U46" s="5">
        <f t="shared" si="10"/>
        <v>5606346</v>
      </c>
      <c r="V46" s="73">
        <v>405479</v>
      </c>
      <c r="W46" s="68">
        <f t="shared" si="6"/>
        <v>72.325004557335561</v>
      </c>
      <c r="X46" s="68">
        <f t="shared" si="7"/>
        <v>137.34269112942908</v>
      </c>
      <c r="Y46" s="68">
        <f t="shared" si="8"/>
        <v>104.0359397983693</v>
      </c>
    </row>
    <row r="47" spans="1:28" x14ac:dyDescent="0.25">
      <c r="A47">
        <f t="shared" si="9"/>
        <v>45</v>
      </c>
      <c r="B47" s="4" t="s">
        <v>113</v>
      </c>
      <c r="C47" s="3">
        <v>6758</v>
      </c>
      <c r="D47" s="3">
        <v>4238977</v>
      </c>
      <c r="E47" s="4" t="s">
        <v>114</v>
      </c>
      <c r="F47" s="4" t="s">
        <v>43</v>
      </c>
      <c r="G47" s="4" t="s">
        <v>103</v>
      </c>
      <c r="H47" s="4" t="s">
        <v>103</v>
      </c>
      <c r="I47" s="4" t="s">
        <v>40</v>
      </c>
      <c r="J47" s="4" t="s">
        <v>12</v>
      </c>
      <c r="K47" s="4" t="s">
        <v>13</v>
      </c>
      <c r="L47" s="4" t="s">
        <v>14</v>
      </c>
      <c r="M47" s="4" t="s">
        <v>13</v>
      </c>
      <c r="N47" s="4" t="s">
        <v>13</v>
      </c>
      <c r="O47" s="5">
        <v>363</v>
      </c>
      <c r="P47" s="5">
        <v>363</v>
      </c>
      <c r="Q47" s="5">
        <v>370</v>
      </c>
      <c r="R47" s="5" t="s">
        <v>2</v>
      </c>
      <c r="S47" s="5" t="s">
        <v>2</v>
      </c>
      <c r="T47" s="5" t="s">
        <v>2</v>
      </c>
      <c r="U47" s="5">
        <f t="shared" si="10"/>
        <v>370</v>
      </c>
      <c r="V47" s="73">
        <v>27</v>
      </c>
      <c r="W47" s="68">
        <f t="shared" si="6"/>
        <v>72.972972972972968</v>
      </c>
      <c r="X47" s="68">
        <f t="shared" si="7"/>
        <v>137.34269112942908</v>
      </c>
      <c r="Y47" s="68">
        <f t="shared" si="8"/>
        <v>104.0359397983693</v>
      </c>
    </row>
    <row r="48" spans="1:28" x14ac:dyDescent="0.25">
      <c r="A48">
        <f t="shared" si="9"/>
        <v>46</v>
      </c>
      <c r="B48" s="4" t="s">
        <v>126</v>
      </c>
      <c r="C48" s="3">
        <v>6742</v>
      </c>
      <c r="D48" s="3">
        <v>4083960</v>
      </c>
      <c r="E48" s="4" t="s">
        <v>130</v>
      </c>
      <c r="F48" s="4" t="s">
        <v>128</v>
      </c>
      <c r="G48" s="4" t="s">
        <v>129</v>
      </c>
      <c r="H48" s="43" t="s">
        <v>129</v>
      </c>
      <c r="I48" s="4" t="s">
        <v>40</v>
      </c>
      <c r="J48" s="4" t="s">
        <v>12</v>
      </c>
      <c r="K48" s="4" t="s">
        <v>13</v>
      </c>
      <c r="L48" s="4" t="s">
        <v>14</v>
      </c>
      <c r="M48" s="4" t="s">
        <v>13</v>
      </c>
      <c r="N48" s="4" t="s">
        <v>13</v>
      </c>
      <c r="O48" s="5">
        <v>924</v>
      </c>
      <c r="P48" s="5">
        <v>924</v>
      </c>
      <c r="Q48" s="5">
        <v>924</v>
      </c>
      <c r="R48" s="5" t="s">
        <v>2</v>
      </c>
      <c r="S48" s="5" t="s">
        <v>2</v>
      </c>
      <c r="T48" s="5" t="s">
        <v>2</v>
      </c>
      <c r="U48" s="5">
        <f t="shared" si="10"/>
        <v>924</v>
      </c>
      <c r="V48" s="73">
        <v>68</v>
      </c>
      <c r="W48" s="68">
        <f t="shared" si="6"/>
        <v>73.593073593073598</v>
      </c>
      <c r="X48" s="68">
        <f t="shared" si="7"/>
        <v>137.34269112942908</v>
      </c>
      <c r="Y48" s="68">
        <f t="shared" si="8"/>
        <v>104.0359397983693</v>
      </c>
      <c r="Z48" s="46"/>
      <c r="AA48" s="11"/>
    </row>
    <row r="49" spans="1:28" x14ac:dyDescent="0.25">
      <c r="A49">
        <f t="shared" si="9"/>
        <v>47</v>
      </c>
      <c r="B49" s="4" t="s">
        <v>277</v>
      </c>
      <c r="C49" s="3">
        <v>1045</v>
      </c>
      <c r="D49" s="3">
        <v>4057084</v>
      </c>
      <c r="E49" s="4"/>
      <c r="F49" s="4" t="s">
        <v>278</v>
      </c>
      <c r="G49" s="4" t="s">
        <v>32</v>
      </c>
      <c r="H49" s="4" t="s">
        <v>32</v>
      </c>
      <c r="I49" s="4" t="s">
        <v>24</v>
      </c>
      <c r="J49" s="4" t="s">
        <v>12</v>
      </c>
      <c r="K49" s="4" t="s">
        <v>12</v>
      </c>
      <c r="L49" s="4" t="s">
        <v>14</v>
      </c>
      <c r="M49" s="4" t="s">
        <v>12</v>
      </c>
      <c r="N49" s="4" t="s">
        <v>12</v>
      </c>
      <c r="O49" s="5">
        <v>92730</v>
      </c>
      <c r="P49" s="5">
        <v>92730</v>
      </c>
      <c r="Q49" s="5" t="s">
        <v>2</v>
      </c>
      <c r="R49" s="5">
        <v>92845</v>
      </c>
      <c r="S49" s="5">
        <v>0</v>
      </c>
      <c r="T49" s="5">
        <v>92845</v>
      </c>
      <c r="U49" s="5">
        <f t="shared" si="10"/>
        <v>92845</v>
      </c>
      <c r="V49" s="73">
        <v>6878</v>
      </c>
      <c r="W49" s="68">
        <f t="shared" si="6"/>
        <v>74.080456675103662</v>
      </c>
      <c r="X49" s="68">
        <f t="shared" si="7"/>
        <v>137.34269112942908</v>
      </c>
      <c r="Y49" s="68">
        <f t="shared" si="8"/>
        <v>104.0359397983693</v>
      </c>
    </row>
    <row r="50" spans="1:28" x14ac:dyDescent="0.25">
      <c r="A50">
        <f t="shared" si="9"/>
        <v>48</v>
      </c>
      <c r="B50" s="4" t="s">
        <v>227</v>
      </c>
      <c r="C50" s="3">
        <v>3166</v>
      </c>
      <c r="D50" s="3">
        <v>4041957</v>
      </c>
      <c r="E50" s="4"/>
      <c r="F50" s="4"/>
      <c r="G50" s="4" t="s">
        <v>228</v>
      </c>
      <c r="H50" s="4" t="s">
        <v>225</v>
      </c>
      <c r="I50" s="4" t="s">
        <v>40</v>
      </c>
      <c r="J50" s="4" t="s">
        <v>12</v>
      </c>
      <c r="K50" s="4" t="s">
        <v>13</v>
      </c>
      <c r="L50" s="4" t="s">
        <v>14</v>
      </c>
      <c r="M50" s="4" t="s">
        <v>13</v>
      </c>
      <c r="N50" s="4" t="s">
        <v>13</v>
      </c>
      <c r="O50" s="5">
        <v>184739</v>
      </c>
      <c r="P50" s="5">
        <v>184739</v>
      </c>
      <c r="Q50" s="5" t="s">
        <v>2</v>
      </c>
      <c r="R50" s="5">
        <v>184739</v>
      </c>
      <c r="S50" s="5">
        <v>73</v>
      </c>
      <c r="T50" s="5">
        <v>184812</v>
      </c>
      <c r="U50" s="5">
        <f t="shared" si="10"/>
        <v>184812</v>
      </c>
      <c r="V50" s="73">
        <v>13707</v>
      </c>
      <c r="W50" s="68">
        <f t="shared" si="6"/>
        <v>74.167261866112597</v>
      </c>
      <c r="X50" s="68">
        <f t="shared" si="7"/>
        <v>137.34269112942908</v>
      </c>
      <c r="Y50" s="68">
        <f t="shared" si="8"/>
        <v>104.0359397983693</v>
      </c>
      <c r="AB50" s="11"/>
    </row>
    <row r="51" spans="1:28" x14ac:dyDescent="0.25">
      <c r="A51">
        <f t="shared" si="9"/>
        <v>49</v>
      </c>
      <c r="B51" s="4" t="s">
        <v>3</v>
      </c>
      <c r="C51" s="3">
        <v>2837</v>
      </c>
      <c r="D51" s="3">
        <v>4057141</v>
      </c>
      <c r="E51" s="4" t="s">
        <v>68</v>
      </c>
      <c r="F51" s="4" t="s">
        <v>4</v>
      </c>
      <c r="G51" s="4" t="s">
        <v>23</v>
      </c>
      <c r="H51" s="4" t="s">
        <v>1</v>
      </c>
      <c r="I51" s="4" t="s">
        <v>24</v>
      </c>
      <c r="J51" s="4" t="s">
        <v>12</v>
      </c>
      <c r="K51" s="4" t="s">
        <v>13</v>
      </c>
      <c r="L51" s="4" t="s">
        <v>14</v>
      </c>
      <c r="M51" s="4" t="s">
        <v>13</v>
      </c>
      <c r="N51" s="4" t="s">
        <v>13</v>
      </c>
      <c r="O51" s="5">
        <v>412816</v>
      </c>
      <c r="P51" s="5">
        <v>412816</v>
      </c>
      <c r="Q51" s="5" t="s">
        <v>2</v>
      </c>
      <c r="R51" s="5">
        <v>385734</v>
      </c>
      <c r="S51" s="5">
        <v>476</v>
      </c>
      <c r="T51" s="5">
        <v>386210</v>
      </c>
      <c r="U51" s="5">
        <f t="shared" si="10"/>
        <v>386210</v>
      </c>
      <c r="V51" s="73">
        <v>28901</v>
      </c>
      <c r="W51" s="68">
        <f t="shared" si="6"/>
        <v>74.832345097226892</v>
      </c>
      <c r="X51" s="68">
        <f t="shared" si="7"/>
        <v>137.34269112942908</v>
      </c>
      <c r="Y51" s="68">
        <f t="shared" si="8"/>
        <v>104.0359397983693</v>
      </c>
    </row>
    <row r="52" spans="1:28" s="118" customFormat="1" x14ac:dyDescent="0.25">
      <c r="A52" s="118">
        <f t="shared" si="9"/>
        <v>50</v>
      </c>
      <c r="B52" s="119" t="s">
        <v>375</v>
      </c>
      <c r="C52" s="120">
        <v>516</v>
      </c>
      <c r="D52" s="120">
        <v>4057112</v>
      </c>
      <c r="E52" s="119"/>
      <c r="F52" s="119" t="s">
        <v>67</v>
      </c>
      <c r="G52" s="119" t="s">
        <v>39</v>
      </c>
      <c r="H52" s="119" t="s">
        <v>41</v>
      </c>
      <c r="I52" s="119" t="s">
        <v>40</v>
      </c>
      <c r="J52" s="119" t="s">
        <v>12</v>
      </c>
      <c r="K52" s="119" t="s">
        <v>13</v>
      </c>
      <c r="L52" s="119" t="s">
        <v>14</v>
      </c>
      <c r="M52" s="119" t="s">
        <v>13</v>
      </c>
      <c r="N52" s="119" t="s">
        <v>13</v>
      </c>
      <c r="O52" s="121">
        <v>65918</v>
      </c>
      <c r="P52" s="121">
        <v>65918</v>
      </c>
      <c r="Q52" s="121">
        <v>65953</v>
      </c>
      <c r="R52" s="121">
        <v>65918</v>
      </c>
      <c r="S52" s="121">
        <v>35</v>
      </c>
      <c r="T52" s="121">
        <v>65953</v>
      </c>
      <c r="U52" s="121">
        <f t="shared" si="10"/>
        <v>65953</v>
      </c>
      <c r="V52" s="122">
        <f>4085+865</f>
        <v>4950</v>
      </c>
      <c r="W52" s="123">
        <f t="shared" si="6"/>
        <v>75.053447151759585</v>
      </c>
      <c r="X52" s="123">
        <f t="shared" si="7"/>
        <v>137.34269112942908</v>
      </c>
      <c r="Y52" s="123">
        <f t="shared" si="8"/>
        <v>104.0359397983693</v>
      </c>
      <c r="Z52" s="124"/>
    </row>
    <row r="53" spans="1:28" x14ac:dyDescent="0.25">
      <c r="A53">
        <f t="shared" si="9"/>
        <v>51</v>
      </c>
      <c r="B53" s="4" t="s">
        <v>51</v>
      </c>
      <c r="C53" s="3">
        <v>6444</v>
      </c>
      <c r="D53" s="3">
        <v>4215167</v>
      </c>
      <c r="E53" s="4"/>
      <c r="F53" s="4" t="s">
        <v>52</v>
      </c>
      <c r="G53" s="4" t="s">
        <v>45</v>
      </c>
      <c r="H53" s="4" t="s">
        <v>26</v>
      </c>
      <c r="I53" s="4" t="s">
        <v>53</v>
      </c>
      <c r="J53" s="4" t="s">
        <v>12</v>
      </c>
      <c r="K53" s="4" t="s">
        <v>13</v>
      </c>
      <c r="L53" s="4" t="s">
        <v>14</v>
      </c>
      <c r="M53" s="4" t="s">
        <v>13</v>
      </c>
      <c r="N53" s="4" t="s">
        <v>13</v>
      </c>
      <c r="O53" s="5">
        <v>73635</v>
      </c>
      <c r="P53" s="5">
        <v>73635</v>
      </c>
      <c r="Q53" s="5" t="s">
        <v>2</v>
      </c>
      <c r="R53" s="5">
        <v>73635</v>
      </c>
      <c r="S53" s="5">
        <v>36</v>
      </c>
      <c r="T53" s="5">
        <v>73671</v>
      </c>
      <c r="U53" s="5">
        <f t="shared" si="10"/>
        <v>73671</v>
      </c>
      <c r="V53" s="73">
        <v>5544</v>
      </c>
      <c r="W53" s="68">
        <f t="shared" si="6"/>
        <v>75.253491876043498</v>
      </c>
      <c r="X53" s="68">
        <f t="shared" si="7"/>
        <v>137.34269112942908</v>
      </c>
      <c r="Y53" s="68">
        <f t="shared" si="8"/>
        <v>104.0359397983693</v>
      </c>
    </row>
    <row r="54" spans="1:28" s="118" customFormat="1" x14ac:dyDescent="0.25">
      <c r="A54" s="118">
        <f t="shared" si="9"/>
        <v>52</v>
      </c>
      <c r="B54" s="119" t="s">
        <v>66</v>
      </c>
      <c r="C54" s="120">
        <v>517</v>
      </c>
      <c r="D54" s="120">
        <v>4057112</v>
      </c>
      <c r="E54" s="119"/>
      <c r="F54" s="119" t="s">
        <v>67</v>
      </c>
      <c r="G54" s="119" t="s">
        <v>39</v>
      </c>
      <c r="H54" s="119" t="s">
        <v>39</v>
      </c>
      <c r="I54" s="119" t="s">
        <v>40</v>
      </c>
      <c r="J54" s="119" t="s">
        <v>12</v>
      </c>
      <c r="K54" s="119" t="s">
        <v>13</v>
      </c>
      <c r="L54" s="119" t="s">
        <v>14</v>
      </c>
      <c r="M54" s="119" t="s">
        <v>13</v>
      </c>
      <c r="N54" s="119" t="s">
        <v>13</v>
      </c>
      <c r="O54" s="121">
        <v>199756</v>
      </c>
      <c r="P54" s="121">
        <v>199756</v>
      </c>
      <c r="Q54" s="121">
        <v>199948</v>
      </c>
      <c r="R54" s="121">
        <v>199756</v>
      </c>
      <c r="S54" s="121">
        <v>192</v>
      </c>
      <c r="T54" s="121">
        <v>199948</v>
      </c>
      <c r="U54" s="121">
        <f t="shared" si="10"/>
        <v>199948</v>
      </c>
      <c r="V54" s="122">
        <f>15117</f>
        <v>15117</v>
      </c>
      <c r="W54" s="123">
        <f t="shared" si="6"/>
        <v>75.604657210874834</v>
      </c>
      <c r="X54" s="123">
        <f t="shared" si="7"/>
        <v>137.34269112942908</v>
      </c>
      <c r="Y54" s="123">
        <f t="shared" si="8"/>
        <v>104.0359397983693</v>
      </c>
    </row>
    <row r="55" spans="1:28" x14ac:dyDescent="0.25">
      <c r="A55">
        <f t="shared" si="9"/>
        <v>53</v>
      </c>
      <c r="B55" s="4" t="s">
        <v>301</v>
      </c>
      <c r="C55" s="3">
        <v>2782</v>
      </c>
      <c r="D55" s="3">
        <v>4057095</v>
      </c>
      <c r="E55" s="4"/>
      <c r="F55" s="4" t="s">
        <v>302</v>
      </c>
      <c r="G55" s="4" t="s">
        <v>174</v>
      </c>
      <c r="H55" s="4" t="s">
        <v>174</v>
      </c>
      <c r="I55" s="4" t="s">
        <v>48</v>
      </c>
      <c r="J55" s="4" t="s">
        <v>12</v>
      </c>
      <c r="K55" s="4" t="s">
        <v>12</v>
      </c>
      <c r="L55" s="4" t="s">
        <v>14</v>
      </c>
      <c r="M55" s="4" t="s">
        <v>12</v>
      </c>
      <c r="N55" s="4" t="s">
        <v>12</v>
      </c>
      <c r="O55" s="5">
        <v>1599739</v>
      </c>
      <c r="P55" s="5">
        <v>1599739</v>
      </c>
      <c r="Q55" s="5">
        <v>1790212</v>
      </c>
      <c r="R55" s="5">
        <v>1599759</v>
      </c>
      <c r="S55" s="5">
        <v>190481</v>
      </c>
      <c r="T55" s="5">
        <v>1790240</v>
      </c>
      <c r="U55" s="5">
        <f t="shared" si="10"/>
        <v>1790212</v>
      </c>
      <c r="V55" s="73">
        <v>135878</v>
      </c>
      <c r="W55" s="68">
        <f t="shared" si="6"/>
        <v>75.900507872810593</v>
      </c>
      <c r="X55" s="68">
        <f t="shared" si="7"/>
        <v>137.34269112942908</v>
      </c>
      <c r="Y55" s="68">
        <f t="shared" si="8"/>
        <v>104.0359397983693</v>
      </c>
    </row>
    <row r="56" spans="1:28" x14ac:dyDescent="0.25">
      <c r="A56">
        <f t="shared" si="9"/>
        <v>54</v>
      </c>
      <c r="B56" s="4" t="s">
        <v>280</v>
      </c>
      <c r="C56" s="3">
        <v>5719</v>
      </c>
      <c r="D56" s="3">
        <v>4057087</v>
      </c>
      <c r="E56" s="4"/>
      <c r="F56" s="4" t="s">
        <v>281</v>
      </c>
      <c r="G56" s="4" t="s">
        <v>55</v>
      </c>
      <c r="H56" s="4" t="s">
        <v>71</v>
      </c>
      <c r="I56" s="4" t="s">
        <v>53</v>
      </c>
      <c r="J56" s="4" t="s">
        <v>12</v>
      </c>
      <c r="K56" s="4" t="s">
        <v>12</v>
      </c>
      <c r="L56" s="4" t="s">
        <v>14</v>
      </c>
      <c r="M56" s="4" t="s">
        <v>12</v>
      </c>
      <c r="N56" s="4" t="s">
        <v>12</v>
      </c>
      <c r="O56" s="5">
        <v>10684</v>
      </c>
      <c r="P56" s="5">
        <v>10684</v>
      </c>
      <c r="Q56" s="5">
        <v>10686</v>
      </c>
      <c r="R56" s="5">
        <v>10684</v>
      </c>
      <c r="S56" s="5">
        <v>2</v>
      </c>
      <c r="T56" s="5">
        <v>10686</v>
      </c>
      <c r="U56" s="5">
        <f t="shared" si="10"/>
        <v>10686</v>
      </c>
      <c r="V56" s="73">
        <v>813</v>
      </c>
      <c r="W56" s="68">
        <f t="shared" si="6"/>
        <v>76.080853453116234</v>
      </c>
      <c r="X56" s="68">
        <f t="shared" si="7"/>
        <v>137.34269112942908</v>
      </c>
      <c r="Y56" s="68">
        <f t="shared" si="8"/>
        <v>104.0359397983693</v>
      </c>
    </row>
    <row r="57" spans="1:28" x14ac:dyDescent="0.25">
      <c r="A57">
        <f t="shared" si="9"/>
        <v>55</v>
      </c>
      <c r="B57" s="4" t="s">
        <v>95</v>
      </c>
      <c r="C57" s="3">
        <v>2301</v>
      </c>
      <c r="D57" s="3">
        <v>4088326</v>
      </c>
      <c r="E57" s="4"/>
      <c r="F57" s="4" t="s">
        <v>47</v>
      </c>
      <c r="G57" s="4" t="s">
        <v>63</v>
      </c>
      <c r="H57" s="4" t="s">
        <v>63</v>
      </c>
      <c r="I57" s="4" t="s">
        <v>53</v>
      </c>
      <c r="J57" s="4" t="s">
        <v>12</v>
      </c>
      <c r="K57" s="4" t="s">
        <v>13</v>
      </c>
      <c r="L57" s="4" t="s">
        <v>14</v>
      </c>
      <c r="M57" s="4" t="s">
        <v>13</v>
      </c>
      <c r="N57" s="4" t="s">
        <v>13</v>
      </c>
      <c r="O57" s="5">
        <v>160869</v>
      </c>
      <c r="P57" s="5">
        <v>160870</v>
      </c>
      <c r="Q57" s="5">
        <v>1399714</v>
      </c>
      <c r="R57" s="5">
        <v>160018</v>
      </c>
      <c r="S57" s="5">
        <v>1257739</v>
      </c>
      <c r="T57" s="5">
        <v>1417757</v>
      </c>
      <c r="U57" s="5">
        <f t="shared" si="10"/>
        <v>1399714</v>
      </c>
      <c r="V57" s="73">
        <v>106678</v>
      </c>
      <c r="W57" s="68">
        <f t="shared" si="6"/>
        <v>76.214140888781571</v>
      </c>
      <c r="X57" s="68">
        <f t="shared" si="7"/>
        <v>137.34269112942908</v>
      </c>
      <c r="Y57" s="68">
        <f t="shared" si="8"/>
        <v>104.0359397983693</v>
      </c>
    </row>
    <row r="58" spans="1:28" x14ac:dyDescent="0.25">
      <c r="A58">
        <f t="shared" si="9"/>
        <v>56</v>
      </c>
      <c r="B58" s="4" t="s">
        <v>138</v>
      </c>
      <c r="C58" s="3">
        <v>1546</v>
      </c>
      <c r="D58" s="3">
        <v>4057125</v>
      </c>
      <c r="E58" s="4"/>
      <c r="F58" s="4" t="s">
        <v>139</v>
      </c>
      <c r="G58" s="4" t="s">
        <v>85</v>
      </c>
      <c r="H58" s="4" t="s">
        <v>85</v>
      </c>
      <c r="I58" s="4" t="s">
        <v>53</v>
      </c>
      <c r="J58" s="4" t="s">
        <v>12</v>
      </c>
      <c r="K58" s="4" t="s">
        <v>13</v>
      </c>
      <c r="L58" s="4" t="s">
        <v>14</v>
      </c>
      <c r="M58" s="4" t="s">
        <v>13</v>
      </c>
      <c r="N58" s="4" t="s">
        <v>13</v>
      </c>
      <c r="O58" s="5">
        <v>578476</v>
      </c>
      <c r="P58" s="5">
        <v>578476</v>
      </c>
      <c r="Q58" s="5">
        <v>579322</v>
      </c>
      <c r="R58" s="5">
        <v>568583</v>
      </c>
      <c r="S58" s="5">
        <v>2069</v>
      </c>
      <c r="T58" s="5">
        <v>570652</v>
      </c>
      <c r="U58" s="5">
        <f t="shared" si="10"/>
        <v>579322</v>
      </c>
      <c r="V58" s="73">
        <v>44363</v>
      </c>
      <c r="W58" s="68">
        <f t="shared" si="6"/>
        <v>76.577447429926707</v>
      </c>
      <c r="X58" s="68">
        <f t="shared" si="7"/>
        <v>137.34269112942908</v>
      </c>
      <c r="Y58" s="68">
        <f t="shared" si="8"/>
        <v>104.0359397983693</v>
      </c>
    </row>
    <row r="59" spans="1:28" x14ac:dyDescent="0.25">
      <c r="A59">
        <f t="shared" si="9"/>
        <v>57</v>
      </c>
      <c r="B59" s="4" t="s">
        <v>3</v>
      </c>
      <c r="C59" s="3">
        <v>2840</v>
      </c>
      <c r="D59" s="3">
        <v>4057141</v>
      </c>
      <c r="E59" s="4" t="s">
        <v>73</v>
      </c>
      <c r="F59" s="4" t="s">
        <v>4</v>
      </c>
      <c r="G59" s="4" t="s">
        <v>23</v>
      </c>
      <c r="H59" s="4" t="s">
        <v>74</v>
      </c>
      <c r="I59" s="4" t="s">
        <v>24</v>
      </c>
      <c r="J59" s="4" t="s">
        <v>12</v>
      </c>
      <c r="K59" s="4" t="s">
        <v>13</v>
      </c>
      <c r="L59" s="4" t="s">
        <v>14</v>
      </c>
      <c r="M59" s="4" t="s">
        <v>13</v>
      </c>
      <c r="N59" s="4" t="s">
        <v>13</v>
      </c>
      <c r="O59" s="5" t="s">
        <v>2</v>
      </c>
      <c r="P59" s="5" t="s">
        <v>2</v>
      </c>
      <c r="Q59" s="5" t="s">
        <v>2</v>
      </c>
      <c r="R59" s="5">
        <v>101138</v>
      </c>
      <c r="S59" s="5">
        <v>60</v>
      </c>
      <c r="T59" s="5">
        <v>101198</v>
      </c>
      <c r="U59" s="5">
        <f t="shared" si="10"/>
        <v>101198</v>
      </c>
      <c r="V59" s="73">
        <v>7812</v>
      </c>
      <c r="W59" s="68">
        <f t="shared" si="6"/>
        <v>77.195201486195373</v>
      </c>
      <c r="X59" s="68">
        <f t="shared" si="7"/>
        <v>137.34269112942908</v>
      </c>
      <c r="Y59" s="68">
        <f t="shared" si="8"/>
        <v>104.0359397983693</v>
      </c>
    </row>
    <row r="60" spans="1:28" x14ac:dyDescent="0.25">
      <c r="A60">
        <f t="shared" si="9"/>
        <v>58</v>
      </c>
      <c r="B60" s="4" t="s">
        <v>5</v>
      </c>
      <c r="C60" s="3">
        <v>3188</v>
      </c>
      <c r="D60" s="3">
        <v>4058516</v>
      </c>
      <c r="E60" s="4"/>
      <c r="F60" s="4" t="s">
        <v>6</v>
      </c>
      <c r="G60" s="4" t="s">
        <v>1</v>
      </c>
      <c r="H60" s="4" t="s">
        <v>1</v>
      </c>
      <c r="I60" s="4" t="s">
        <v>11</v>
      </c>
      <c r="J60" s="4" t="s">
        <v>12</v>
      </c>
      <c r="K60" s="4" t="s">
        <v>13</v>
      </c>
      <c r="L60" s="4" t="s">
        <v>14</v>
      </c>
      <c r="M60" s="4" t="s">
        <v>13</v>
      </c>
      <c r="N60" s="4" t="s">
        <v>13</v>
      </c>
      <c r="O60" s="5">
        <v>156318</v>
      </c>
      <c r="P60" s="5">
        <v>156318</v>
      </c>
      <c r="Q60" s="5" t="s">
        <v>2</v>
      </c>
      <c r="R60" s="5">
        <v>156090</v>
      </c>
      <c r="S60" s="5">
        <v>140</v>
      </c>
      <c r="T60" s="5">
        <v>156230</v>
      </c>
      <c r="U60" s="5">
        <f t="shared" si="10"/>
        <v>156230</v>
      </c>
      <c r="V60" s="73">
        <v>12115</v>
      </c>
      <c r="W60" s="68">
        <f t="shared" si="6"/>
        <v>77.545925878512449</v>
      </c>
      <c r="X60" s="68">
        <f t="shared" si="7"/>
        <v>137.34269112942908</v>
      </c>
      <c r="Y60" s="68">
        <f t="shared" si="8"/>
        <v>104.0359397983693</v>
      </c>
    </row>
    <row r="61" spans="1:28" x14ac:dyDescent="0.25">
      <c r="A61">
        <f t="shared" si="9"/>
        <v>59</v>
      </c>
      <c r="B61" s="4" t="s">
        <v>308</v>
      </c>
      <c r="C61" s="3">
        <v>3089</v>
      </c>
      <c r="D61" s="3">
        <v>4057099</v>
      </c>
      <c r="E61" s="4"/>
      <c r="F61" s="4" t="s">
        <v>214</v>
      </c>
      <c r="G61" s="4" t="s">
        <v>205</v>
      </c>
      <c r="H61" s="4" t="s">
        <v>205</v>
      </c>
      <c r="I61" s="4" t="s">
        <v>11</v>
      </c>
      <c r="J61" s="4" t="s">
        <v>12</v>
      </c>
      <c r="K61" s="4" t="s">
        <v>12</v>
      </c>
      <c r="L61" s="4" t="s">
        <v>14</v>
      </c>
      <c r="M61" s="4" t="s">
        <v>12</v>
      </c>
      <c r="N61" s="4" t="s">
        <v>12</v>
      </c>
      <c r="O61" s="5" t="s">
        <v>2</v>
      </c>
      <c r="P61" s="5" t="s">
        <v>2</v>
      </c>
      <c r="Q61" s="5" t="s">
        <v>2</v>
      </c>
      <c r="R61" s="5">
        <v>325289</v>
      </c>
      <c r="S61" s="5">
        <v>170</v>
      </c>
      <c r="T61" s="5">
        <v>325459</v>
      </c>
      <c r="U61" s="5">
        <f t="shared" si="10"/>
        <v>325459</v>
      </c>
      <c r="V61" s="73">
        <v>25269</v>
      </c>
      <c r="W61" s="68">
        <f t="shared" si="6"/>
        <v>77.641116085282633</v>
      </c>
      <c r="X61" s="68">
        <f t="shared" si="7"/>
        <v>137.34269112942908</v>
      </c>
      <c r="Y61" s="68">
        <f t="shared" si="8"/>
        <v>104.0359397983693</v>
      </c>
    </row>
    <row r="62" spans="1:28" x14ac:dyDescent="0.25">
      <c r="A62">
        <f t="shared" si="9"/>
        <v>60</v>
      </c>
      <c r="B62" s="4" t="s">
        <v>38</v>
      </c>
      <c r="C62" s="3">
        <v>201</v>
      </c>
      <c r="D62" s="3">
        <v>4057075</v>
      </c>
      <c r="E62" s="4"/>
      <c r="F62" s="4"/>
      <c r="G62" s="4" t="s">
        <v>39</v>
      </c>
      <c r="H62" s="4" t="s">
        <v>41</v>
      </c>
      <c r="I62" s="4" t="s">
        <v>40</v>
      </c>
      <c r="J62" s="4" t="s">
        <v>12</v>
      </c>
      <c r="K62" s="4" t="s">
        <v>12</v>
      </c>
      <c r="L62" s="4" t="s">
        <v>14</v>
      </c>
      <c r="M62" s="4" t="s">
        <v>12</v>
      </c>
      <c r="N62" s="4" t="s">
        <v>12</v>
      </c>
      <c r="O62" s="5">
        <v>96444</v>
      </c>
      <c r="P62" s="5">
        <v>96444</v>
      </c>
      <c r="Q62" s="5">
        <v>96483</v>
      </c>
      <c r="R62" s="5">
        <v>96444</v>
      </c>
      <c r="S62" s="5">
        <v>39</v>
      </c>
      <c r="T62" s="5">
        <v>96483</v>
      </c>
      <c r="U62" s="5">
        <f t="shared" si="10"/>
        <v>96483</v>
      </c>
      <c r="V62" s="73">
        <v>7595</v>
      </c>
      <c r="W62" s="68">
        <f t="shared" si="6"/>
        <v>78.718530725620056</v>
      </c>
      <c r="X62" s="68">
        <f t="shared" si="7"/>
        <v>137.34269112942908</v>
      </c>
      <c r="Y62" s="68">
        <f t="shared" si="8"/>
        <v>104.0359397983693</v>
      </c>
      <c r="Z62" s="1"/>
      <c r="AA62" s="1"/>
      <c r="AB62" s="1"/>
    </row>
    <row r="63" spans="1:28" x14ac:dyDescent="0.25">
      <c r="A63">
        <f t="shared" si="9"/>
        <v>61</v>
      </c>
      <c r="B63" s="4" t="s">
        <v>38</v>
      </c>
      <c r="C63" s="3">
        <v>202</v>
      </c>
      <c r="D63" s="3">
        <v>4057075</v>
      </c>
      <c r="E63" s="4"/>
      <c r="F63" s="4"/>
      <c r="G63" s="4" t="s">
        <v>39</v>
      </c>
      <c r="H63" s="4" t="s">
        <v>39</v>
      </c>
      <c r="I63" s="4" t="s">
        <v>40</v>
      </c>
      <c r="J63" s="4" t="s">
        <v>12</v>
      </c>
      <c r="K63" s="4" t="s">
        <v>12</v>
      </c>
      <c r="L63" s="4" t="s">
        <v>14</v>
      </c>
      <c r="M63" s="4" t="s">
        <v>12</v>
      </c>
      <c r="N63" s="4" t="s">
        <v>12</v>
      </c>
      <c r="O63" s="5">
        <v>150409</v>
      </c>
      <c r="P63" s="5">
        <v>150409</v>
      </c>
      <c r="Q63" s="5">
        <v>150461</v>
      </c>
      <c r="R63" s="5">
        <v>150409</v>
      </c>
      <c r="S63" s="5">
        <v>52</v>
      </c>
      <c r="T63" s="5">
        <v>150461</v>
      </c>
      <c r="U63" s="5">
        <f t="shared" si="10"/>
        <v>150461</v>
      </c>
      <c r="V63" s="73">
        <v>11928</v>
      </c>
      <c r="W63" s="68">
        <f t="shared" si="6"/>
        <v>79.276357328477147</v>
      </c>
      <c r="X63" s="68">
        <f t="shared" si="7"/>
        <v>137.34269112942908</v>
      </c>
      <c r="Y63" s="68">
        <f t="shared" si="8"/>
        <v>104.0359397983693</v>
      </c>
      <c r="Z63" s="1"/>
      <c r="AA63" s="1"/>
      <c r="AB63" s="1"/>
    </row>
    <row r="64" spans="1:28" x14ac:dyDescent="0.25">
      <c r="A64">
        <f t="shared" si="9"/>
        <v>62</v>
      </c>
      <c r="B64" s="4" t="s">
        <v>215</v>
      </c>
      <c r="C64" s="3">
        <v>2793</v>
      </c>
      <c r="D64" s="3">
        <v>4057140</v>
      </c>
      <c r="E64" s="4"/>
      <c r="F64" s="4" t="s">
        <v>216</v>
      </c>
      <c r="G64" s="4" t="s">
        <v>217</v>
      </c>
      <c r="H64" s="4" t="s">
        <v>117</v>
      </c>
      <c r="I64" s="4" t="s">
        <v>24</v>
      </c>
      <c r="J64" s="4" t="s">
        <v>12</v>
      </c>
      <c r="K64" s="4" t="s">
        <v>13</v>
      </c>
      <c r="L64" s="4" t="s">
        <v>14</v>
      </c>
      <c r="M64" s="4" t="s">
        <v>13</v>
      </c>
      <c r="N64" s="4" t="s">
        <v>13</v>
      </c>
      <c r="O64" s="5">
        <v>27441</v>
      </c>
      <c r="P64" s="5">
        <v>27441</v>
      </c>
      <c r="Q64" s="5">
        <v>27441</v>
      </c>
      <c r="R64" s="5">
        <v>27262</v>
      </c>
      <c r="S64" s="5">
        <v>5</v>
      </c>
      <c r="T64" s="5">
        <v>27267</v>
      </c>
      <c r="U64" s="5">
        <f t="shared" si="10"/>
        <v>27441</v>
      </c>
      <c r="V64" s="73">
        <v>2185</v>
      </c>
      <c r="W64" s="68">
        <f t="shared" si="6"/>
        <v>79.625378083889075</v>
      </c>
      <c r="X64" s="68">
        <f t="shared" si="7"/>
        <v>137.34269112942908</v>
      </c>
      <c r="Y64" s="68">
        <f t="shared" si="8"/>
        <v>104.0359397983693</v>
      </c>
    </row>
    <row r="65" spans="1:28" x14ac:dyDescent="0.25">
      <c r="A65">
        <f t="shared" si="9"/>
        <v>63</v>
      </c>
      <c r="B65" s="4" t="s">
        <v>105</v>
      </c>
      <c r="C65" s="3">
        <v>2029</v>
      </c>
      <c r="D65" s="3">
        <v>4057126</v>
      </c>
      <c r="E65" s="4"/>
      <c r="F65" s="4" t="s">
        <v>87</v>
      </c>
      <c r="G65" s="4" t="s">
        <v>88</v>
      </c>
      <c r="H65" s="4" t="s">
        <v>88</v>
      </c>
      <c r="I65" s="4" t="s">
        <v>53</v>
      </c>
      <c r="J65" s="4" t="s">
        <v>12</v>
      </c>
      <c r="K65" s="4" t="s">
        <v>13</v>
      </c>
      <c r="L65" s="4" t="s">
        <v>14</v>
      </c>
      <c r="M65" s="4" t="s">
        <v>13</v>
      </c>
      <c r="N65" s="4" t="s">
        <v>13</v>
      </c>
      <c r="O65" s="5">
        <v>1006539</v>
      </c>
      <c r="P65" s="5">
        <v>1006539</v>
      </c>
      <c r="Q65" s="5">
        <v>1224805</v>
      </c>
      <c r="R65" s="5">
        <v>1006539</v>
      </c>
      <c r="S65" s="5">
        <v>214865</v>
      </c>
      <c r="T65" s="5">
        <v>1221404</v>
      </c>
      <c r="U65" s="5">
        <f t="shared" si="10"/>
        <v>1224805</v>
      </c>
      <c r="V65" s="73">
        <v>98012</v>
      </c>
      <c r="W65" s="68">
        <f t="shared" si="6"/>
        <v>80.022534199321527</v>
      </c>
      <c r="X65" s="68">
        <f t="shared" si="7"/>
        <v>137.34269112942908</v>
      </c>
      <c r="Y65" s="68">
        <f t="shared" si="8"/>
        <v>104.0359397983693</v>
      </c>
    </row>
    <row r="66" spans="1:28" x14ac:dyDescent="0.25">
      <c r="A66">
        <f t="shared" si="9"/>
        <v>64</v>
      </c>
      <c r="B66" s="4" t="s">
        <v>22</v>
      </c>
      <c r="C66" s="3">
        <v>4722</v>
      </c>
      <c r="D66" s="3">
        <v>4057157</v>
      </c>
      <c r="E66" s="4" t="s">
        <v>33</v>
      </c>
      <c r="F66" s="4"/>
      <c r="G66" s="4" t="s">
        <v>23</v>
      </c>
      <c r="H66" s="4" t="s">
        <v>34</v>
      </c>
      <c r="I66" s="4" t="s">
        <v>24</v>
      </c>
      <c r="J66" s="4" t="s">
        <v>12</v>
      </c>
      <c r="K66" s="4" t="s">
        <v>12</v>
      </c>
      <c r="L66" s="4" t="s">
        <v>14</v>
      </c>
      <c r="M66" s="4" t="s">
        <v>12</v>
      </c>
      <c r="N66" s="4" t="s">
        <v>13</v>
      </c>
      <c r="O66" s="5">
        <v>260260</v>
      </c>
      <c r="P66" s="5">
        <v>260260</v>
      </c>
      <c r="Q66" s="5" t="s">
        <v>2</v>
      </c>
      <c r="R66" s="5">
        <v>251213</v>
      </c>
      <c r="S66" s="5">
        <v>43</v>
      </c>
      <c r="T66" s="5">
        <v>251256</v>
      </c>
      <c r="U66" s="5">
        <f t="shared" si="10"/>
        <v>251256</v>
      </c>
      <c r="V66" s="73">
        <v>20353</v>
      </c>
      <c r="W66" s="68">
        <f t="shared" si="6"/>
        <v>81.005030725634413</v>
      </c>
      <c r="X66" s="68">
        <f t="shared" si="7"/>
        <v>137.34269112942908</v>
      </c>
      <c r="Y66" s="68">
        <f t="shared" si="8"/>
        <v>104.0359397983693</v>
      </c>
    </row>
    <row r="67" spans="1:28" x14ac:dyDescent="0.25">
      <c r="A67">
        <f t="shared" si="9"/>
        <v>65</v>
      </c>
      <c r="B67" s="4" t="s">
        <v>157</v>
      </c>
      <c r="C67" s="3">
        <v>6144</v>
      </c>
      <c r="D67" s="3">
        <v>4122218</v>
      </c>
      <c r="E67" s="4"/>
      <c r="F67" s="4" t="s">
        <v>158</v>
      </c>
      <c r="G67" s="4" t="s">
        <v>88</v>
      </c>
      <c r="H67" s="4" t="s">
        <v>88</v>
      </c>
      <c r="I67" s="4" t="s">
        <v>53</v>
      </c>
      <c r="J67" s="4" t="s">
        <v>12</v>
      </c>
      <c r="K67" s="4" t="s">
        <v>13</v>
      </c>
      <c r="L67" s="4" t="s">
        <v>14</v>
      </c>
      <c r="M67" s="4" t="s">
        <v>13</v>
      </c>
      <c r="N67" s="4" t="s">
        <v>13</v>
      </c>
      <c r="O67" s="5">
        <v>135098</v>
      </c>
      <c r="P67" s="5">
        <v>135098</v>
      </c>
      <c r="Q67" s="5" t="s">
        <v>2</v>
      </c>
      <c r="R67" s="5">
        <v>135262</v>
      </c>
      <c r="S67" s="5">
        <v>31898</v>
      </c>
      <c r="T67" s="5">
        <v>167160</v>
      </c>
      <c r="U67" s="5">
        <f t="shared" si="10"/>
        <v>167160</v>
      </c>
      <c r="V67" s="73">
        <v>13574</v>
      </c>
      <c r="W67" s="68">
        <f t="shared" ref="W67:W98" si="11">(V67*1000)/U67</f>
        <v>81.203637233787987</v>
      </c>
      <c r="X67" s="68">
        <f t="shared" ref="X67:X98" si="12">AVERAGE($W$3:$W$202)</f>
        <v>137.34269112942908</v>
      </c>
      <c r="Y67" s="68">
        <f t="shared" ref="Y67:Y98" si="13">MEDIAN($W$3:$W$202)</f>
        <v>104.0359397983693</v>
      </c>
    </row>
    <row r="68" spans="1:28" x14ac:dyDescent="0.25">
      <c r="A68">
        <f t="shared" ref="A68:A99" si="14">+A67+1</f>
        <v>66</v>
      </c>
      <c r="B68" s="4" t="s">
        <v>175</v>
      </c>
      <c r="C68" s="3">
        <v>6465</v>
      </c>
      <c r="D68" s="3">
        <v>4194228</v>
      </c>
      <c r="E68" s="4"/>
      <c r="F68" s="4" t="s">
        <v>176</v>
      </c>
      <c r="G68" s="4" t="s">
        <v>177</v>
      </c>
      <c r="H68" s="4" t="s">
        <v>177</v>
      </c>
      <c r="I68" s="4" t="s">
        <v>24</v>
      </c>
      <c r="J68" s="4" t="s">
        <v>12</v>
      </c>
      <c r="K68" s="4" t="s">
        <v>13</v>
      </c>
      <c r="L68" s="4" t="s">
        <v>14</v>
      </c>
      <c r="M68" s="4" t="s">
        <v>13</v>
      </c>
      <c r="N68" s="4" t="s">
        <v>13</v>
      </c>
      <c r="O68" s="5" t="s">
        <v>2</v>
      </c>
      <c r="P68" s="5">
        <v>505896</v>
      </c>
      <c r="Q68" s="5" t="s">
        <v>2</v>
      </c>
      <c r="R68" s="5">
        <v>509220</v>
      </c>
      <c r="S68" s="5">
        <v>3940</v>
      </c>
      <c r="T68" s="5">
        <v>513160</v>
      </c>
      <c r="U68" s="5">
        <f t="shared" si="10"/>
        <v>513160</v>
      </c>
      <c r="V68" s="73">
        <v>42220</v>
      </c>
      <c r="W68" s="68">
        <f t="shared" si="11"/>
        <v>82.274534258320998</v>
      </c>
      <c r="X68" s="68">
        <f t="shared" si="12"/>
        <v>137.34269112942908</v>
      </c>
      <c r="Y68" s="68">
        <f t="shared" si="13"/>
        <v>104.0359397983693</v>
      </c>
    </row>
    <row r="69" spans="1:28" x14ac:dyDescent="0.25">
      <c r="A69">
        <f t="shared" si="14"/>
        <v>67</v>
      </c>
      <c r="B69" s="4" t="s">
        <v>22</v>
      </c>
      <c r="C69" s="3">
        <v>169</v>
      </c>
      <c r="D69" s="3">
        <v>4057157</v>
      </c>
      <c r="E69" s="4" t="s">
        <v>25</v>
      </c>
      <c r="F69" s="4"/>
      <c r="G69" s="4" t="s">
        <v>23</v>
      </c>
      <c r="H69" s="4" t="s">
        <v>26</v>
      </c>
      <c r="I69" s="4" t="s">
        <v>24</v>
      </c>
      <c r="J69" s="4" t="s">
        <v>12</v>
      </c>
      <c r="K69" s="4" t="s">
        <v>12</v>
      </c>
      <c r="L69" s="4" t="s">
        <v>14</v>
      </c>
      <c r="M69" s="4" t="s">
        <v>12</v>
      </c>
      <c r="N69" s="4" t="s">
        <v>13</v>
      </c>
      <c r="O69" s="5">
        <v>112170</v>
      </c>
      <c r="P69" s="5">
        <v>112170</v>
      </c>
      <c r="Q69" s="5" t="s">
        <v>2</v>
      </c>
      <c r="R69" s="5">
        <v>112170</v>
      </c>
      <c r="S69" s="5">
        <v>202</v>
      </c>
      <c r="T69" s="5">
        <v>112372</v>
      </c>
      <c r="U69" s="5">
        <f t="shared" ref="U69:U98" si="15">IF(Q69="NA",T69,Q69)</f>
        <v>112372</v>
      </c>
      <c r="V69" s="73">
        <v>9271</v>
      </c>
      <c r="W69" s="68">
        <f t="shared" si="11"/>
        <v>82.502758694336663</v>
      </c>
      <c r="X69" s="68">
        <f t="shared" si="12"/>
        <v>137.34269112942908</v>
      </c>
      <c r="Y69" s="68">
        <f t="shared" si="13"/>
        <v>104.0359397983693</v>
      </c>
      <c r="Z69" s="1"/>
      <c r="AA69" s="1"/>
      <c r="AB69" s="1"/>
    </row>
    <row r="70" spans="1:28" x14ac:dyDescent="0.25">
      <c r="A70">
        <f t="shared" si="14"/>
        <v>68</v>
      </c>
      <c r="B70" s="4" t="s">
        <v>3</v>
      </c>
      <c r="C70" s="3">
        <v>2841</v>
      </c>
      <c r="D70" s="3">
        <v>4057141</v>
      </c>
      <c r="E70" s="4" t="s">
        <v>68</v>
      </c>
      <c r="F70" s="4" t="s">
        <v>4</v>
      </c>
      <c r="G70" s="4" t="s">
        <v>23</v>
      </c>
      <c r="H70" s="4" t="s">
        <v>23</v>
      </c>
      <c r="I70" s="4" t="s">
        <v>24</v>
      </c>
      <c r="J70" s="4" t="s">
        <v>12</v>
      </c>
      <c r="K70" s="4" t="s">
        <v>13</v>
      </c>
      <c r="L70" s="4" t="s">
        <v>14</v>
      </c>
      <c r="M70" s="4" t="s">
        <v>13</v>
      </c>
      <c r="N70" s="4" t="s">
        <v>13</v>
      </c>
      <c r="O70" s="5">
        <v>14696</v>
      </c>
      <c r="P70" s="5">
        <v>14696</v>
      </c>
      <c r="Q70" s="5">
        <v>14701</v>
      </c>
      <c r="R70" s="5">
        <v>14691</v>
      </c>
      <c r="S70" s="5">
        <v>5</v>
      </c>
      <c r="T70" s="5">
        <v>14696</v>
      </c>
      <c r="U70" s="5">
        <f t="shared" si="15"/>
        <v>14701</v>
      </c>
      <c r="V70" s="73">
        <v>1222</v>
      </c>
      <c r="W70" s="68">
        <f t="shared" si="11"/>
        <v>83.123597034215365</v>
      </c>
      <c r="X70" s="68">
        <f t="shared" si="12"/>
        <v>137.34269112942908</v>
      </c>
      <c r="Y70" s="68">
        <f t="shared" si="13"/>
        <v>104.0359397983693</v>
      </c>
    </row>
    <row r="71" spans="1:28" x14ac:dyDescent="0.25">
      <c r="A71">
        <f t="shared" si="14"/>
        <v>69</v>
      </c>
      <c r="B71" s="4" t="s">
        <v>221</v>
      </c>
      <c r="C71" s="3">
        <v>4093</v>
      </c>
      <c r="D71" s="3">
        <v>4157306</v>
      </c>
      <c r="E71" s="4"/>
      <c r="F71" s="4" t="s">
        <v>6</v>
      </c>
      <c r="G71" s="4" t="s">
        <v>26</v>
      </c>
      <c r="H71" s="4" t="s">
        <v>117</v>
      </c>
      <c r="I71" s="4" t="s">
        <v>24</v>
      </c>
      <c r="J71" s="4" t="s">
        <v>12</v>
      </c>
      <c r="K71" s="4" t="s">
        <v>13</v>
      </c>
      <c r="L71" s="4" t="s">
        <v>14</v>
      </c>
      <c r="M71" s="4" t="s">
        <v>13</v>
      </c>
      <c r="N71" s="4" t="s">
        <v>13</v>
      </c>
      <c r="O71" s="5">
        <v>32856</v>
      </c>
      <c r="P71" s="5">
        <v>32857</v>
      </c>
      <c r="Q71" s="5">
        <v>79972</v>
      </c>
      <c r="R71" s="5">
        <v>32861</v>
      </c>
      <c r="S71" s="5">
        <v>47100</v>
      </c>
      <c r="T71" s="5">
        <v>79961</v>
      </c>
      <c r="U71" s="5">
        <f t="shared" si="15"/>
        <v>79972</v>
      </c>
      <c r="V71" s="73">
        <v>6689</v>
      </c>
      <c r="W71" s="68">
        <f t="shared" si="11"/>
        <v>83.641774621117392</v>
      </c>
      <c r="X71" s="68">
        <f t="shared" si="12"/>
        <v>137.34269112942908</v>
      </c>
      <c r="Y71" s="68">
        <f t="shared" si="13"/>
        <v>104.0359397983693</v>
      </c>
    </row>
    <row r="72" spans="1:28" x14ac:dyDescent="0.25">
      <c r="A72">
        <f t="shared" si="14"/>
        <v>70</v>
      </c>
      <c r="B72" s="4" t="s">
        <v>142</v>
      </c>
      <c r="C72" s="3">
        <v>5730</v>
      </c>
      <c r="D72" s="3">
        <v>4087741</v>
      </c>
      <c r="E72" s="4"/>
      <c r="F72" s="4" t="s">
        <v>143</v>
      </c>
      <c r="G72" s="4" t="s">
        <v>28</v>
      </c>
      <c r="H72" s="4" t="s">
        <v>28</v>
      </c>
      <c r="I72" s="4" t="s">
        <v>53</v>
      </c>
      <c r="J72" s="4" t="s">
        <v>12</v>
      </c>
      <c r="K72" s="4" t="s">
        <v>13</v>
      </c>
      <c r="L72" s="4" t="s">
        <v>14</v>
      </c>
      <c r="M72" s="4" t="s">
        <v>13</v>
      </c>
      <c r="N72" s="4" t="s">
        <v>13</v>
      </c>
      <c r="O72" s="5">
        <v>627044</v>
      </c>
      <c r="P72" s="5">
        <v>627062</v>
      </c>
      <c r="Q72" s="5">
        <v>632638</v>
      </c>
      <c r="R72" s="5">
        <v>627052</v>
      </c>
      <c r="S72" s="5">
        <v>5556</v>
      </c>
      <c r="T72" s="5">
        <v>632608</v>
      </c>
      <c r="U72" s="5">
        <f t="shared" si="15"/>
        <v>632638</v>
      </c>
      <c r="V72" s="73">
        <v>53152</v>
      </c>
      <c r="W72" s="68">
        <f t="shared" si="11"/>
        <v>84.016451746496415</v>
      </c>
      <c r="X72" s="68">
        <f t="shared" si="12"/>
        <v>137.34269112942908</v>
      </c>
      <c r="Y72" s="68">
        <f t="shared" si="13"/>
        <v>104.0359397983693</v>
      </c>
    </row>
    <row r="73" spans="1:28" x14ac:dyDescent="0.25">
      <c r="A73">
        <f t="shared" si="14"/>
        <v>71</v>
      </c>
      <c r="B73" s="4" t="s">
        <v>213</v>
      </c>
      <c r="C73" s="3">
        <v>2776</v>
      </c>
      <c r="D73" s="3">
        <v>4057139</v>
      </c>
      <c r="E73" s="4"/>
      <c r="F73" s="4" t="s">
        <v>214</v>
      </c>
      <c r="G73" s="4" t="s">
        <v>125</v>
      </c>
      <c r="H73" s="4" t="s">
        <v>125</v>
      </c>
      <c r="I73" s="4" t="s">
        <v>11</v>
      </c>
      <c r="J73" s="4" t="s">
        <v>12</v>
      </c>
      <c r="K73" s="4" t="s">
        <v>13</v>
      </c>
      <c r="L73" s="4" t="s">
        <v>14</v>
      </c>
      <c r="M73" s="4" t="s">
        <v>13</v>
      </c>
      <c r="N73" s="4" t="s">
        <v>13</v>
      </c>
      <c r="O73" s="5" t="s">
        <v>2</v>
      </c>
      <c r="P73" s="5" t="s">
        <v>2</v>
      </c>
      <c r="Q73" s="5" t="s">
        <v>2</v>
      </c>
      <c r="R73" s="5">
        <v>498776</v>
      </c>
      <c r="S73" s="5">
        <v>462</v>
      </c>
      <c r="T73" s="5">
        <v>499238</v>
      </c>
      <c r="U73" s="5">
        <f t="shared" si="15"/>
        <v>499238</v>
      </c>
      <c r="V73" s="73">
        <v>42289</v>
      </c>
      <c r="W73" s="68">
        <f t="shared" si="11"/>
        <v>84.707093610662653</v>
      </c>
      <c r="X73" s="68">
        <f t="shared" si="12"/>
        <v>137.34269112942908</v>
      </c>
      <c r="Y73" s="68">
        <f t="shared" si="13"/>
        <v>104.0359397983693</v>
      </c>
    </row>
    <row r="74" spans="1:28" x14ac:dyDescent="0.25">
      <c r="A74">
        <f t="shared" si="14"/>
        <v>72</v>
      </c>
      <c r="B74" s="4" t="s">
        <v>180</v>
      </c>
      <c r="C74" s="3">
        <v>2374</v>
      </c>
      <c r="D74" s="3">
        <v>4057131</v>
      </c>
      <c r="E74" s="4"/>
      <c r="F74" s="4" t="s">
        <v>20</v>
      </c>
      <c r="G74" s="4" t="s">
        <v>137</v>
      </c>
      <c r="H74" s="4" t="s">
        <v>137</v>
      </c>
      <c r="I74" s="4" t="s">
        <v>53</v>
      </c>
      <c r="J74" s="4" t="s">
        <v>12</v>
      </c>
      <c r="K74" s="4" t="s">
        <v>12</v>
      </c>
      <c r="L74" s="4" t="s">
        <v>14</v>
      </c>
      <c r="M74" s="4" t="s">
        <v>12</v>
      </c>
      <c r="N74" s="4" t="s">
        <v>13</v>
      </c>
      <c r="O74" s="5">
        <v>1907867</v>
      </c>
      <c r="P74" s="5">
        <v>1907867</v>
      </c>
      <c r="Q74" s="5">
        <v>2195334</v>
      </c>
      <c r="R74" s="5">
        <v>1907867</v>
      </c>
      <c r="S74" s="5">
        <v>287466</v>
      </c>
      <c r="T74" s="5">
        <v>2195333</v>
      </c>
      <c r="U74" s="5">
        <f t="shared" si="15"/>
        <v>2195334</v>
      </c>
      <c r="V74" s="73">
        <v>187183</v>
      </c>
      <c r="W74" s="68">
        <f t="shared" si="11"/>
        <v>85.264019051315202</v>
      </c>
      <c r="X74" s="68">
        <f t="shared" si="12"/>
        <v>137.34269112942908</v>
      </c>
      <c r="Y74" s="68">
        <f t="shared" si="13"/>
        <v>104.0359397983693</v>
      </c>
    </row>
    <row r="75" spans="1:28" x14ac:dyDescent="0.25">
      <c r="A75">
        <f t="shared" si="14"/>
        <v>73</v>
      </c>
      <c r="B75" s="4" t="s">
        <v>274</v>
      </c>
      <c r="C75" s="3">
        <v>3552</v>
      </c>
      <c r="D75" s="3">
        <v>4057103</v>
      </c>
      <c r="E75" s="4"/>
      <c r="F75" s="4" t="s">
        <v>275</v>
      </c>
      <c r="G75" s="4" t="s">
        <v>63</v>
      </c>
      <c r="H75" s="4" t="s">
        <v>30</v>
      </c>
      <c r="I75" s="4" t="s">
        <v>53</v>
      </c>
      <c r="J75" s="4" t="s">
        <v>12</v>
      </c>
      <c r="K75" s="4" t="s">
        <v>12</v>
      </c>
      <c r="L75" s="4" t="s">
        <v>14</v>
      </c>
      <c r="M75" s="4" t="s">
        <v>12</v>
      </c>
      <c r="N75" s="4" t="s">
        <v>12</v>
      </c>
      <c r="O75" s="5">
        <v>95836</v>
      </c>
      <c r="P75" s="5">
        <v>95836</v>
      </c>
      <c r="Q75" s="5" t="s">
        <v>2</v>
      </c>
      <c r="R75" s="5">
        <v>95836</v>
      </c>
      <c r="S75" s="5">
        <v>113</v>
      </c>
      <c r="T75" s="5">
        <v>95949</v>
      </c>
      <c r="U75" s="5">
        <f t="shared" si="15"/>
        <v>95949</v>
      </c>
      <c r="V75" s="73">
        <v>8189</v>
      </c>
      <c r="W75" s="68">
        <f t="shared" si="11"/>
        <v>85.347424152414305</v>
      </c>
      <c r="X75" s="68">
        <f t="shared" si="12"/>
        <v>137.34269112942908</v>
      </c>
      <c r="Y75" s="68">
        <f t="shared" si="13"/>
        <v>104.0359397983693</v>
      </c>
    </row>
    <row r="76" spans="1:28" x14ac:dyDescent="0.25">
      <c r="A76">
        <f t="shared" si="14"/>
        <v>74</v>
      </c>
      <c r="B76" s="4" t="s">
        <v>19</v>
      </c>
      <c r="C76" s="3">
        <v>3</v>
      </c>
      <c r="D76" s="3">
        <v>4054707</v>
      </c>
      <c r="E76" s="4"/>
      <c r="F76" s="4" t="s">
        <v>20</v>
      </c>
      <c r="G76" s="4" t="s">
        <v>21</v>
      </c>
      <c r="H76" s="4" t="s">
        <v>21</v>
      </c>
      <c r="I76" s="4" t="s">
        <v>11</v>
      </c>
      <c r="J76" s="4" t="s">
        <v>12</v>
      </c>
      <c r="K76" s="4" t="s">
        <v>13</v>
      </c>
      <c r="L76" s="4"/>
      <c r="M76" s="4" t="s">
        <v>13</v>
      </c>
      <c r="N76" s="4" t="s">
        <v>13</v>
      </c>
      <c r="O76" s="5" t="s">
        <v>2</v>
      </c>
      <c r="P76" s="5" t="s">
        <v>2</v>
      </c>
      <c r="Q76" s="5" t="s">
        <v>2</v>
      </c>
      <c r="R76" s="5">
        <v>0</v>
      </c>
      <c r="S76" s="5">
        <v>1518436</v>
      </c>
      <c r="T76" s="5">
        <v>1518436</v>
      </c>
      <c r="U76" s="5">
        <f t="shared" si="15"/>
        <v>1518436</v>
      </c>
      <c r="V76" s="73">
        <v>130189</v>
      </c>
      <c r="W76" s="68">
        <f t="shared" si="11"/>
        <v>85.73887868833458</v>
      </c>
      <c r="X76" s="68">
        <f t="shared" si="12"/>
        <v>137.34269112942908</v>
      </c>
      <c r="Y76" s="68">
        <f t="shared" si="13"/>
        <v>104.0359397983693</v>
      </c>
    </row>
    <row r="77" spans="1:28" x14ac:dyDescent="0.25">
      <c r="A77">
        <f t="shared" si="14"/>
        <v>75</v>
      </c>
      <c r="B77" s="4" t="s">
        <v>305</v>
      </c>
      <c r="C77" s="3">
        <v>2885</v>
      </c>
      <c r="D77" s="3">
        <v>4057096</v>
      </c>
      <c r="E77" s="4"/>
      <c r="F77" s="4" t="s">
        <v>154</v>
      </c>
      <c r="G77" s="4" t="s">
        <v>65</v>
      </c>
      <c r="H77" s="4" t="s">
        <v>65</v>
      </c>
      <c r="I77" s="4" t="s">
        <v>48</v>
      </c>
      <c r="J77" s="4" t="s">
        <v>12</v>
      </c>
      <c r="K77" s="4" t="s">
        <v>12</v>
      </c>
      <c r="L77" s="4" t="s">
        <v>14</v>
      </c>
      <c r="M77" s="4" t="s">
        <v>12</v>
      </c>
      <c r="N77" s="4" t="s">
        <v>12</v>
      </c>
      <c r="O77" s="5">
        <v>228171</v>
      </c>
      <c r="P77" s="5">
        <v>228171</v>
      </c>
      <c r="Q77" s="5">
        <v>305780</v>
      </c>
      <c r="R77" s="5">
        <v>228128</v>
      </c>
      <c r="S77" s="5">
        <v>77612</v>
      </c>
      <c r="T77" s="5">
        <v>305740</v>
      </c>
      <c r="U77" s="5">
        <f t="shared" si="15"/>
        <v>305780</v>
      </c>
      <c r="V77" s="73">
        <v>26425</v>
      </c>
      <c r="W77" s="68">
        <f t="shared" si="11"/>
        <v>86.418339982994311</v>
      </c>
      <c r="X77" s="68">
        <f t="shared" si="12"/>
        <v>137.34269112942908</v>
      </c>
      <c r="Y77" s="68">
        <f t="shared" si="13"/>
        <v>104.0359397983693</v>
      </c>
    </row>
    <row r="78" spans="1:28" x14ac:dyDescent="0.25">
      <c r="A78">
        <f t="shared" si="14"/>
        <v>76</v>
      </c>
      <c r="B78" s="4" t="s">
        <v>57</v>
      </c>
      <c r="C78" s="3">
        <v>6443</v>
      </c>
      <c r="D78" s="3">
        <v>4215171</v>
      </c>
      <c r="E78" s="4"/>
      <c r="F78" s="4" t="s">
        <v>52</v>
      </c>
      <c r="G78" s="4" t="s">
        <v>45</v>
      </c>
      <c r="H78" s="4" t="s">
        <v>45</v>
      </c>
      <c r="I78" s="4" t="s">
        <v>53</v>
      </c>
      <c r="J78" s="4" t="s">
        <v>12</v>
      </c>
      <c r="K78" s="4" t="s">
        <v>13</v>
      </c>
      <c r="L78" s="4" t="s">
        <v>14</v>
      </c>
      <c r="M78" s="4" t="s">
        <v>13</v>
      </c>
      <c r="N78" s="4" t="s">
        <v>13</v>
      </c>
      <c r="O78" s="5">
        <v>192870</v>
      </c>
      <c r="P78" s="5">
        <v>192870</v>
      </c>
      <c r="Q78" s="5">
        <v>197056</v>
      </c>
      <c r="R78" s="5">
        <v>192871</v>
      </c>
      <c r="S78" s="5">
        <v>4171</v>
      </c>
      <c r="T78" s="5">
        <v>197042</v>
      </c>
      <c r="U78" s="5">
        <f t="shared" si="15"/>
        <v>197056</v>
      </c>
      <c r="V78" s="73">
        <v>17070</v>
      </c>
      <c r="W78" s="68">
        <f t="shared" si="11"/>
        <v>86.625121792789869</v>
      </c>
      <c r="X78" s="68">
        <f t="shared" si="12"/>
        <v>137.34269112942908</v>
      </c>
      <c r="Y78" s="68">
        <f t="shared" si="13"/>
        <v>104.0359397983693</v>
      </c>
      <c r="Z78" s="1"/>
      <c r="AA78" s="1"/>
      <c r="AB78" s="1"/>
    </row>
    <row r="79" spans="1:28" x14ac:dyDescent="0.25">
      <c r="A79">
        <f t="shared" si="14"/>
        <v>77</v>
      </c>
      <c r="B79" s="4" t="s">
        <v>136</v>
      </c>
      <c r="C79" s="3">
        <v>4566</v>
      </c>
      <c r="D79" s="3">
        <v>4083318</v>
      </c>
      <c r="E79" s="4"/>
      <c r="F79" s="4"/>
      <c r="G79" s="4" t="s">
        <v>137</v>
      </c>
      <c r="H79" s="4" t="s">
        <v>137</v>
      </c>
      <c r="I79" s="4" t="s">
        <v>53</v>
      </c>
      <c r="J79" s="4" t="s">
        <v>12</v>
      </c>
      <c r="K79" s="4" t="s">
        <v>13</v>
      </c>
      <c r="L79" s="4" t="s">
        <v>14</v>
      </c>
      <c r="M79" s="4" t="s">
        <v>13</v>
      </c>
      <c r="N79" s="4" t="s">
        <v>13</v>
      </c>
      <c r="O79" s="5">
        <v>9598</v>
      </c>
      <c r="P79" s="5">
        <v>9598</v>
      </c>
      <c r="Q79" s="5">
        <v>9599</v>
      </c>
      <c r="R79" s="5">
        <v>9598</v>
      </c>
      <c r="S79" s="5">
        <v>1</v>
      </c>
      <c r="T79" s="5">
        <v>9599</v>
      </c>
      <c r="U79" s="5">
        <f t="shared" si="15"/>
        <v>9599</v>
      </c>
      <c r="V79" s="73">
        <v>837</v>
      </c>
      <c r="W79" s="68">
        <f t="shared" si="11"/>
        <v>87.196582977393476</v>
      </c>
      <c r="X79" s="68">
        <f t="shared" si="12"/>
        <v>137.34269112942908</v>
      </c>
      <c r="Y79" s="68">
        <f t="shared" si="13"/>
        <v>104.0359397983693</v>
      </c>
    </row>
    <row r="80" spans="1:28" x14ac:dyDescent="0.25">
      <c r="A80">
        <f t="shared" si="14"/>
        <v>78</v>
      </c>
      <c r="B80" s="4" t="s">
        <v>113</v>
      </c>
      <c r="C80" s="3">
        <v>4100</v>
      </c>
      <c r="D80" s="3">
        <v>4238977</v>
      </c>
      <c r="E80" s="4" t="s">
        <v>115</v>
      </c>
      <c r="F80" s="4" t="s">
        <v>43</v>
      </c>
      <c r="G80" s="4" t="s">
        <v>103</v>
      </c>
      <c r="H80" s="4" t="s">
        <v>103</v>
      </c>
      <c r="I80" s="4" t="s">
        <v>40</v>
      </c>
      <c r="J80" s="4" t="s">
        <v>12</v>
      </c>
      <c r="K80" s="4" t="s">
        <v>13</v>
      </c>
      <c r="L80" s="4" t="s">
        <v>14</v>
      </c>
      <c r="M80" s="4" t="s">
        <v>13</v>
      </c>
      <c r="N80" s="4" t="s">
        <v>13</v>
      </c>
      <c r="O80" s="5">
        <v>28510</v>
      </c>
      <c r="P80" s="5">
        <v>28510</v>
      </c>
      <c r="Q80" s="5">
        <v>28512</v>
      </c>
      <c r="R80" s="5">
        <v>28258</v>
      </c>
      <c r="S80" s="5">
        <v>625</v>
      </c>
      <c r="T80" s="5">
        <v>28883</v>
      </c>
      <c r="U80" s="5">
        <f t="shared" si="15"/>
        <v>28512</v>
      </c>
      <c r="V80" s="73">
        <v>2493</v>
      </c>
      <c r="W80" s="68">
        <f t="shared" si="11"/>
        <v>87.436868686868692</v>
      </c>
      <c r="X80" s="68">
        <f t="shared" si="12"/>
        <v>137.34269112942908</v>
      </c>
      <c r="Y80" s="68">
        <f t="shared" si="13"/>
        <v>104.0359397983693</v>
      </c>
    </row>
    <row r="81" spans="1:28" x14ac:dyDescent="0.25">
      <c r="A81">
        <f t="shared" si="14"/>
        <v>79</v>
      </c>
      <c r="B81" s="4" t="s">
        <v>293</v>
      </c>
      <c r="C81" s="3">
        <v>2375</v>
      </c>
      <c r="D81" s="3">
        <v>4012860</v>
      </c>
      <c r="E81" s="4"/>
      <c r="F81" s="4" t="s">
        <v>47</v>
      </c>
      <c r="G81" s="4" t="s">
        <v>85</v>
      </c>
      <c r="H81" s="4" t="s">
        <v>85</v>
      </c>
      <c r="I81" s="4" t="s">
        <v>53</v>
      </c>
      <c r="J81" s="4" t="s">
        <v>12</v>
      </c>
      <c r="K81" s="4" t="s">
        <v>12</v>
      </c>
      <c r="L81" s="4" t="s">
        <v>14</v>
      </c>
      <c r="M81" s="4" t="s">
        <v>12</v>
      </c>
      <c r="N81" s="4" t="s">
        <v>12</v>
      </c>
      <c r="O81" s="5">
        <v>710343</v>
      </c>
      <c r="P81" s="5">
        <v>710343</v>
      </c>
      <c r="Q81" s="5">
        <v>803137</v>
      </c>
      <c r="R81" s="5">
        <v>700594</v>
      </c>
      <c r="S81" s="5">
        <v>97177</v>
      </c>
      <c r="T81" s="5">
        <v>797771</v>
      </c>
      <c r="U81" s="5">
        <f t="shared" si="15"/>
        <v>803137</v>
      </c>
      <c r="V81" s="73">
        <v>71160</v>
      </c>
      <c r="W81" s="68">
        <f t="shared" si="11"/>
        <v>88.602567183431972</v>
      </c>
      <c r="X81" s="68">
        <f t="shared" si="12"/>
        <v>137.34269112942908</v>
      </c>
      <c r="Y81" s="68">
        <f t="shared" si="13"/>
        <v>104.0359397983693</v>
      </c>
    </row>
    <row r="82" spans="1:28" x14ac:dyDescent="0.25">
      <c r="A82">
        <f t="shared" si="14"/>
        <v>80</v>
      </c>
      <c r="B82" s="4" t="s">
        <v>54</v>
      </c>
      <c r="C82" s="3">
        <v>6446</v>
      </c>
      <c r="D82" s="3">
        <v>4215169</v>
      </c>
      <c r="E82" s="4"/>
      <c r="F82" s="4" t="s">
        <v>52</v>
      </c>
      <c r="G82" s="4" t="s">
        <v>45</v>
      </c>
      <c r="H82" s="4" t="s">
        <v>55</v>
      </c>
      <c r="I82" s="4" t="s">
        <v>53</v>
      </c>
      <c r="J82" s="4" t="s">
        <v>12</v>
      </c>
      <c r="K82" s="4" t="s">
        <v>13</v>
      </c>
      <c r="L82" s="4" t="s">
        <v>14</v>
      </c>
      <c r="M82" s="4" t="s">
        <v>13</v>
      </c>
      <c r="N82" s="4" t="s">
        <v>13</v>
      </c>
      <c r="O82" s="5">
        <v>151903</v>
      </c>
      <c r="P82" s="5">
        <v>151903</v>
      </c>
      <c r="Q82" s="5">
        <v>152235</v>
      </c>
      <c r="R82" s="5">
        <v>151903</v>
      </c>
      <c r="S82" s="5">
        <v>300</v>
      </c>
      <c r="T82" s="5">
        <v>152203</v>
      </c>
      <c r="U82" s="5">
        <f t="shared" si="15"/>
        <v>152235</v>
      </c>
      <c r="V82" s="73">
        <v>13527</v>
      </c>
      <c r="W82" s="68">
        <f t="shared" si="11"/>
        <v>88.856044930535035</v>
      </c>
      <c r="X82" s="68">
        <f t="shared" si="12"/>
        <v>137.34269112942908</v>
      </c>
      <c r="Y82" s="68">
        <f t="shared" si="13"/>
        <v>104.0359397983693</v>
      </c>
    </row>
    <row r="83" spans="1:28" x14ac:dyDescent="0.25">
      <c r="A83">
        <f t="shared" si="14"/>
        <v>81</v>
      </c>
      <c r="B83" s="4" t="s">
        <v>67</v>
      </c>
      <c r="C83" s="3">
        <v>1895</v>
      </c>
      <c r="D83" s="3">
        <v>4010692</v>
      </c>
      <c r="E83" s="4" t="s">
        <v>155</v>
      </c>
      <c r="F83" s="4"/>
      <c r="G83" s="4" t="s">
        <v>156</v>
      </c>
      <c r="H83" s="4" t="s">
        <v>156</v>
      </c>
      <c r="I83" s="4" t="s">
        <v>53</v>
      </c>
      <c r="J83" s="4" t="s">
        <v>12</v>
      </c>
      <c r="K83" s="4" t="s">
        <v>12</v>
      </c>
      <c r="L83" s="4" t="s">
        <v>14</v>
      </c>
      <c r="M83" s="4" t="s">
        <v>12</v>
      </c>
      <c r="N83" s="4" t="s">
        <v>12</v>
      </c>
      <c r="O83" s="5">
        <v>2143</v>
      </c>
      <c r="P83" s="5">
        <v>2143</v>
      </c>
      <c r="Q83" s="5">
        <v>2152</v>
      </c>
      <c r="R83" s="5">
        <v>2143</v>
      </c>
      <c r="S83" s="5">
        <v>9</v>
      </c>
      <c r="T83" s="5">
        <v>2152</v>
      </c>
      <c r="U83" s="5">
        <f t="shared" si="15"/>
        <v>2152</v>
      </c>
      <c r="V83" s="73">
        <v>192</v>
      </c>
      <c r="W83" s="68">
        <f t="shared" si="11"/>
        <v>89.219330855018583</v>
      </c>
      <c r="X83" s="68">
        <f t="shared" si="12"/>
        <v>137.34269112942908</v>
      </c>
      <c r="Y83" s="68">
        <f t="shared" si="13"/>
        <v>104.0359397983693</v>
      </c>
    </row>
    <row r="84" spans="1:28" x14ac:dyDescent="0.25">
      <c r="A84">
        <f t="shared" si="14"/>
        <v>82</v>
      </c>
      <c r="B84" s="4" t="s">
        <v>287</v>
      </c>
      <c r="C84" s="3">
        <v>2058</v>
      </c>
      <c r="D84" s="3">
        <v>4061472</v>
      </c>
      <c r="E84" s="4"/>
      <c r="F84" s="4"/>
      <c r="G84" s="4" t="s">
        <v>28</v>
      </c>
      <c r="H84" s="4" t="s">
        <v>28</v>
      </c>
      <c r="I84" s="4" t="s">
        <v>53</v>
      </c>
      <c r="J84" s="4" t="s">
        <v>12</v>
      </c>
      <c r="K84" s="4" t="s">
        <v>12</v>
      </c>
      <c r="L84" s="4" t="s">
        <v>14</v>
      </c>
      <c r="M84" s="4" t="s">
        <v>12</v>
      </c>
      <c r="N84" s="4" t="s">
        <v>12</v>
      </c>
      <c r="O84" s="5" t="s">
        <v>2</v>
      </c>
      <c r="P84" s="5" t="s">
        <v>2</v>
      </c>
      <c r="Q84" s="5" t="s">
        <v>2</v>
      </c>
      <c r="R84" s="5">
        <v>39173</v>
      </c>
      <c r="S84" s="5">
        <v>2930</v>
      </c>
      <c r="T84" s="5">
        <v>42103</v>
      </c>
      <c r="U84" s="5">
        <f t="shared" si="15"/>
        <v>42103</v>
      </c>
      <c r="V84" s="73">
        <v>3772.3969999999999</v>
      </c>
      <c r="W84" s="68">
        <f t="shared" si="11"/>
        <v>89.599244709403123</v>
      </c>
      <c r="X84" s="68">
        <f t="shared" si="12"/>
        <v>137.34269112942908</v>
      </c>
      <c r="Y84" s="68">
        <f t="shared" si="13"/>
        <v>104.0359397983693</v>
      </c>
      <c r="Z84" t="s">
        <v>359</v>
      </c>
    </row>
    <row r="85" spans="1:28" x14ac:dyDescent="0.25">
      <c r="A85">
        <f t="shared" si="14"/>
        <v>83</v>
      </c>
      <c r="B85" s="4" t="s">
        <v>22</v>
      </c>
      <c r="C85" s="3">
        <v>185</v>
      </c>
      <c r="D85" s="3">
        <v>4057157</v>
      </c>
      <c r="E85" s="4" t="s">
        <v>29</v>
      </c>
      <c r="F85" s="4"/>
      <c r="G85" s="4" t="s">
        <v>23</v>
      </c>
      <c r="H85" s="4" t="s">
        <v>30</v>
      </c>
      <c r="I85" s="4" t="s">
        <v>24</v>
      </c>
      <c r="J85" s="4" t="s">
        <v>12</v>
      </c>
      <c r="K85" s="4" t="s">
        <v>12</v>
      </c>
      <c r="L85" s="4" t="s">
        <v>14</v>
      </c>
      <c r="M85" s="4" t="s">
        <v>12</v>
      </c>
      <c r="N85" s="4" t="s">
        <v>13</v>
      </c>
      <c r="O85" s="5">
        <v>174917</v>
      </c>
      <c r="P85" s="5">
        <v>174917</v>
      </c>
      <c r="Q85" s="5" t="s">
        <v>2</v>
      </c>
      <c r="R85" s="5">
        <v>174917</v>
      </c>
      <c r="S85" s="5">
        <v>206</v>
      </c>
      <c r="T85" s="5">
        <v>175123</v>
      </c>
      <c r="U85" s="5">
        <f t="shared" si="15"/>
        <v>175123</v>
      </c>
      <c r="V85" s="73">
        <v>15757</v>
      </c>
      <c r="W85" s="68">
        <f t="shared" si="11"/>
        <v>89.976759192110691</v>
      </c>
      <c r="X85" s="68">
        <f t="shared" si="12"/>
        <v>137.34269112942908</v>
      </c>
      <c r="Y85" s="68">
        <f t="shared" si="13"/>
        <v>104.0359397983693</v>
      </c>
      <c r="Z85" s="1"/>
      <c r="AA85" s="1"/>
      <c r="AB85" s="1"/>
    </row>
    <row r="86" spans="1:28" s="1" customFormat="1" x14ac:dyDescent="0.25">
      <c r="A86">
        <f t="shared" si="14"/>
        <v>84</v>
      </c>
      <c r="B86" s="43" t="s">
        <v>240</v>
      </c>
      <c r="C86" s="55">
        <v>3549</v>
      </c>
      <c r="D86" s="55">
        <v>4057102</v>
      </c>
      <c r="E86" s="43"/>
      <c r="F86" s="43" t="s">
        <v>241</v>
      </c>
      <c r="G86" s="43" t="s">
        <v>112</v>
      </c>
      <c r="H86" s="43" t="s">
        <v>112</v>
      </c>
      <c r="I86" s="43" t="s">
        <v>53</v>
      </c>
      <c r="J86" s="43" t="s">
        <v>12</v>
      </c>
      <c r="K86" s="4" t="s">
        <v>12</v>
      </c>
      <c r="L86" s="4" t="s">
        <v>14</v>
      </c>
      <c r="M86" s="4" t="s">
        <v>12</v>
      </c>
      <c r="N86" s="4" t="s">
        <v>12</v>
      </c>
      <c r="O86" s="56" t="s">
        <v>2</v>
      </c>
      <c r="P86" s="56" t="s">
        <v>2</v>
      </c>
      <c r="Q86" s="56" t="s">
        <v>2</v>
      </c>
      <c r="R86" s="56">
        <v>127276</v>
      </c>
      <c r="S86" s="56">
        <v>47</v>
      </c>
      <c r="T86" s="56">
        <v>127323</v>
      </c>
      <c r="U86" s="5">
        <f t="shared" si="15"/>
        <v>127323</v>
      </c>
      <c r="V86" s="73">
        <f>$V$245</f>
        <v>11489</v>
      </c>
      <c r="W86" s="68">
        <f t="shared" si="11"/>
        <v>90.235071432498444</v>
      </c>
      <c r="X86" s="68">
        <f t="shared" si="12"/>
        <v>137.34269112942908</v>
      </c>
      <c r="Y86" s="68">
        <f t="shared" si="13"/>
        <v>104.0359397983693</v>
      </c>
      <c r="Z86" s="86" t="s">
        <v>346</v>
      </c>
    </row>
    <row r="87" spans="1:28" x14ac:dyDescent="0.25">
      <c r="A87">
        <f t="shared" si="14"/>
        <v>85</v>
      </c>
      <c r="B87" s="4" t="s">
        <v>264</v>
      </c>
      <c r="C87" s="3">
        <v>218</v>
      </c>
      <c r="D87" s="3">
        <v>4007784</v>
      </c>
      <c r="E87" s="4"/>
      <c r="F87" s="4" t="s">
        <v>265</v>
      </c>
      <c r="G87" s="4" t="s">
        <v>82</v>
      </c>
      <c r="H87" s="4" t="s">
        <v>82</v>
      </c>
      <c r="I87" s="4" t="s">
        <v>48</v>
      </c>
      <c r="J87" s="4" t="s">
        <v>12</v>
      </c>
      <c r="K87" s="4" t="s">
        <v>12</v>
      </c>
      <c r="L87" s="4" t="s">
        <v>14</v>
      </c>
      <c r="M87" s="4" t="s">
        <v>13</v>
      </c>
      <c r="N87" s="4" t="s">
        <v>13</v>
      </c>
      <c r="O87" s="5">
        <v>494442</v>
      </c>
      <c r="P87" s="5">
        <v>494442</v>
      </c>
      <c r="Q87" s="5" t="s">
        <v>2</v>
      </c>
      <c r="R87" s="5">
        <v>483492</v>
      </c>
      <c r="S87" s="5">
        <v>172201</v>
      </c>
      <c r="T87" s="5">
        <v>655693</v>
      </c>
      <c r="U87" s="5">
        <f t="shared" si="15"/>
        <v>655693</v>
      </c>
      <c r="V87" s="73">
        <v>59266</v>
      </c>
      <c r="W87" s="68">
        <f t="shared" si="11"/>
        <v>90.386812120916346</v>
      </c>
      <c r="X87" s="68">
        <f t="shared" si="12"/>
        <v>137.34269112942908</v>
      </c>
      <c r="Y87" s="68">
        <f t="shared" si="13"/>
        <v>104.0359397983693</v>
      </c>
      <c r="Z87" s="1"/>
      <c r="AA87" s="1"/>
      <c r="AB87" s="1"/>
    </row>
    <row r="88" spans="1:28" x14ac:dyDescent="0.25">
      <c r="A88">
        <f t="shared" si="14"/>
        <v>86</v>
      </c>
      <c r="B88" s="4" t="s">
        <v>272</v>
      </c>
      <c r="C88" s="3">
        <v>870</v>
      </c>
      <c r="D88" s="3">
        <v>4057082</v>
      </c>
      <c r="E88" s="4"/>
      <c r="F88" s="4" t="s">
        <v>273</v>
      </c>
      <c r="G88" s="4" t="s">
        <v>78</v>
      </c>
      <c r="H88" s="4" t="s">
        <v>78</v>
      </c>
      <c r="I88" s="4" t="s">
        <v>48</v>
      </c>
      <c r="J88" s="4" t="s">
        <v>12</v>
      </c>
      <c r="K88" s="4" t="s">
        <v>12</v>
      </c>
      <c r="L88" s="4" t="s">
        <v>14</v>
      </c>
      <c r="M88" s="4" t="s">
        <v>13</v>
      </c>
      <c r="N88" s="4" t="s">
        <v>13</v>
      </c>
      <c r="O88" s="5" t="s">
        <v>2</v>
      </c>
      <c r="P88" s="5" t="s">
        <v>2</v>
      </c>
      <c r="Q88" s="5" t="s">
        <v>2</v>
      </c>
      <c r="R88" s="5">
        <v>125015</v>
      </c>
      <c r="S88" s="5">
        <v>156</v>
      </c>
      <c r="T88" s="5">
        <v>125171</v>
      </c>
      <c r="U88" s="5">
        <f t="shared" si="15"/>
        <v>125171</v>
      </c>
      <c r="V88" s="73">
        <v>11372</v>
      </c>
      <c r="W88" s="68">
        <f t="shared" si="11"/>
        <v>90.851714854079617</v>
      </c>
      <c r="X88" s="68">
        <f t="shared" si="12"/>
        <v>137.34269112942908</v>
      </c>
      <c r="Y88" s="68">
        <f t="shared" si="13"/>
        <v>104.0359397983693</v>
      </c>
    </row>
    <row r="89" spans="1:28" x14ac:dyDescent="0.25">
      <c r="A89">
        <f t="shared" si="14"/>
        <v>87</v>
      </c>
      <c r="B89" s="4" t="s">
        <v>22</v>
      </c>
      <c r="C89" s="3">
        <v>5796</v>
      </c>
      <c r="D89" s="3">
        <v>4057157</v>
      </c>
      <c r="E89" s="4" t="s">
        <v>25</v>
      </c>
      <c r="F89" s="4"/>
      <c r="G89" s="4" t="s">
        <v>23</v>
      </c>
      <c r="H89" s="4" t="s">
        <v>28</v>
      </c>
      <c r="I89" s="4" t="s">
        <v>24</v>
      </c>
      <c r="J89" s="4" t="s">
        <v>12</v>
      </c>
      <c r="K89" s="4" t="s">
        <v>12</v>
      </c>
      <c r="L89" s="4" t="s">
        <v>14</v>
      </c>
      <c r="M89" s="4" t="s">
        <v>12</v>
      </c>
      <c r="N89" s="4" t="s">
        <v>13</v>
      </c>
      <c r="O89" s="5">
        <v>129952</v>
      </c>
      <c r="P89" s="5">
        <v>129952</v>
      </c>
      <c r="Q89" s="5">
        <v>130108</v>
      </c>
      <c r="R89" s="5">
        <v>129951</v>
      </c>
      <c r="S89" s="5">
        <v>156</v>
      </c>
      <c r="T89" s="5">
        <v>130107</v>
      </c>
      <c r="U89" s="5">
        <f t="shared" si="15"/>
        <v>130108</v>
      </c>
      <c r="V89" s="73">
        <v>11851</v>
      </c>
      <c r="W89" s="68">
        <f t="shared" si="11"/>
        <v>91.085867125772438</v>
      </c>
      <c r="X89" s="68">
        <f t="shared" si="12"/>
        <v>137.34269112942908</v>
      </c>
      <c r="Y89" s="68">
        <f t="shared" si="13"/>
        <v>104.0359397983693</v>
      </c>
    </row>
    <row r="90" spans="1:28" x14ac:dyDescent="0.25">
      <c r="A90">
        <f t="shared" si="14"/>
        <v>88</v>
      </c>
      <c r="B90" s="4" t="s">
        <v>280</v>
      </c>
      <c r="C90" s="3">
        <v>1529</v>
      </c>
      <c r="D90" s="3">
        <v>4057087</v>
      </c>
      <c r="E90" s="4"/>
      <c r="F90" s="4" t="s">
        <v>281</v>
      </c>
      <c r="G90" s="4" t="s">
        <v>55</v>
      </c>
      <c r="H90" s="4" t="s">
        <v>55</v>
      </c>
      <c r="I90" s="4" t="s">
        <v>53</v>
      </c>
      <c r="J90" s="4" t="s">
        <v>12</v>
      </c>
      <c r="K90" s="4" t="s">
        <v>12</v>
      </c>
      <c r="L90" s="4" t="s">
        <v>14</v>
      </c>
      <c r="M90" s="4" t="s">
        <v>12</v>
      </c>
      <c r="N90" s="4" t="s">
        <v>12</v>
      </c>
      <c r="O90" s="5">
        <v>223170</v>
      </c>
      <c r="P90" s="5">
        <v>223170</v>
      </c>
      <c r="Q90" s="5">
        <v>223518</v>
      </c>
      <c r="R90" s="5">
        <v>223864</v>
      </c>
      <c r="S90" s="5">
        <v>363</v>
      </c>
      <c r="T90" s="5">
        <v>224227</v>
      </c>
      <c r="U90" s="5">
        <f t="shared" si="15"/>
        <v>223518</v>
      </c>
      <c r="V90" s="73">
        <v>20666</v>
      </c>
      <c r="W90" s="68">
        <f t="shared" si="11"/>
        <v>92.4578781127247</v>
      </c>
      <c r="X90" s="68">
        <f t="shared" si="12"/>
        <v>137.34269112942908</v>
      </c>
      <c r="Y90" s="68">
        <f t="shared" si="13"/>
        <v>104.0359397983693</v>
      </c>
    </row>
    <row r="91" spans="1:28" x14ac:dyDescent="0.25">
      <c r="A91">
        <f t="shared" si="14"/>
        <v>89</v>
      </c>
      <c r="B91" s="4" t="s">
        <v>22</v>
      </c>
      <c r="C91" s="3">
        <v>5934</v>
      </c>
      <c r="D91" s="3">
        <v>4057157</v>
      </c>
      <c r="E91" s="4" t="s">
        <v>27</v>
      </c>
      <c r="F91" s="4"/>
      <c r="G91" s="4" t="s">
        <v>23</v>
      </c>
      <c r="H91" s="4" t="s">
        <v>35</v>
      </c>
      <c r="I91" s="4" t="s">
        <v>24</v>
      </c>
      <c r="J91" s="4" t="s">
        <v>12</v>
      </c>
      <c r="K91" s="4" t="s">
        <v>12</v>
      </c>
      <c r="L91" s="4" t="s">
        <v>14</v>
      </c>
      <c r="M91" s="4" t="s">
        <v>12</v>
      </c>
      <c r="N91" s="4" t="s">
        <v>13</v>
      </c>
      <c r="O91" s="5">
        <v>133294</v>
      </c>
      <c r="P91" s="5">
        <v>133294</v>
      </c>
      <c r="Q91" s="5" t="s">
        <v>2</v>
      </c>
      <c r="R91" s="5">
        <v>133295</v>
      </c>
      <c r="S91" s="5">
        <v>110</v>
      </c>
      <c r="T91" s="5">
        <v>133405</v>
      </c>
      <c r="U91" s="5">
        <f t="shared" si="15"/>
        <v>133405</v>
      </c>
      <c r="V91" s="73">
        <v>12372</v>
      </c>
      <c r="W91" s="68">
        <f t="shared" si="11"/>
        <v>92.74015216820959</v>
      </c>
      <c r="X91" s="68">
        <f t="shared" si="12"/>
        <v>137.34269112942908</v>
      </c>
      <c r="Y91" s="68">
        <f t="shared" si="13"/>
        <v>104.0359397983693</v>
      </c>
    </row>
    <row r="92" spans="1:28" x14ac:dyDescent="0.25">
      <c r="A92">
        <f t="shared" si="14"/>
        <v>90</v>
      </c>
      <c r="B92" s="4" t="s">
        <v>67</v>
      </c>
      <c r="C92" s="3">
        <v>1894</v>
      </c>
      <c r="D92" s="3">
        <v>4010692</v>
      </c>
      <c r="E92" s="4" t="s">
        <v>155</v>
      </c>
      <c r="F92" s="4"/>
      <c r="G92" s="4" t="s">
        <v>156</v>
      </c>
      <c r="H92" s="4" t="s">
        <v>71</v>
      </c>
      <c r="I92" s="4" t="s">
        <v>53</v>
      </c>
      <c r="J92" s="4" t="s">
        <v>12</v>
      </c>
      <c r="K92" s="4" t="s">
        <v>12</v>
      </c>
      <c r="L92" s="4" t="s">
        <v>14</v>
      </c>
      <c r="M92" s="4" t="s">
        <v>12</v>
      </c>
      <c r="N92" s="4" t="s">
        <v>12</v>
      </c>
      <c r="O92" s="5">
        <v>20822</v>
      </c>
      <c r="P92" s="5">
        <v>20822</v>
      </c>
      <c r="Q92" s="5">
        <v>20837</v>
      </c>
      <c r="R92" s="5">
        <v>21236</v>
      </c>
      <c r="S92" s="5">
        <v>16</v>
      </c>
      <c r="T92" s="5">
        <v>21252</v>
      </c>
      <c r="U92" s="5">
        <f t="shared" si="15"/>
        <v>20837</v>
      </c>
      <c r="V92" s="73">
        <v>1936</v>
      </c>
      <c r="W92" s="68">
        <f t="shared" si="11"/>
        <v>92.911647550031191</v>
      </c>
      <c r="X92" s="68">
        <f t="shared" si="12"/>
        <v>137.34269112942908</v>
      </c>
      <c r="Y92" s="68">
        <f t="shared" si="13"/>
        <v>104.0359397983693</v>
      </c>
    </row>
    <row r="93" spans="1:28" s="1" customFormat="1" x14ac:dyDescent="0.25">
      <c r="A93">
        <f t="shared" si="14"/>
        <v>91</v>
      </c>
      <c r="B93" s="4" t="s">
        <v>306</v>
      </c>
      <c r="C93" s="3">
        <v>2969</v>
      </c>
      <c r="D93" s="3">
        <v>4057097</v>
      </c>
      <c r="E93" s="4"/>
      <c r="F93" s="4" t="s">
        <v>166</v>
      </c>
      <c r="G93" s="4" t="s">
        <v>225</v>
      </c>
      <c r="H93" s="4" t="s">
        <v>225</v>
      </c>
      <c r="I93" s="4" t="s">
        <v>40</v>
      </c>
      <c r="J93" s="4" t="s">
        <v>12</v>
      </c>
      <c r="K93" s="4" t="s">
        <v>12</v>
      </c>
      <c r="L93" s="4" t="s">
        <v>14</v>
      </c>
      <c r="M93" s="4" t="s">
        <v>12</v>
      </c>
      <c r="N93" s="4" t="s">
        <v>12</v>
      </c>
      <c r="O93" s="5">
        <v>858363</v>
      </c>
      <c r="P93" s="5">
        <v>858363</v>
      </c>
      <c r="Q93" s="5" t="s">
        <v>2</v>
      </c>
      <c r="R93" s="5">
        <v>858363</v>
      </c>
      <c r="S93" s="5">
        <v>3624</v>
      </c>
      <c r="T93" s="5">
        <v>861987</v>
      </c>
      <c r="U93" s="5">
        <f t="shared" si="15"/>
        <v>861987</v>
      </c>
      <c r="V93" s="73">
        <v>80364</v>
      </c>
      <c r="W93" s="68">
        <f t="shared" si="11"/>
        <v>93.231104413407621</v>
      </c>
      <c r="X93" s="68">
        <f t="shared" si="12"/>
        <v>137.34269112942908</v>
      </c>
      <c r="Y93" s="68">
        <f t="shared" si="13"/>
        <v>104.0359397983693</v>
      </c>
      <c r="Z93"/>
      <c r="AA93"/>
      <c r="AB93"/>
    </row>
    <row r="94" spans="1:28" s="1" customFormat="1" x14ac:dyDescent="0.25">
      <c r="A94">
        <f t="shared" si="14"/>
        <v>92</v>
      </c>
      <c r="B94" s="4" t="s">
        <v>110</v>
      </c>
      <c r="C94" s="3">
        <v>6145</v>
      </c>
      <c r="D94" s="3">
        <v>4135707</v>
      </c>
      <c r="E94" s="4"/>
      <c r="F94" s="4" t="s">
        <v>111</v>
      </c>
      <c r="G94" s="4" t="s">
        <v>112</v>
      </c>
      <c r="H94" s="4" t="s">
        <v>112</v>
      </c>
      <c r="I94" s="4" t="s">
        <v>53</v>
      </c>
      <c r="J94" s="4" t="s">
        <v>12</v>
      </c>
      <c r="K94" s="4" t="s">
        <v>13</v>
      </c>
      <c r="L94" s="4" t="s">
        <v>14</v>
      </c>
      <c r="M94" s="4" t="s">
        <v>13</v>
      </c>
      <c r="N94" s="4" t="s">
        <v>13</v>
      </c>
      <c r="O94" s="5">
        <v>42871</v>
      </c>
      <c r="P94" s="5">
        <v>42871</v>
      </c>
      <c r="Q94" s="5">
        <v>43211</v>
      </c>
      <c r="R94" s="5">
        <v>42871</v>
      </c>
      <c r="S94" s="5">
        <v>340</v>
      </c>
      <c r="T94" s="5">
        <v>43211</v>
      </c>
      <c r="U94" s="5">
        <f t="shared" si="15"/>
        <v>43211</v>
      </c>
      <c r="V94" s="73">
        <v>4094</v>
      </c>
      <c r="W94" s="68">
        <f t="shared" si="11"/>
        <v>94.744393788618638</v>
      </c>
      <c r="X94" s="68">
        <f t="shared" si="12"/>
        <v>137.34269112942908</v>
      </c>
      <c r="Y94" s="68">
        <f t="shared" si="13"/>
        <v>104.0359397983693</v>
      </c>
      <c r="Z94"/>
      <c r="AA94"/>
      <c r="AB94"/>
    </row>
    <row r="95" spans="1:28" s="1" customFormat="1" x14ac:dyDescent="0.25">
      <c r="A95">
        <f t="shared" si="14"/>
        <v>93</v>
      </c>
      <c r="B95" s="4" t="s">
        <v>276</v>
      </c>
      <c r="C95" s="3">
        <v>622</v>
      </c>
      <c r="D95" s="3">
        <v>4057079</v>
      </c>
      <c r="E95" s="4"/>
      <c r="F95" s="4" t="s">
        <v>275</v>
      </c>
      <c r="G95" s="4" t="s">
        <v>63</v>
      </c>
      <c r="H95" s="4" t="s">
        <v>63</v>
      </c>
      <c r="I95" s="4" t="s">
        <v>53</v>
      </c>
      <c r="J95" s="4" t="s">
        <v>12</v>
      </c>
      <c r="K95" s="4" t="s">
        <v>12</v>
      </c>
      <c r="L95" s="4" t="s">
        <v>14</v>
      </c>
      <c r="M95" s="4" t="s">
        <v>12</v>
      </c>
      <c r="N95" s="4" t="s">
        <v>12</v>
      </c>
      <c r="O95" s="5">
        <v>190952</v>
      </c>
      <c r="P95" s="5">
        <v>190952</v>
      </c>
      <c r="Q95" s="5">
        <v>419089</v>
      </c>
      <c r="R95" s="5">
        <v>190952</v>
      </c>
      <c r="S95" s="5">
        <v>228142</v>
      </c>
      <c r="T95" s="5">
        <v>419094</v>
      </c>
      <c r="U95" s="5">
        <f t="shared" si="15"/>
        <v>419089</v>
      </c>
      <c r="V95" s="73">
        <v>39788</v>
      </c>
      <c r="W95" s="68">
        <f t="shared" si="11"/>
        <v>94.939261111601596</v>
      </c>
      <c r="X95" s="68">
        <f t="shared" si="12"/>
        <v>137.34269112942908</v>
      </c>
      <c r="Y95" s="68">
        <f t="shared" si="13"/>
        <v>104.0359397983693</v>
      </c>
      <c r="Z95"/>
      <c r="AA95"/>
      <c r="AB95"/>
    </row>
    <row r="96" spans="1:28" x14ac:dyDescent="0.25">
      <c r="A96">
        <f t="shared" si="14"/>
        <v>94</v>
      </c>
      <c r="B96" s="4" t="s">
        <v>229</v>
      </c>
      <c r="C96" s="3">
        <v>4984</v>
      </c>
      <c r="D96" s="3">
        <v>4063179</v>
      </c>
      <c r="E96" s="4"/>
      <c r="F96" s="4"/>
      <c r="G96" s="4" t="s">
        <v>80</v>
      </c>
      <c r="H96" s="4" t="s">
        <v>80</v>
      </c>
      <c r="I96" s="4" t="s">
        <v>11</v>
      </c>
      <c r="J96" s="4" t="s">
        <v>12</v>
      </c>
      <c r="K96" s="4" t="s">
        <v>13</v>
      </c>
      <c r="L96" s="4" t="s">
        <v>14</v>
      </c>
      <c r="M96" s="4" t="s">
        <v>13</v>
      </c>
      <c r="N96" s="4" t="s">
        <v>13</v>
      </c>
      <c r="O96" s="5">
        <v>2906</v>
      </c>
      <c r="P96" s="5">
        <v>2906</v>
      </c>
      <c r="Q96" s="5">
        <v>2907</v>
      </c>
      <c r="R96" s="5">
        <v>2906</v>
      </c>
      <c r="S96" s="5">
        <v>1</v>
      </c>
      <c r="T96" s="5">
        <v>2907</v>
      </c>
      <c r="U96" s="5">
        <f t="shared" si="15"/>
        <v>2907</v>
      </c>
      <c r="V96" s="73">
        <v>277</v>
      </c>
      <c r="W96" s="68">
        <f t="shared" si="11"/>
        <v>95.287237702098381</v>
      </c>
      <c r="X96" s="68">
        <f t="shared" si="12"/>
        <v>137.34269112942908</v>
      </c>
      <c r="Y96" s="68">
        <f t="shared" si="13"/>
        <v>104.0359397983693</v>
      </c>
    </row>
    <row r="97" spans="1:28" x14ac:dyDescent="0.25">
      <c r="A97">
        <f t="shared" si="14"/>
        <v>95</v>
      </c>
      <c r="B97" s="4" t="s">
        <v>222</v>
      </c>
      <c r="C97" s="3">
        <v>4104</v>
      </c>
      <c r="D97" s="3">
        <v>4063023</v>
      </c>
      <c r="E97" s="4"/>
      <c r="F97" s="4" t="s">
        <v>223</v>
      </c>
      <c r="G97" s="4" t="s">
        <v>174</v>
      </c>
      <c r="H97" s="4" t="s">
        <v>174</v>
      </c>
      <c r="I97" s="4" t="s">
        <v>48</v>
      </c>
      <c r="J97" s="4" t="s">
        <v>12</v>
      </c>
      <c r="K97" s="4" t="s">
        <v>13</v>
      </c>
      <c r="L97" s="4" t="s">
        <v>14</v>
      </c>
      <c r="M97" s="4" t="s">
        <v>13</v>
      </c>
      <c r="N97" s="4" t="s">
        <v>13</v>
      </c>
      <c r="O97" s="5">
        <v>312836</v>
      </c>
      <c r="P97" s="5">
        <v>312849</v>
      </c>
      <c r="Q97" s="5">
        <v>359710</v>
      </c>
      <c r="R97" s="5">
        <v>312839</v>
      </c>
      <c r="S97" s="5">
        <v>46893</v>
      </c>
      <c r="T97" s="5">
        <v>359732</v>
      </c>
      <c r="U97" s="5">
        <f t="shared" si="15"/>
        <v>359710</v>
      </c>
      <c r="V97" s="73">
        <v>34541</v>
      </c>
      <c r="W97" s="68">
        <f t="shared" si="11"/>
        <v>96.024575352367179</v>
      </c>
      <c r="X97" s="68">
        <f t="shared" si="12"/>
        <v>137.34269112942908</v>
      </c>
      <c r="Y97" s="68">
        <f t="shared" si="13"/>
        <v>104.0359397983693</v>
      </c>
    </row>
    <row r="98" spans="1:28" x14ac:dyDescent="0.25">
      <c r="A98">
        <f t="shared" si="14"/>
        <v>96</v>
      </c>
      <c r="B98" s="4" t="s">
        <v>309</v>
      </c>
      <c r="C98" s="3">
        <v>3127</v>
      </c>
      <c r="D98" s="3">
        <v>4057100</v>
      </c>
      <c r="E98" s="4"/>
      <c r="F98" s="4" t="s">
        <v>139</v>
      </c>
      <c r="G98" s="4" t="s">
        <v>85</v>
      </c>
      <c r="H98" s="4" t="s">
        <v>85</v>
      </c>
      <c r="I98" s="4" t="s">
        <v>53</v>
      </c>
      <c r="J98" s="4" t="s">
        <v>12</v>
      </c>
      <c r="K98" s="4" t="s">
        <v>12</v>
      </c>
      <c r="L98" s="4" t="s">
        <v>14</v>
      </c>
      <c r="M98" s="4" t="s">
        <v>12</v>
      </c>
      <c r="N98" s="4" t="s">
        <v>12</v>
      </c>
      <c r="O98" s="5">
        <v>110587</v>
      </c>
      <c r="P98" s="5">
        <v>110587</v>
      </c>
      <c r="Q98" s="5">
        <v>110947</v>
      </c>
      <c r="R98" s="5">
        <v>114325</v>
      </c>
      <c r="S98" s="5">
        <v>351</v>
      </c>
      <c r="T98" s="5">
        <v>114676</v>
      </c>
      <c r="U98" s="5">
        <f t="shared" si="15"/>
        <v>110947</v>
      </c>
      <c r="V98" s="73">
        <v>10911</v>
      </c>
      <c r="W98" s="68">
        <f t="shared" si="11"/>
        <v>98.3442544638431</v>
      </c>
      <c r="X98" s="68">
        <f t="shared" si="12"/>
        <v>137.34269112942908</v>
      </c>
      <c r="Y98" s="68">
        <f t="shared" si="13"/>
        <v>104.0359397983693</v>
      </c>
    </row>
    <row r="99" spans="1:28" x14ac:dyDescent="0.25">
      <c r="A99">
        <f t="shared" si="14"/>
        <v>97</v>
      </c>
      <c r="B99" s="4" t="s">
        <v>198</v>
      </c>
      <c r="C99" s="3">
        <v>7356</v>
      </c>
      <c r="D99" s="3">
        <v>4544936</v>
      </c>
      <c r="E99" s="4"/>
      <c r="F99" s="4" t="s">
        <v>122</v>
      </c>
      <c r="G99" s="4" t="s">
        <v>94</v>
      </c>
      <c r="H99" s="4" t="s">
        <v>59</v>
      </c>
      <c r="I99" s="4" t="s">
        <v>48</v>
      </c>
      <c r="J99" s="4" t="s">
        <v>13</v>
      </c>
      <c r="K99" s="4" t="s">
        <v>2</v>
      </c>
      <c r="L99" s="4"/>
      <c r="M99" s="4" t="s">
        <v>13</v>
      </c>
      <c r="N99" s="4" t="s">
        <v>13</v>
      </c>
      <c r="O99" s="5">
        <v>13129</v>
      </c>
      <c r="P99" s="5">
        <v>13129</v>
      </c>
      <c r="Q99" s="5" t="s">
        <v>2</v>
      </c>
      <c r="R99" s="5" t="s">
        <v>2</v>
      </c>
      <c r="S99" s="5" t="s">
        <v>2</v>
      </c>
      <c r="T99" s="5" t="s">
        <v>2</v>
      </c>
      <c r="U99" s="5">
        <f>P99</f>
        <v>13129</v>
      </c>
      <c r="V99" s="73">
        <v>1302</v>
      </c>
      <c r="W99" s="68">
        <f t="shared" ref="W99:W130" si="16">(V99*1000)/U99</f>
        <v>99.169776829918504</v>
      </c>
      <c r="X99" s="68">
        <f t="shared" ref="X99:X130" si="17">AVERAGE($W$3:$W$202)</f>
        <v>137.34269112942908</v>
      </c>
      <c r="Y99" s="68">
        <f t="shared" ref="Y99:Y130" si="18">MEDIAN($W$3:$W$202)</f>
        <v>104.0359397983693</v>
      </c>
    </row>
    <row r="100" spans="1:28" x14ac:dyDescent="0.25">
      <c r="A100">
        <f t="shared" ref="A100:A131" si="19">+A99+1</f>
        <v>98</v>
      </c>
      <c r="B100" s="4" t="s">
        <v>296</v>
      </c>
      <c r="C100" s="3">
        <v>2589</v>
      </c>
      <c r="D100" s="3">
        <v>4004218</v>
      </c>
      <c r="E100" s="4"/>
      <c r="F100" s="4" t="s">
        <v>297</v>
      </c>
      <c r="G100" s="4" t="s">
        <v>225</v>
      </c>
      <c r="H100" s="4" t="s">
        <v>225</v>
      </c>
      <c r="I100" s="4" t="s">
        <v>40</v>
      </c>
      <c r="J100" s="4" t="s">
        <v>12</v>
      </c>
      <c r="K100" s="4" t="s">
        <v>12</v>
      </c>
      <c r="L100" s="4" t="s">
        <v>14</v>
      </c>
      <c r="M100" s="4" t="s">
        <v>12</v>
      </c>
      <c r="N100" s="4" t="s">
        <v>12</v>
      </c>
      <c r="O100" s="5">
        <v>4100382</v>
      </c>
      <c r="P100" s="5">
        <v>4100382</v>
      </c>
      <c r="Q100" s="5" t="s">
        <v>2</v>
      </c>
      <c r="R100" s="5">
        <v>4100383</v>
      </c>
      <c r="S100" s="5">
        <v>309190</v>
      </c>
      <c r="T100" s="5">
        <v>4409573</v>
      </c>
      <c r="U100" s="5">
        <f>IF(Q100="NA",T100,Q100)</f>
        <v>4409573</v>
      </c>
      <c r="V100" s="73">
        <v>441895</v>
      </c>
      <c r="W100" s="68">
        <f t="shared" si="16"/>
        <v>100.21265097550261</v>
      </c>
      <c r="X100" s="68">
        <f t="shared" si="17"/>
        <v>137.34269112942908</v>
      </c>
      <c r="Y100" s="68">
        <f t="shared" si="18"/>
        <v>104.0359397983693</v>
      </c>
    </row>
    <row r="101" spans="1:28" x14ac:dyDescent="0.25">
      <c r="A101">
        <f t="shared" si="19"/>
        <v>99</v>
      </c>
      <c r="B101" s="4" t="s">
        <v>151</v>
      </c>
      <c r="C101" s="3">
        <v>7183</v>
      </c>
      <c r="D101" s="3">
        <v>4383731</v>
      </c>
      <c r="E101" s="4"/>
      <c r="F101" s="4" t="s">
        <v>147</v>
      </c>
      <c r="G101" s="4" t="s">
        <v>152</v>
      </c>
      <c r="H101" s="4" t="s">
        <v>21</v>
      </c>
      <c r="I101" s="4" t="s">
        <v>40</v>
      </c>
      <c r="J101" s="4" t="s">
        <v>13</v>
      </c>
      <c r="K101" s="4" t="s">
        <v>2</v>
      </c>
      <c r="L101" s="4"/>
      <c r="M101" s="4" t="s">
        <v>13</v>
      </c>
      <c r="N101" s="4" t="s">
        <v>13</v>
      </c>
      <c r="O101" s="5">
        <v>57075</v>
      </c>
      <c r="P101" s="5">
        <v>57075</v>
      </c>
      <c r="Q101" s="5" t="s">
        <v>2</v>
      </c>
      <c r="R101" s="5" t="s">
        <v>2</v>
      </c>
      <c r="S101" s="5" t="s">
        <v>2</v>
      </c>
      <c r="T101" s="5" t="s">
        <v>2</v>
      </c>
      <c r="U101" s="5">
        <f>P101</f>
        <v>57075</v>
      </c>
      <c r="V101" s="73">
        <v>5822</v>
      </c>
      <c r="W101" s="68">
        <f t="shared" si="16"/>
        <v>102.00613228208498</v>
      </c>
      <c r="X101" s="68">
        <f t="shared" si="17"/>
        <v>137.34269112942908</v>
      </c>
      <c r="Y101" s="68">
        <f t="shared" si="18"/>
        <v>104.0359397983693</v>
      </c>
      <c r="Z101" s="67"/>
      <c r="AA101" s="67"/>
      <c r="AB101" s="67"/>
    </row>
    <row r="102" spans="1:28" x14ac:dyDescent="0.25">
      <c r="A102">
        <f t="shared" si="19"/>
        <v>100</v>
      </c>
      <c r="B102" s="4" t="s">
        <v>218</v>
      </c>
      <c r="C102" s="3">
        <v>6375</v>
      </c>
      <c r="D102" s="3">
        <v>4084918</v>
      </c>
      <c r="E102" s="4"/>
      <c r="F102" s="4" t="s">
        <v>219</v>
      </c>
      <c r="G102" s="4" t="s">
        <v>18</v>
      </c>
      <c r="H102" s="4" t="s">
        <v>18</v>
      </c>
      <c r="I102" s="4" t="s">
        <v>11</v>
      </c>
      <c r="J102" s="4" t="s">
        <v>12</v>
      </c>
      <c r="K102" s="4" t="s">
        <v>13</v>
      </c>
      <c r="L102" s="4" t="s">
        <v>14</v>
      </c>
      <c r="M102" s="4" t="s">
        <v>13</v>
      </c>
      <c r="N102" s="4" t="s">
        <v>13</v>
      </c>
      <c r="O102" s="5">
        <v>58631</v>
      </c>
      <c r="P102" s="5">
        <v>58631</v>
      </c>
      <c r="Q102" s="5" t="s">
        <v>2</v>
      </c>
      <c r="R102" s="5">
        <v>58628</v>
      </c>
      <c r="S102" s="5">
        <v>31</v>
      </c>
      <c r="T102" s="5">
        <v>58659</v>
      </c>
      <c r="U102" s="5">
        <f>IF(Q102="NA",T102,Q102)</f>
        <v>58659</v>
      </c>
      <c r="V102" s="73">
        <v>6092.19</v>
      </c>
      <c r="W102" s="68">
        <f t="shared" si="16"/>
        <v>103.85772004296015</v>
      </c>
      <c r="X102" s="68">
        <f t="shared" si="17"/>
        <v>137.34269112942908</v>
      </c>
      <c r="Y102" s="68">
        <f t="shared" si="18"/>
        <v>104.0359397983693</v>
      </c>
      <c r="Z102" t="s">
        <v>359</v>
      </c>
    </row>
    <row r="103" spans="1:28" x14ac:dyDescent="0.25">
      <c r="A103">
        <f t="shared" si="19"/>
        <v>101</v>
      </c>
      <c r="B103" s="4" t="s">
        <v>199</v>
      </c>
      <c r="C103" s="3">
        <v>767</v>
      </c>
      <c r="D103" s="3">
        <v>4062260</v>
      </c>
      <c r="E103" s="4"/>
      <c r="F103" s="4" t="s">
        <v>122</v>
      </c>
      <c r="G103" s="4" t="s">
        <v>94</v>
      </c>
      <c r="H103" s="4" t="s">
        <v>94</v>
      </c>
      <c r="I103" s="4" t="s">
        <v>48</v>
      </c>
      <c r="J103" s="4" t="s">
        <v>12</v>
      </c>
      <c r="K103" s="4" t="s">
        <v>13</v>
      </c>
      <c r="L103" s="4" t="s">
        <v>14</v>
      </c>
      <c r="M103" s="4" t="s">
        <v>13</v>
      </c>
      <c r="N103" s="4" t="s">
        <v>13</v>
      </c>
      <c r="O103" s="5">
        <v>268014</v>
      </c>
      <c r="P103" s="5">
        <v>268019</v>
      </c>
      <c r="Q103" s="5">
        <v>358387</v>
      </c>
      <c r="R103" s="5">
        <v>268207</v>
      </c>
      <c r="S103" s="5">
        <v>91751</v>
      </c>
      <c r="T103" s="5">
        <v>359958</v>
      </c>
      <c r="U103" s="5">
        <f>IF(Q103="NA",T103,Q103)</f>
        <v>358387</v>
      </c>
      <c r="V103" s="73">
        <v>37349</v>
      </c>
      <c r="W103" s="68">
        <f t="shared" si="16"/>
        <v>104.21415955377846</v>
      </c>
      <c r="X103" s="68">
        <f t="shared" si="17"/>
        <v>137.34269112942908</v>
      </c>
      <c r="Y103" s="68">
        <f t="shared" si="18"/>
        <v>104.0359397983693</v>
      </c>
    </row>
    <row r="104" spans="1:28" x14ac:dyDescent="0.25">
      <c r="A104">
        <f t="shared" si="19"/>
        <v>102</v>
      </c>
      <c r="B104" s="4" t="s">
        <v>89</v>
      </c>
      <c r="C104" s="3">
        <v>705</v>
      </c>
      <c r="D104" s="3">
        <v>4057114</v>
      </c>
      <c r="E104" s="4"/>
      <c r="F104" s="4" t="s">
        <v>61</v>
      </c>
      <c r="G104" s="4" t="s">
        <v>48</v>
      </c>
      <c r="H104" s="4" t="s">
        <v>48</v>
      </c>
      <c r="I104" s="4" t="s">
        <v>45</v>
      </c>
      <c r="J104" s="4" t="s">
        <v>12</v>
      </c>
      <c r="K104" s="4" t="s">
        <v>13</v>
      </c>
      <c r="L104" s="4" t="s">
        <v>14</v>
      </c>
      <c r="M104" s="4" t="s">
        <v>13</v>
      </c>
      <c r="N104" s="4" t="s">
        <v>13</v>
      </c>
      <c r="O104" s="5">
        <v>197491</v>
      </c>
      <c r="P104" s="5">
        <v>197491</v>
      </c>
      <c r="Q104" s="5">
        <v>200942</v>
      </c>
      <c r="R104" s="5">
        <v>199116</v>
      </c>
      <c r="S104" s="5">
        <v>2459</v>
      </c>
      <c r="T104" s="5">
        <v>201575</v>
      </c>
      <c r="U104" s="5">
        <f>IF(Q104="NA",T104,Q104)</f>
        <v>200942</v>
      </c>
      <c r="V104" s="73">
        <v>20962</v>
      </c>
      <c r="W104" s="68">
        <f t="shared" si="16"/>
        <v>104.31865911556568</v>
      </c>
      <c r="X104" s="68">
        <f t="shared" si="17"/>
        <v>137.34269112942908</v>
      </c>
      <c r="Y104" s="68">
        <f t="shared" si="18"/>
        <v>104.0359397983693</v>
      </c>
    </row>
    <row r="105" spans="1:28" x14ac:dyDescent="0.25">
      <c r="A105">
        <f t="shared" si="19"/>
        <v>103</v>
      </c>
      <c r="B105" s="4" t="s">
        <v>220</v>
      </c>
      <c r="C105" s="3">
        <v>6121</v>
      </c>
      <c r="D105" s="3">
        <v>4057143</v>
      </c>
      <c r="E105" s="4"/>
      <c r="F105" s="4" t="s">
        <v>119</v>
      </c>
      <c r="G105" s="4" t="s">
        <v>88</v>
      </c>
      <c r="H105" s="4" t="s">
        <v>88</v>
      </c>
      <c r="I105" s="4" t="s">
        <v>53</v>
      </c>
      <c r="J105" s="4" t="s">
        <v>12</v>
      </c>
      <c r="K105" s="4" t="s">
        <v>13</v>
      </c>
      <c r="L105" s="4" t="s">
        <v>14</v>
      </c>
      <c r="M105" s="4" t="s">
        <v>13</v>
      </c>
      <c r="N105" s="4" t="s">
        <v>13</v>
      </c>
      <c r="O105" s="5">
        <v>271506</v>
      </c>
      <c r="P105" s="5">
        <v>271506</v>
      </c>
      <c r="Q105" s="5">
        <v>289983</v>
      </c>
      <c r="R105" s="5">
        <v>274531</v>
      </c>
      <c r="S105" s="5">
        <v>18733</v>
      </c>
      <c r="T105" s="5">
        <v>293264</v>
      </c>
      <c r="U105" s="5">
        <f>IF(Q105="NA",T105,Q105)</f>
        <v>289983</v>
      </c>
      <c r="V105" s="73">
        <v>30507</v>
      </c>
      <c r="W105" s="68">
        <f t="shared" si="16"/>
        <v>105.20271878006642</v>
      </c>
      <c r="X105" s="68">
        <f t="shared" si="17"/>
        <v>137.34269112942908</v>
      </c>
      <c r="Y105" s="68">
        <f t="shared" si="18"/>
        <v>104.0359397983693</v>
      </c>
    </row>
    <row r="106" spans="1:28" x14ac:dyDescent="0.25">
      <c r="A106">
        <f t="shared" si="19"/>
        <v>104</v>
      </c>
      <c r="B106" s="4" t="s">
        <v>204</v>
      </c>
      <c r="C106" s="3">
        <v>2690</v>
      </c>
      <c r="D106" s="3">
        <v>4057136</v>
      </c>
      <c r="E106" s="4"/>
      <c r="F106" s="4"/>
      <c r="G106" s="4" t="s">
        <v>125</v>
      </c>
      <c r="H106" s="4" t="s">
        <v>205</v>
      </c>
      <c r="I106" s="4" t="s">
        <v>11</v>
      </c>
      <c r="J106" s="4" t="s">
        <v>12</v>
      </c>
      <c r="K106" s="4" t="s">
        <v>13</v>
      </c>
      <c r="L106" s="4" t="s">
        <v>14</v>
      </c>
      <c r="M106" s="4" t="s">
        <v>13</v>
      </c>
      <c r="N106" s="4" t="s">
        <v>13</v>
      </c>
      <c r="O106" s="5">
        <v>135440</v>
      </c>
      <c r="P106" s="5">
        <v>135440</v>
      </c>
      <c r="Q106" s="5" t="s">
        <v>2</v>
      </c>
      <c r="R106" s="5">
        <v>136954</v>
      </c>
      <c r="S106" s="5">
        <v>104</v>
      </c>
      <c r="T106" s="5">
        <v>137058</v>
      </c>
      <c r="U106" s="5">
        <f>IF(Q106="NA",T106,Q106)</f>
        <v>137058</v>
      </c>
      <c r="V106" s="73">
        <v>14644</v>
      </c>
      <c r="W106" s="68">
        <f t="shared" si="16"/>
        <v>106.84527718192298</v>
      </c>
      <c r="X106" s="68">
        <f t="shared" si="17"/>
        <v>137.34269112942908</v>
      </c>
      <c r="Y106" s="68">
        <f t="shared" si="18"/>
        <v>104.0359397983693</v>
      </c>
      <c r="Z106" s="1"/>
      <c r="AA106" s="1"/>
      <c r="AB106" s="1"/>
    </row>
    <row r="107" spans="1:28" x14ac:dyDescent="0.25">
      <c r="A107">
        <f t="shared" si="19"/>
        <v>105</v>
      </c>
      <c r="B107" s="4" t="s">
        <v>186</v>
      </c>
      <c r="C107" s="3" t="s">
        <v>369</v>
      </c>
      <c r="D107" s="3">
        <v>4057132</v>
      </c>
      <c r="E107" s="4"/>
      <c r="F107" s="4"/>
      <c r="G107" s="4" t="s">
        <v>41</v>
      </c>
      <c r="H107" s="4" t="s">
        <v>369</v>
      </c>
      <c r="I107" s="4" t="s">
        <v>40</v>
      </c>
      <c r="J107" s="4" t="s">
        <v>12</v>
      </c>
      <c r="K107" s="4" t="s">
        <v>13</v>
      </c>
      <c r="L107" s="4" t="s">
        <v>14</v>
      </c>
      <c r="M107" s="4" t="s">
        <v>13</v>
      </c>
      <c r="N107" s="4" t="s">
        <v>13</v>
      </c>
      <c r="O107" s="5">
        <f t="shared" ref="O107:U107" si="20">SUM(O$227:O$228)</f>
        <v>690160</v>
      </c>
      <c r="P107" s="5">
        <f t="shared" si="20"/>
        <v>690160</v>
      </c>
      <c r="Q107" s="5">
        <f t="shared" si="20"/>
        <v>690412</v>
      </c>
      <c r="R107" s="5">
        <f t="shared" si="20"/>
        <v>690420</v>
      </c>
      <c r="S107" s="5">
        <f t="shared" si="20"/>
        <v>257</v>
      </c>
      <c r="T107" s="5">
        <f t="shared" si="20"/>
        <v>690677</v>
      </c>
      <c r="U107" s="5">
        <f t="shared" si="20"/>
        <v>690412</v>
      </c>
      <c r="V107" s="5">
        <f>$V$239</f>
        <v>74279</v>
      </c>
      <c r="W107" s="68">
        <f t="shared" si="16"/>
        <v>107.58648459180895</v>
      </c>
      <c r="X107" s="68">
        <f t="shared" si="17"/>
        <v>137.34269112942908</v>
      </c>
      <c r="Y107" s="68">
        <f t="shared" si="18"/>
        <v>104.0359397983693</v>
      </c>
      <c r="Z107" s="41" t="s">
        <v>360</v>
      </c>
      <c r="AA107" s="85">
        <f>$V$239-V107</f>
        <v>0</v>
      </c>
      <c r="AB107" s="85"/>
    </row>
    <row r="108" spans="1:28" x14ac:dyDescent="0.25">
      <c r="A108">
        <f t="shared" si="19"/>
        <v>106</v>
      </c>
      <c r="B108" s="4" t="s">
        <v>244</v>
      </c>
      <c r="C108" s="3">
        <v>2192</v>
      </c>
      <c r="D108" s="3">
        <v>4063694</v>
      </c>
      <c r="E108" s="4" t="s">
        <v>247</v>
      </c>
      <c r="F108" s="4" t="s">
        <v>246</v>
      </c>
      <c r="G108" s="4" t="s">
        <v>94</v>
      </c>
      <c r="H108" s="4" t="s">
        <v>94</v>
      </c>
      <c r="I108" s="4" t="s">
        <v>48</v>
      </c>
      <c r="J108" s="4" t="s">
        <v>12</v>
      </c>
      <c r="K108" s="4" t="s">
        <v>13</v>
      </c>
      <c r="L108" s="4" t="s">
        <v>14</v>
      </c>
      <c r="M108" s="4" t="s">
        <v>13</v>
      </c>
      <c r="N108" s="4" t="s">
        <v>13</v>
      </c>
      <c r="O108" s="5">
        <v>6272</v>
      </c>
      <c r="P108" s="5">
        <v>6272</v>
      </c>
      <c r="Q108" s="5">
        <v>6327</v>
      </c>
      <c r="R108" s="5">
        <v>6281</v>
      </c>
      <c r="S108" s="5">
        <v>46</v>
      </c>
      <c r="T108" s="5">
        <v>6327</v>
      </c>
      <c r="U108" s="5">
        <f t="shared" ref="U108:U154" si="21">IF(Q108="NA",T108,Q108)</f>
        <v>6327</v>
      </c>
      <c r="V108" s="73">
        <v>695</v>
      </c>
      <c r="W108" s="68">
        <f t="shared" si="16"/>
        <v>109.84668879405721</v>
      </c>
      <c r="X108" s="68">
        <f t="shared" si="17"/>
        <v>137.34269112942908</v>
      </c>
      <c r="Y108" s="68">
        <f t="shared" si="18"/>
        <v>104.0359397983693</v>
      </c>
    </row>
    <row r="109" spans="1:28" x14ac:dyDescent="0.25">
      <c r="A109">
        <f t="shared" si="19"/>
        <v>107</v>
      </c>
      <c r="B109" s="4" t="s">
        <v>197</v>
      </c>
      <c r="C109" s="3">
        <v>3318</v>
      </c>
      <c r="D109" s="3">
        <v>4063341</v>
      </c>
      <c r="E109" s="4"/>
      <c r="F109" s="4" t="s">
        <v>176</v>
      </c>
      <c r="G109" s="4" t="s">
        <v>80</v>
      </c>
      <c r="H109" s="4" t="s">
        <v>80</v>
      </c>
      <c r="I109" s="4" t="s">
        <v>11</v>
      </c>
      <c r="J109" s="4" t="s">
        <v>12</v>
      </c>
      <c r="K109" s="4" t="s">
        <v>13</v>
      </c>
      <c r="L109" s="4" t="s">
        <v>14</v>
      </c>
      <c r="M109" s="4" t="s">
        <v>13</v>
      </c>
      <c r="N109" s="4" t="s">
        <v>13</v>
      </c>
      <c r="O109" s="5">
        <v>327353</v>
      </c>
      <c r="P109" s="5">
        <v>327368</v>
      </c>
      <c r="Q109" s="5">
        <v>347367</v>
      </c>
      <c r="R109" s="5">
        <v>327355</v>
      </c>
      <c r="S109" s="5">
        <v>19992</v>
      </c>
      <c r="T109" s="5">
        <v>347347</v>
      </c>
      <c r="U109" s="5">
        <f t="shared" si="21"/>
        <v>347367</v>
      </c>
      <c r="V109" s="73">
        <v>38509</v>
      </c>
      <c r="W109" s="68">
        <f t="shared" si="16"/>
        <v>110.85969594118036</v>
      </c>
      <c r="X109" s="68">
        <f t="shared" si="17"/>
        <v>137.34269112942908</v>
      </c>
      <c r="Y109" s="68">
        <f t="shared" si="18"/>
        <v>104.0359397983693</v>
      </c>
      <c r="Z109" s="1"/>
      <c r="AA109" s="1"/>
      <c r="AB109" s="1"/>
    </row>
    <row r="110" spans="1:28" x14ac:dyDescent="0.25">
      <c r="A110">
        <f t="shared" si="19"/>
        <v>108</v>
      </c>
      <c r="B110" s="4" t="s">
        <v>312</v>
      </c>
      <c r="C110" s="3">
        <v>3538</v>
      </c>
      <c r="D110" s="3">
        <v>4057538</v>
      </c>
      <c r="E110" s="4"/>
      <c r="F110" s="4" t="s">
        <v>238</v>
      </c>
      <c r="G110" s="4" t="s">
        <v>94</v>
      </c>
      <c r="H110" s="4" t="s">
        <v>94</v>
      </c>
      <c r="I110" s="4" t="s">
        <v>48</v>
      </c>
      <c r="J110" s="4" t="s">
        <v>12</v>
      </c>
      <c r="K110" s="4" t="s">
        <v>12</v>
      </c>
      <c r="L110" s="4" t="s">
        <v>14</v>
      </c>
      <c r="M110" s="4" t="s">
        <v>13</v>
      </c>
      <c r="N110" s="4" t="s">
        <v>13</v>
      </c>
      <c r="O110" s="5">
        <v>310201</v>
      </c>
      <c r="P110" s="5">
        <v>310201</v>
      </c>
      <c r="Q110" s="5">
        <v>357435</v>
      </c>
      <c r="R110" s="5">
        <v>310159</v>
      </c>
      <c r="S110" s="5">
        <v>47249</v>
      </c>
      <c r="T110" s="5">
        <v>357408</v>
      </c>
      <c r="U110" s="5">
        <f t="shared" si="21"/>
        <v>357435</v>
      </c>
      <c r="V110" s="73">
        <v>39956</v>
      </c>
      <c r="W110" s="68">
        <f t="shared" si="16"/>
        <v>111.78535957586693</v>
      </c>
      <c r="X110" s="68">
        <f t="shared" si="17"/>
        <v>137.34269112942908</v>
      </c>
      <c r="Y110" s="68">
        <f t="shared" si="18"/>
        <v>104.0359397983693</v>
      </c>
      <c r="Z110" s="1"/>
      <c r="AA110" s="1"/>
      <c r="AB110" s="1"/>
    </row>
    <row r="111" spans="1:28" x14ac:dyDescent="0.25">
      <c r="A111">
        <f t="shared" si="19"/>
        <v>109</v>
      </c>
      <c r="B111" s="4" t="s">
        <v>149</v>
      </c>
      <c r="C111" s="3">
        <v>7180</v>
      </c>
      <c r="D111" s="3">
        <v>4332176</v>
      </c>
      <c r="E111" s="4"/>
      <c r="F111" s="4" t="s">
        <v>147</v>
      </c>
      <c r="G111" s="4" t="s">
        <v>112</v>
      </c>
      <c r="H111" s="4" t="s">
        <v>55</v>
      </c>
      <c r="I111" s="4" t="s">
        <v>53</v>
      </c>
      <c r="J111" s="4" t="s">
        <v>12</v>
      </c>
      <c r="K111" s="4" t="s">
        <v>13</v>
      </c>
      <c r="L111" s="4" t="s">
        <v>14</v>
      </c>
      <c r="M111" s="4" t="s">
        <v>13</v>
      </c>
      <c r="N111" s="4" t="s">
        <v>13</v>
      </c>
      <c r="O111" s="5">
        <v>4215</v>
      </c>
      <c r="P111" s="5">
        <v>4215</v>
      </c>
      <c r="Q111" s="5">
        <v>4232</v>
      </c>
      <c r="R111" s="5">
        <v>4213</v>
      </c>
      <c r="S111" s="5">
        <v>5</v>
      </c>
      <c r="T111" s="5">
        <v>4218</v>
      </c>
      <c r="U111" s="5">
        <f t="shared" si="21"/>
        <v>4232</v>
      </c>
      <c r="V111" s="73">
        <v>477</v>
      </c>
      <c r="W111" s="68">
        <f t="shared" si="16"/>
        <v>112.71266540642722</v>
      </c>
      <c r="X111" s="68">
        <f t="shared" si="17"/>
        <v>137.34269112942908</v>
      </c>
      <c r="Y111" s="68">
        <f t="shared" si="18"/>
        <v>104.0359397983693</v>
      </c>
      <c r="Z111" s="1"/>
      <c r="AA111" s="1"/>
      <c r="AB111" s="1"/>
    </row>
    <row r="112" spans="1:28" x14ac:dyDescent="0.25">
      <c r="A112">
        <f t="shared" si="19"/>
        <v>110</v>
      </c>
      <c r="B112" s="4" t="s">
        <v>97</v>
      </c>
      <c r="C112" s="3">
        <v>2303</v>
      </c>
      <c r="D112" s="3">
        <v>4059359</v>
      </c>
      <c r="E112" s="4"/>
      <c r="F112" s="4" t="s">
        <v>47</v>
      </c>
      <c r="G112" s="4" t="s">
        <v>18</v>
      </c>
      <c r="H112" s="4" t="s">
        <v>18</v>
      </c>
      <c r="I112" s="4" t="s">
        <v>11</v>
      </c>
      <c r="J112" s="4" t="s">
        <v>12</v>
      </c>
      <c r="K112" s="4" t="s">
        <v>13</v>
      </c>
      <c r="L112" s="4" t="s">
        <v>14</v>
      </c>
      <c r="M112" s="4" t="s">
        <v>13</v>
      </c>
      <c r="N112" s="4" t="s">
        <v>13</v>
      </c>
      <c r="O112" s="5">
        <v>225824</v>
      </c>
      <c r="P112" s="5">
        <v>225824</v>
      </c>
      <c r="Q112" s="5" t="s">
        <v>2</v>
      </c>
      <c r="R112" s="5">
        <v>227329</v>
      </c>
      <c r="S112" s="5">
        <v>23874</v>
      </c>
      <c r="T112" s="5">
        <v>251203</v>
      </c>
      <c r="U112" s="5">
        <f t="shared" si="21"/>
        <v>251203</v>
      </c>
      <c r="V112" s="73">
        <v>28413</v>
      </c>
      <c r="W112" s="68">
        <f t="shared" si="16"/>
        <v>113.1077256242959</v>
      </c>
      <c r="X112" s="68">
        <f t="shared" si="17"/>
        <v>137.34269112942908</v>
      </c>
      <c r="Y112" s="68">
        <f t="shared" si="18"/>
        <v>104.0359397983693</v>
      </c>
    </row>
    <row r="113" spans="1:28" x14ac:dyDescent="0.25">
      <c r="A113">
        <f t="shared" si="19"/>
        <v>111</v>
      </c>
      <c r="B113" s="4" t="s">
        <v>92</v>
      </c>
      <c r="C113" s="3">
        <v>2299</v>
      </c>
      <c r="D113" s="3">
        <v>4059355</v>
      </c>
      <c r="E113" s="4"/>
      <c r="F113" s="4" t="s">
        <v>47</v>
      </c>
      <c r="G113" s="4" t="s">
        <v>63</v>
      </c>
      <c r="H113" s="4" t="s">
        <v>30</v>
      </c>
      <c r="I113" s="4" t="s">
        <v>53</v>
      </c>
      <c r="J113" s="4" t="s">
        <v>12</v>
      </c>
      <c r="K113" s="4" t="s">
        <v>13</v>
      </c>
      <c r="L113" s="4" t="s">
        <v>14</v>
      </c>
      <c r="M113" s="4" t="s">
        <v>13</v>
      </c>
      <c r="N113" s="4" t="s">
        <v>13</v>
      </c>
      <c r="O113" s="5">
        <v>105528</v>
      </c>
      <c r="P113" s="5">
        <v>105531</v>
      </c>
      <c r="Q113" s="5" t="s">
        <v>2</v>
      </c>
      <c r="R113" s="5">
        <v>105531</v>
      </c>
      <c r="S113" s="5">
        <v>29265</v>
      </c>
      <c r="T113" s="5">
        <v>134796</v>
      </c>
      <c r="U113" s="5">
        <f t="shared" si="21"/>
        <v>134796</v>
      </c>
      <c r="V113" s="73">
        <v>15394</v>
      </c>
      <c r="W113" s="68">
        <f t="shared" si="16"/>
        <v>114.2022018457521</v>
      </c>
      <c r="X113" s="68">
        <f t="shared" si="17"/>
        <v>137.34269112942908</v>
      </c>
      <c r="Y113" s="68">
        <f t="shared" si="18"/>
        <v>104.0359397983693</v>
      </c>
    </row>
    <row r="114" spans="1:28" x14ac:dyDescent="0.25">
      <c r="A114">
        <f t="shared" si="19"/>
        <v>112</v>
      </c>
      <c r="B114" s="4" t="s">
        <v>149</v>
      </c>
      <c r="C114" s="3">
        <v>7179</v>
      </c>
      <c r="D114" s="3">
        <v>4332176</v>
      </c>
      <c r="E114" s="4"/>
      <c r="F114" s="4" t="s">
        <v>147</v>
      </c>
      <c r="G114" s="4" t="s">
        <v>112</v>
      </c>
      <c r="H114" s="4" t="s">
        <v>112</v>
      </c>
      <c r="I114" s="4" t="s">
        <v>53</v>
      </c>
      <c r="J114" s="4" t="s">
        <v>12</v>
      </c>
      <c r="K114" s="4" t="s">
        <v>13</v>
      </c>
      <c r="L114" s="4" t="s">
        <v>14</v>
      </c>
      <c r="M114" s="4" t="s">
        <v>13</v>
      </c>
      <c r="N114" s="4" t="s">
        <v>13</v>
      </c>
      <c r="O114" s="5">
        <v>55746</v>
      </c>
      <c r="P114" s="5">
        <v>55746</v>
      </c>
      <c r="Q114" s="5" t="s">
        <v>2</v>
      </c>
      <c r="R114" s="5">
        <v>54372</v>
      </c>
      <c r="S114" s="5">
        <v>229</v>
      </c>
      <c r="T114" s="5">
        <v>54601</v>
      </c>
      <c r="U114" s="5">
        <f t="shared" si="21"/>
        <v>54601</v>
      </c>
      <c r="V114" s="73">
        <v>6261</v>
      </c>
      <c r="W114" s="68">
        <f t="shared" si="16"/>
        <v>114.66822951960587</v>
      </c>
      <c r="X114" s="68">
        <f t="shared" si="17"/>
        <v>137.34269112942908</v>
      </c>
      <c r="Y114" s="68">
        <f t="shared" si="18"/>
        <v>104.0359397983693</v>
      </c>
      <c r="Z114" s="1"/>
      <c r="AA114" s="1"/>
      <c r="AB114" s="1"/>
    </row>
    <row r="115" spans="1:28" x14ac:dyDescent="0.25">
      <c r="A115">
        <f t="shared" si="19"/>
        <v>113</v>
      </c>
      <c r="B115" s="4" t="s">
        <v>121</v>
      </c>
      <c r="C115" s="3">
        <v>1054</v>
      </c>
      <c r="D115" s="3">
        <v>4059906</v>
      </c>
      <c r="E115" s="4"/>
      <c r="F115" s="4" t="s">
        <v>122</v>
      </c>
      <c r="G115" s="4" t="s">
        <v>94</v>
      </c>
      <c r="H115" s="4" t="s">
        <v>94</v>
      </c>
      <c r="I115" s="4" t="s">
        <v>48</v>
      </c>
      <c r="J115" s="4" t="s">
        <v>12</v>
      </c>
      <c r="K115" s="4" t="s">
        <v>13</v>
      </c>
      <c r="L115" s="4" t="s">
        <v>14</v>
      </c>
      <c r="M115" s="4" t="s">
        <v>13</v>
      </c>
      <c r="N115" s="4" t="s">
        <v>13</v>
      </c>
      <c r="O115" s="5" t="s">
        <v>2</v>
      </c>
      <c r="P115" s="5" t="s">
        <v>2</v>
      </c>
      <c r="Q115" s="5" t="s">
        <v>2</v>
      </c>
      <c r="R115" s="5">
        <v>241396</v>
      </c>
      <c r="S115" s="5">
        <v>18295</v>
      </c>
      <c r="T115" s="5">
        <v>259691</v>
      </c>
      <c r="U115" s="5">
        <f t="shared" si="21"/>
        <v>259691</v>
      </c>
      <c r="V115" s="73">
        <v>30206.823</v>
      </c>
      <c r="W115" s="68">
        <f t="shared" si="16"/>
        <v>116.31832832096607</v>
      </c>
      <c r="X115" s="68">
        <f t="shared" si="17"/>
        <v>137.34269112942908</v>
      </c>
      <c r="Y115" s="68">
        <f t="shared" si="18"/>
        <v>104.0359397983693</v>
      </c>
      <c r="Z115" t="s">
        <v>359</v>
      </c>
    </row>
    <row r="116" spans="1:28" x14ac:dyDescent="0.25">
      <c r="A116">
        <f t="shared" si="19"/>
        <v>114</v>
      </c>
      <c r="B116" s="4" t="s">
        <v>118</v>
      </c>
      <c r="C116" s="3">
        <v>2937</v>
      </c>
      <c r="D116" s="3">
        <v>4088820</v>
      </c>
      <c r="E116" s="4"/>
      <c r="F116" s="4" t="s">
        <v>119</v>
      </c>
      <c r="G116" s="4" t="s">
        <v>120</v>
      </c>
      <c r="H116" s="4" t="s">
        <v>120</v>
      </c>
      <c r="I116" s="4" t="s">
        <v>40</v>
      </c>
      <c r="J116" s="4" t="s">
        <v>12</v>
      </c>
      <c r="K116" s="4" t="s">
        <v>13</v>
      </c>
      <c r="L116" s="4" t="s">
        <v>14</v>
      </c>
      <c r="M116" s="4" t="s">
        <v>13</v>
      </c>
      <c r="N116" s="4" t="s">
        <v>13</v>
      </c>
      <c r="O116" s="5" t="s">
        <v>2</v>
      </c>
      <c r="P116" s="5" t="s">
        <v>2</v>
      </c>
      <c r="Q116" s="5" t="s">
        <v>2</v>
      </c>
      <c r="R116" s="5">
        <v>135100</v>
      </c>
      <c r="S116" s="5">
        <v>13</v>
      </c>
      <c r="T116" s="5">
        <v>135113</v>
      </c>
      <c r="U116" s="5">
        <f t="shared" si="21"/>
        <v>135113</v>
      </c>
      <c r="V116" s="73">
        <v>15846.166999999999</v>
      </c>
      <c r="W116" s="68">
        <f t="shared" si="16"/>
        <v>117.28084640264075</v>
      </c>
      <c r="X116" s="68">
        <f t="shared" si="17"/>
        <v>137.34269112942908</v>
      </c>
      <c r="Y116" s="68">
        <f t="shared" si="18"/>
        <v>104.0359397983693</v>
      </c>
      <c r="Z116" t="s">
        <v>359</v>
      </c>
    </row>
    <row r="117" spans="1:28" ht="14.25" customHeight="1" x14ac:dyDescent="0.25">
      <c r="A117">
        <f t="shared" si="19"/>
        <v>115</v>
      </c>
      <c r="B117" s="4" t="s">
        <v>169</v>
      </c>
      <c r="C117" s="3">
        <v>2208</v>
      </c>
      <c r="D117" s="3">
        <v>4061687</v>
      </c>
      <c r="E117" s="4"/>
      <c r="F117" s="4" t="s">
        <v>170</v>
      </c>
      <c r="G117" s="4" t="s">
        <v>65</v>
      </c>
      <c r="H117" s="4" t="s">
        <v>65</v>
      </c>
      <c r="I117" s="4" t="s">
        <v>48</v>
      </c>
      <c r="J117" s="4" t="s">
        <v>12</v>
      </c>
      <c r="K117" s="4" t="s">
        <v>13</v>
      </c>
      <c r="L117" s="4" t="s">
        <v>14</v>
      </c>
      <c r="M117" s="4" t="s">
        <v>13</v>
      </c>
      <c r="N117" s="4" t="s">
        <v>13</v>
      </c>
      <c r="O117" s="5">
        <v>404495</v>
      </c>
      <c r="P117" s="5">
        <v>404497</v>
      </c>
      <c r="Q117" s="5">
        <v>522369</v>
      </c>
      <c r="R117" s="5">
        <v>403797</v>
      </c>
      <c r="S117" s="5">
        <v>118344</v>
      </c>
      <c r="T117" s="5">
        <v>522141</v>
      </c>
      <c r="U117" s="5">
        <f t="shared" si="21"/>
        <v>522369</v>
      </c>
      <c r="V117" s="73">
        <v>61400</v>
      </c>
      <c r="W117" s="68">
        <f t="shared" si="16"/>
        <v>117.54143144022711</v>
      </c>
      <c r="X117" s="68">
        <f t="shared" si="17"/>
        <v>137.34269112942908</v>
      </c>
      <c r="Y117" s="68">
        <f t="shared" si="18"/>
        <v>104.0359397983693</v>
      </c>
    </row>
    <row r="118" spans="1:28" x14ac:dyDescent="0.25">
      <c r="A118">
        <f t="shared" si="19"/>
        <v>116</v>
      </c>
      <c r="B118" s="4" t="s">
        <v>172</v>
      </c>
      <c r="C118" s="3">
        <v>2263</v>
      </c>
      <c r="D118" s="3">
        <v>4061755</v>
      </c>
      <c r="E118" s="4"/>
      <c r="F118" s="4" t="s">
        <v>173</v>
      </c>
      <c r="G118" s="4" t="s">
        <v>174</v>
      </c>
      <c r="H118" s="4" t="s">
        <v>174</v>
      </c>
      <c r="I118" s="4" t="s">
        <v>48</v>
      </c>
      <c r="J118" s="4" t="s">
        <v>12</v>
      </c>
      <c r="K118" s="4" t="s">
        <v>13</v>
      </c>
      <c r="L118" s="4" t="s">
        <v>14</v>
      </c>
      <c r="M118" s="4" t="s">
        <v>13</v>
      </c>
      <c r="N118" s="4" t="s">
        <v>13</v>
      </c>
      <c r="O118" s="5">
        <v>435558</v>
      </c>
      <c r="P118" s="5">
        <v>435558</v>
      </c>
      <c r="Q118" s="5">
        <v>498723</v>
      </c>
      <c r="R118" s="5">
        <v>436436</v>
      </c>
      <c r="S118" s="5">
        <v>65159</v>
      </c>
      <c r="T118" s="5">
        <v>501595</v>
      </c>
      <c r="U118" s="5">
        <f t="shared" si="21"/>
        <v>498723</v>
      </c>
      <c r="V118" s="73">
        <v>59188</v>
      </c>
      <c r="W118" s="68">
        <f t="shared" si="16"/>
        <v>118.67910643784225</v>
      </c>
      <c r="X118" s="68">
        <f t="shared" si="17"/>
        <v>137.34269112942908</v>
      </c>
      <c r="Y118" s="68">
        <f t="shared" si="18"/>
        <v>104.0359397983693</v>
      </c>
    </row>
    <row r="119" spans="1:28" x14ac:dyDescent="0.25">
      <c r="A119">
        <f t="shared" si="19"/>
        <v>117</v>
      </c>
      <c r="B119" s="4" t="s">
        <v>189</v>
      </c>
      <c r="C119" s="3">
        <v>3935</v>
      </c>
      <c r="D119" s="3">
        <v>4057115</v>
      </c>
      <c r="E119" s="4"/>
      <c r="F119" s="4" t="s">
        <v>190</v>
      </c>
      <c r="G119" s="4" t="s">
        <v>48</v>
      </c>
      <c r="H119" s="4" t="s">
        <v>48</v>
      </c>
      <c r="I119" s="4" t="s">
        <v>45</v>
      </c>
      <c r="J119" s="4" t="s">
        <v>12</v>
      </c>
      <c r="K119" s="4" t="s">
        <v>13</v>
      </c>
      <c r="L119" s="4" t="s">
        <v>14</v>
      </c>
      <c r="M119" s="4" t="s">
        <v>13</v>
      </c>
      <c r="N119" s="4" t="s">
        <v>13</v>
      </c>
      <c r="O119" s="5">
        <v>272163</v>
      </c>
      <c r="P119" s="5">
        <v>272165</v>
      </c>
      <c r="Q119" s="5">
        <v>276415</v>
      </c>
      <c r="R119" s="5">
        <v>272163</v>
      </c>
      <c r="S119" s="5">
        <v>4252</v>
      </c>
      <c r="T119" s="5">
        <v>276415</v>
      </c>
      <c r="U119" s="5">
        <f t="shared" si="21"/>
        <v>276415</v>
      </c>
      <c r="V119" s="73">
        <v>33716</v>
      </c>
      <c r="W119" s="68">
        <f t="shared" si="16"/>
        <v>121.97601432628475</v>
      </c>
      <c r="X119" s="68">
        <f t="shared" si="17"/>
        <v>137.34269112942908</v>
      </c>
      <c r="Y119" s="68">
        <f t="shared" si="18"/>
        <v>104.0359397983693</v>
      </c>
    </row>
    <row r="120" spans="1:28" x14ac:dyDescent="0.25">
      <c r="A120">
        <f t="shared" si="19"/>
        <v>118</v>
      </c>
      <c r="B120" s="4" t="s">
        <v>167</v>
      </c>
      <c r="C120" s="3">
        <v>2112</v>
      </c>
      <c r="D120" s="3">
        <v>4061634</v>
      </c>
      <c r="E120" s="4"/>
      <c r="F120" s="4" t="s">
        <v>168</v>
      </c>
      <c r="G120" s="4" t="s">
        <v>59</v>
      </c>
      <c r="H120" s="4" t="s">
        <v>59</v>
      </c>
      <c r="I120" s="4" t="s">
        <v>11</v>
      </c>
      <c r="J120" s="4" t="s">
        <v>12</v>
      </c>
      <c r="K120" s="4" t="s">
        <v>13</v>
      </c>
      <c r="L120" s="4" t="s">
        <v>14</v>
      </c>
      <c r="M120" s="4" t="s">
        <v>13</v>
      </c>
      <c r="N120" s="4" t="s">
        <v>13</v>
      </c>
      <c r="O120" s="5">
        <v>218065</v>
      </c>
      <c r="P120" s="5">
        <v>218075</v>
      </c>
      <c r="Q120" s="5" t="s">
        <v>2</v>
      </c>
      <c r="R120" s="5">
        <v>218065</v>
      </c>
      <c r="S120" s="5">
        <v>724</v>
      </c>
      <c r="T120" s="5">
        <v>218789</v>
      </c>
      <c r="U120" s="5">
        <f t="shared" si="21"/>
        <v>218789</v>
      </c>
      <c r="V120" s="73">
        <v>26867</v>
      </c>
      <c r="W120" s="68">
        <f t="shared" si="16"/>
        <v>122.79867817851903</v>
      </c>
      <c r="X120" s="68">
        <f t="shared" si="17"/>
        <v>137.34269112942908</v>
      </c>
      <c r="Y120" s="68">
        <f t="shared" si="18"/>
        <v>104.0359397983693</v>
      </c>
    </row>
    <row r="121" spans="1:28" s="1" customFormat="1" x14ac:dyDescent="0.25">
      <c r="A121">
        <f t="shared" si="19"/>
        <v>119</v>
      </c>
      <c r="B121" s="4" t="s">
        <v>75</v>
      </c>
      <c r="C121" s="3">
        <v>4</v>
      </c>
      <c r="D121" s="3">
        <v>4059166</v>
      </c>
      <c r="E121" s="4"/>
      <c r="F121" s="4" t="s">
        <v>20</v>
      </c>
      <c r="G121" s="4" t="s">
        <v>35</v>
      </c>
      <c r="H121" s="4" t="s">
        <v>35</v>
      </c>
      <c r="I121" s="4" t="s">
        <v>11</v>
      </c>
      <c r="J121" s="4" t="s">
        <v>12</v>
      </c>
      <c r="K121" s="4" t="s">
        <v>13</v>
      </c>
      <c r="L121" s="4" t="s">
        <v>14</v>
      </c>
      <c r="M121" s="4" t="s">
        <v>13</v>
      </c>
      <c r="N121" s="4" t="s">
        <v>13</v>
      </c>
      <c r="O121" s="5" t="s">
        <v>2</v>
      </c>
      <c r="P121" s="5" t="s">
        <v>2</v>
      </c>
      <c r="Q121" s="5" t="s">
        <v>2</v>
      </c>
      <c r="R121" s="5">
        <v>63312</v>
      </c>
      <c r="S121" s="5">
        <v>115</v>
      </c>
      <c r="T121" s="5">
        <v>63427</v>
      </c>
      <c r="U121" s="5">
        <f t="shared" si="21"/>
        <v>63427</v>
      </c>
      <c r="V121" s="73">
        <v>7844</v>
      </c>
      <c r="W121" s="68">
        <f t="shared" si="16"/>
        <v>123.66973055638766</v>
      </c>
      <c r="X121" s="68">
        <f t="shared" si="17"/>
        <v>137.34269112942908</v>
      </c>
      <c r="Y121" s="68">
        <f t="shared" si="18"/>
        <v>104.0359397983693</v>
      </c>
      <c r="Z121"/>
      <c r="AA121"/>
      <c r="AB121"/>
    </row>
    <row r="122" spans="1:28" s="1" customFormat="1" x14ac:dyDescent="0.25">
      <c r="A122">
        <f t="shared" si="19"/>
        <v>120</v>
      </c>
      <c r="B122" s="4" t="s">
        <v>291</v>
      </c>
      <c r="C122" s="3">
        <v>2278</v>
      </c>
      <c r="D122" s="3">
        <v>4004389</v>
      </c>
      <c r="E122" s="4"/>
      <c r="F122" s="4" t="s">
        <v>154</v>
      </c>
      <c r="G122" s="4" t="s">
        <v>65</v>
      </c>
      <c r="H122" s="4" t="s">
        <v>65</v>
      </c>
      <c r="I122" s="4" t="s">
        <v>48</v>
      </c>
      <c r="J122" s="4" t="s">
        <v>12</v>
      </c>
      <c r="K122" s="4" t="s">
        <v>12</v>
      </c>
      <c r="L122" s="4" t="s">
        <v>14</v>
      </c>
      <c r="M122" s="4" t="s">
        <v>12</v>
      </c>
      <c r="N122" s="4" t="s">
        <v>12</v>
      </c>
      <c r="O122" s="5">
        <v>195488</v>
      </c>
      <c r="P122" s="5">
        <v>195496</v>
      </c>
      <c r="Q122" s="5">
        <v>261612</v>
      </c>
      <c r="R122" s="5">
        <v>195489</v>
      </c>
      <c r="S122" s="5">
        <v>66116</v>
      </c>
      <c r="T122" s="5">
        <v>261605</v>
      </c>
      <c r="U122" s="5">
        <f t="shared" si="21"/>
        <v>261612</v>
      </c>
      <c r="V122" s="73">
        <v>32591</v>
      </c>
      <c r="W122" s="68">
        <f t="shared" si="16"/>
        <v>124.57761876366527</v>
      </c>
      <c r="X122" s="68">
        <f t="shared" si="17"/>
        <v>137.34269112942908</v>
      </c>
      <c r="Y122" s="68">
        <f t="shared" si="18"/>
        <v>104.0359397983693</v>
      </c>
      <c r="Z122"/>
      <c r="AA122"/>
      <c r="AB122"/>
    </row>
    <row r="123" spans="1:28" s="1" customFormat="1" x14ac:dyDescent="0.25">
      <c r="A123">
        <f t="shared" si="19"/>
        <v>121</v>
      </c>
      <c r="B123" s="4" t="s">
        <v>226</v>
      </c>
      <c r="C123" s="3">
        <v>1036</v>
      </c>
      <c r="D123" s="3">
        <v>4063060</v>
      </c>
      <c r="E123" s="4"/>
      <c r="F123" s="4" t="s">
        <v>50</v>
      </c>
      <c r="G123" s="4" t="s">
        <v>99</v>
      </c>
      <c r="H123" s="4" t="s">
        <v>99</v>
      </c>
      <c r="I123" s="4" t="s">
        <v>45</v>
      </c>
      <c r="J123" s="4" t="s">
        <v>12</v>
      </c>
      <c r="K123" s="4" t="s">
        <v>13</v>
      </c>
      <c r="L123" s="4" t="s">
        <v>14</v>
      </c>
      <c r="M123" s="4" t="s">
        <v>13</v>
      </c>
      <c r="N123" s="4" t="s">
        <v>13</v>
      </c>
      <c r="O123" s="5">
        <v>181711</v>
      </c>
      <c r="P123" s="5">
        <v>181711</v>
      </c>
      <c r="Q123" s="5">
        <v>184472</v>
      </c>
      <c r="R123" s="5">
        <v>181717</v>
      </c>
      <c r="S123" s="5">
        <v>2764</v>
      </c>
      <c r="T123" s="5">
        <v>184481</v>
      </c>
      <c r="U123" s="5">
        <f t="shared" si="21"/>
        <v>184472</v>
      </c>
      <c r="V123" s="73">
        <v>23214</v>
      </c>
      <c r="W123" s="68">
        <f t="shared" si="16"/>
        <v>125.84023591656187</v>
      </c>
      <c r="X123" s="68">
        <f t="shared" si="17"/>
        <v>137.34269112942908</v>
      </c>
      <c r="Y123" s="68">
        <f t="shared" si="18"/>
        <v>104.0359397983693</v>
      </c>
      <c r="Z123"/>
      <c r="AA123"/>
      <c r="AB123"/>
    </row>
    <row r="124" spans="1:28" s="1" customFormat="1" x14ac:dyDescent="0.25">
      <c r="A124">
        <f t="shared" si="19"/>
        <v>122</v>
      </c>
      <c r="B124" s="4" t="s">
        <v>310</v>
      </c>
      <c r="C124" s="3">
        <v>3299</v>
      </c>
      <c r="D124" s="3">
        <v>4063281</v>
      </c>
      <c r="E124" s="4"/>
      <c r="F124" s="4" t="s">
        <v>311</v>
      </c>
      <c r="G124" s="4" t="s">
        <v>163</v>
      </c>
      <c r="H124" s="4" t="s">
        <v>163</v>
      </c>
      <c r="I124" s="4" t="s">
        <v>53</v>
      </c>
      <c r="J124" s="4" t="s">
        <v>12</v>
      </c>
      <c r="K124" s="4" t="s">
        <v>12</v>
      </c>
      <c r="L124" s="4" t="s">
        <v>14</v>
      </c>
      <c r="M124" s="4" t="s">
        <v>13</v>
      </c>
      <c r="N124" s="4" t="s">
        <v>13</v>
      </c>
      <c r="O124" s="5">
        <v>12431</v>
      </c>
      <c r="P124" s="5">
        <v>12431</v>
      </c>
      <c r="Q124" s="5">
        <v>12432</v>
      </c>
      <c r="R124" s="5">
        <v>12429</v>
      </c>
      <c r="S124" s="5">
        <v>1</v>
      </c>
      <c r="T124" s="5">
        <v>12430</v>
      </c>
      <c r="U124" s="5">
        <f t="shared" si="21"/>
        <v>12432</v>
      </c>
      <c r="V124" s="73">
        <v>1574</v>
      </c>
      <c r="W124" s="68">
        <f t="shared" si="16"/>
        <v>126.6087516087516</v>
      </c>
      <c r="X124" s="68">
        <f t="shared" si="17"/>
        <v>137.34269112942908</v>
      </c>
      <c r="Y124" s="68">
        <f t="shared" si="18"/>
        <v>104.0359397983693</v>
      </c>
    </row>
    <row r="125" spans="1:28" x14ac:dyDescent="0.25">
      <c r="A125">
        <f t="shared" si="19"/>
        <v>123</v>
      </c>
      <c r="B125" s="4" t="s">
        <v>96</v>
      </c>
      <c r="C125" s="3">
        <v>2302</v>
      </c>
      <c r="D125" s="3">
        <v>4059358</v>
      </c>
      <c r="E125" s="4"/>
      <c r="F125" s="4" t="s">
        <v>47</v>
      </c>
      <c r="G125" s="4" t="s">
        <v>94</v>
      </c>
      <c r="H125" s="4" t="s">
        <v>94</v>
      </c>
      <c r="I125" s="4" t="s">
        <v>48</v>
      </c>
      <c r="J125" s="4" t="s">
        <v>12</v>
      </c>
      <c r="K125" s="4" t="s">
        <v>13</v>
      </c>
      <c r="L125" s="4" t="s">
        <v>14</v>
      </c>
      <c r="M125" s="4" t="s">
        <v>13</v>
      </c>
      <c r="N125" s="4" t="s">
        <v>13</v>
      </c>
      <c r="O125" s="5">
        <v>300700</v>
      </c>
      <c r="P125" s="5">
        <v>300700</v>
      </c>
      <c r="Q125" s="5">
        <v>418153</v>
      </c>
      <c r="R125" s="5">
        <v>302472</v>
      </c>
      <c r="S125" s="5">
        <v>119350</v>
      </c>
      <c r="T125" s="5">
        <v>421822</v>
      </c>
      <c r="U125" s="5">
        <f t="shared" si="21"/>
        <v>418153</v>
      </c>
      <c r="V125" s="73">
        <v>52987</v>
      </c>
      <c r="W125" s="68">
        <f t="shared" si="16"/>
        <v>126.71677591694906</v>
      </c>
      <c r="X125" s="68">
        <f t="shared" si="17"/>
        <v>137.34269112942908</v>
      </c>
      <c r="Y125" s="68">
        <f t="shared" si="18"/>
        <v>104.0359397983693</v>
      </c>
    </row>
    <row r="126" spans="1:28" x14ac:dyDescent="0.25">
      <c r="A126">
        <f t="shared" si="19"/>
        <v>124</v>
      </c>
      <c r="B126" s="4" t="s">
        <v>252</v>
      </c>
      <c r="C126" s="3">
        <v>5</v>
      </c>
      <c r="D126" s="3">
        <v>4063762</v>
      </c>
      <c r="E126" s="4"/>
      <c r="F126" s="4" t="s">
        <v>20</v>
      </c>
      <c r="G126" s="4" t="s">
        <v>18</v>
      </c>
      <c r="H126" s="4" t="s">
        <v>18</v>
      </c>
      <c r="I126" s="4" t="s">
        <v>11</v>
      </c>
      <c r="J126" s="4" t="s">
        <v>12</v>
      </c>
      <c r="K126" s="4" t="s">
        <v>13</v>
      </c>
      <c r="L126" s="4" t="s">
        <v>14</v>
      </c>
      <c r="M126" s="4" t="s">
        <v>13</v>
      </c>
      <c r="N126" s="4" t="s">
        <v>13</v>
      </c>
      <c r="O126" s="5">
        <v>283881</v>
      </c>
      <c r="P126" s="5">
        <v>283881</v>
      </c>
      <c r="Q126" s="5" t="s">
        <v>2</v>
      </c>
      <c r="R126" s="5">
        <v>283724</v>
      </c>
      <c r="S126" s="5">
        <v>196</v>
      </c>
      <c r="T126" s="5">
        <v>283920</v>
      </c>
      <c r="U126" s="5">
        <f t="shared" si="21"/>
        <v>283920</v>
      </c>
      <c r="V126" s="73">
        <v>36307</v>
      </c>
      <c r="W126" s="68">
        <f t="shared" si="16"/>
        <v>127.87757114680191</v>
      </c>
      <c r="X126" s="68">
        <f t="shared" si="17"/>
        <v>137.34269112942908</v>
      </c>
      <c r="Y126" s="68">
        <f t="shared" si="18"/>
        <v>104.0359397983693</v>
      </c>
    </row>
    <row r="127" spans="1:28" x14ac:dyDescent="0.25">
      <c r="A127">
        <f t="shared" si="19"/>
        <v>125</v>
      </c>
      <c r="B127" s="4" t="s">
        <v>212</v>
      </c>
      <c r="C127" s="3">
        <v>4880</v>
      </c>
      <c r="D127" s="3">
        <v>4325395</v>
      </c>
      <c r="E127" s="4"/>
      <c r="F127" s="4" t="s">
        <v>43</v>
      </c>
      <c r="G127" s="4" t="s">
        <v>30</v>
      </c>
      <c r="H127" s="4" t="s">
        <v>30</v>
      </c>
      <c r="I127" s="4" t="s">
        <v>53</v>
      </c>
      <c r="J127" s="4" t="s">
        <v>12</v>
      </c>
      <c r="K127" s="4" t="s">
        <v>13</v>
      </c>
      <c r="L127" s="4" t="s">
        <v>14</v>
      </c>
      <c r="M127" s="4" t="s">
        <v>13</v>
      </c>
      <c r="N127" s="4" t="s">
        <v>13</v>
      </c>
      <c r="O127" s="5">
        <v>2137</v>
      </c>
      <c r="P127" s="5">
        <v>2137</v>
      </c>
      <c r="Q127" s="5">
        <v>2137</v>
      </c>
      <c r="R127" s="5">
        <v>2137</v>
      </c>
      <c r="S127" s="5">
        <v>0</v>
      </c>
      <c r="T127" s="5">
        <v>2137</v>
      </c>
      <c r="U127" s="5">
        <f t="shared" si="21"/>
        <v>2137</v>
      </c>
      <c r="V127" s="73">
        <v>274</v>
      </c>
      <c r="W127" s="68">
        <f t="shared" si="16"/>
        <v>128.21712681328967</v>
      </c>
      <c r="X127" s="68">
        <f t="shared" si="17"/>
        <v>137.34269112942908</v>
      </c>
      <c r="Y127" s="68">
        <f t="shared" si="18"/>
        <v>104.0359397983693</v>
      </c>
    </row>
    <row r="128" spans="1:28" x14ac:dyDescent="0.25">
      <c r="A128">
        <f t="shared" si="19"/>
        <v>126</v>
      </c>
      <c r="B128" s="4" t="s">
        <v>83</v>
      </c>
      <c r="C128" s="3">
        <v>4109</v>
      </c>
      <c r="D128" s="3">
        <v>4079709</v>
      </c>
      <c r="E128" s="4" t="s">
        <v>84</v>
      </c>
      <c r="F128" s="4"/>
      <c r="G128" s="4" t="s">
        <v>85</v>
      </c>
      <c r="H128" s="4" t="s">
        <v>85</v>
      </c>
      <c r="I128" s="4" t="s">
        <v>53</v>
      </c>
      <c r="J128" s="4" t="s">
        <v>12</v>
      </c>
      <c r="K128" s="4" t="s">
        <v>12</v>
      </c>
      <c r="L128" s="4" t="s">
        <v>14</v>
      </c>
      <c r="M128" s="4" t="s">
        <v>12</v>
      </c>
      <c r="N128" s="4" t="s">
        <v>13</v>
      </c>
      <c r="O128" s="5">
        <v>260556</v>
      </c>
      <c r="P128" s="5">
        <v>260556</v>
      </c>
      <c r="Q128" s="5">
        <v>264156</v>
      </c>
      <c r="R128" s="5">
        <v>260551</v>
      </c>
      <c r="S128" s="5">
        <v>3580</v>
      </c>
      <c r="T128" s="5">
        <v>264131</v>
      </c>
      <c r="U128" s="5">
        <f t="shared" si="21"/>
        <v>264156</v>
      </c>
      <c r="V128" s="73">
        <v>34084</v>
      </c>
      <c r="W128" s="68">
        <f t="shared" si="16"/>
        <v>129.0298157149563</v>
      </c>
      <c r="X128" s="68">
        <f t="shared" si="17"/>
        <v>137.34269112942908</v>
      </c>
      <c r="Y128" s="68">
        <f t="shared" si="18"/>
        <v>104.0359397983693</v>
      </c>
    </row>
    <row r="129" spans="1:28" x14ac:dyDescent="0.25">
      <c r="A129">
        <f t="shared" si="19"/>
        <v>127</v>
      </c>
      <c r="B129" s="4" t="s">
        <v>64</v>
      </c>
      <c r="C129" s="3">
        <v>408</v>
      </c>
      <c r="D129" s="3">
        <v>4018679</v>
      </c>
      <c r="E129" s="4"/>
      <c r="F129" s="4" t="s">
        <v>61</v>
      </c>
      <c r="G129" s="4" t="s">
        <v>65</v>
      </c>
      <c r="H129" s="4" t="s">
        <v>65</v>
      </c>
      <c r="I129" s="4" t="s">
        <v>48</v>
      </c>
      <c r="J129" s="4" t="s">
        <v>12</v>
      </c>
      <c r="K129" s="4" t="s">
        <v>13</v>
      </c>
      <c r="L129" s="4" t="s">
        <v>14</v>
      </c>
      <c r="M129" s="4" t="s">
        <v>13</v>
      </c>
      <c r="N129" s="4" t="s">
        <v>13</v>
      </c>
      <c r="O129" s="5">
        <v>950055</v>
      </c>
      <c r="P129" s="5">
        <v>950077</v>
      </c>
      <c r="Q129" s="5">
        <v>1216209</v>
      </c>
      <c r="R129" s="5">
        <v>950055</v>
      </c>
      <c r="S129" s="5">
        <v>266139</v>
      </c>
      <c r="T129" s="5">
        <v>1216194</v>
      </c>
      <c r="U129" s="5">
        <f t="shared" si="21"/>
        <v>1216209</v>
      </c>
      <c r="V129" s="73">
        <v>157569</v>
      </c>
      <c r="W129" s="68">
        <f t="shared" si="16"/>
        <v>129.55750204117876</v>
      </c>
      <c r="X129" s="68">
        <f t="shared" si="17"/>
        <v>137.34269112942908</v>
      </c>
      <c r="Y129" s="68">
        <f t="shared" si="18"/>
        <v>104.0359397983693</v>
      </c>
    </row>
    <row r="130" spans="1:28" x14ac:dyDescent="0.25">
      <c r="A130">
        <f t="shared" si="19"/>
        <v>128</v>
      </c>
      <c r="B130" s="4" t="s">
        <v>98</v>
      </c>
      <c r="C130" s="3">
        <v>1035</v>
      </c>
      <c r="D130" s="3">
        <v>4059402</v>
      </c>
      <c r="E130" s="4"/>
      <c r="F130" s="4" t="s">
        <v>50</v>
      </c>
      <c r="G130" s="4" t="s">
        <v>99</v>
      </c>
      <c r="H130" s="4" t="s">
        <v>99</v>
      </c>
      <c r="I130" s="4" t="s">
        <v>45</v>
      </c>
      <c r="J130" s="4" t="s">
        <v>12</v>
      </c>
      <c r="K130" s="4" t="s">
        <v>13</v>
      </c>
      <c r="L130" s="4" t="s">
        <v>14</v>
      </c>
      <c r="M130" s="4" t="s">
        <v>13</v>
      </c>
      <c r="N130" s="4" t="s">
        <v>13</v>
      </c>
      <c r="O130" s="5">
        <v>163866</v>
      </c>
      <c r="P130" s="5">
        <v>163866</v>
      </c>
      <c r="Q130" s="5">
        <v>166135</v>
      </c>
      <c r="R130" s="5">
        <v>163869</v>
      </c>
      <c r="S130" s="5">
        <v>2269</v>
      </c>
      <c r="T130" s="5">
        <v>166138</v>
      </c>
      <c r="U130" s="5">
        <f t="shared" si="21"/>
        <v>166135</v>
      </c>
      <c r="V130" s="73">
        <v>21980</v>
      </c>
      <c r="W130" s="68">
        <f t="shared" si="16"/>
        <v>132.30204351882506</v>
      </c>
      <c r="X130" s="68">
        <f t="shared" si="17"/>
        <v>137.34269112942908</v>
      </c>
      <c r="Y130" s="68">
        <f t="shared" si="18"/>
        <v>104.0359397983693</v>
      </c>
      <c r="Z130" s="1"/>
      <c r="AA130" s="1"/>
      <c r="AB130" s="1"/>
    </row>
    <row r="131" spans="1:28" x14ac:dyDescent="0.25">
      <c r="A131">
        <f t="shared" si="19"/>
        <v>129</v>
      </c>
      <c r="B131" s="4" t="s">
        <v>261</v>
      </c>
      <c r="C131" s="3">
        <v>5163</v>
      </c>
      <c r="D131" s="3">
        <v>4076892</v>
      </c>
      <c r="E131" s="4"/>
      <c r="F131" s="4"/>
      <c r="G131" s="4" t="s">
        <v>117</v>
      </c>
      <c r="H131" s="4" t="s">
        <v>117</v>
      </c>
      <c r="I131" s="4" t="s">
        <v>40</v>
      </c>
      <c r="J131" s="4" t="s">
        <v>12</v>
      </c>
      <c r="K131" s="4" t="s">
        <v>13</v>
      </c>
      <c r="L131" s="4" t="s">
        <v>14</v>
      </c>
      <c r="M131" s="4" t="s">
        <v>13</v>
      </c>
      <c r="N131" s="4" t="s">
        <v>13</v>
      </c>
      <c r="O131" s="5">
        <v>6905</v>
      </c>
      <c r="P131" s="5">
        <v>6905</v>
      </c>
      <c r="Q131" s="5">
        <v>6905</v>
      </c>
      <c r="R131" s="5">
        <v>6900</v>
      </c>
      <c r="S131" s="5">
        <v>0</v>
      </c>
      <c r="T131" s="5">
        <v>6900</v>
      </c>
      <c r="U131" s="5">
        <f t="shared" si="21"/>
        <v>6905</v>
      </c>
      <c r="V131" s="73">
        <v>915</v>
      </c>
      <c r="W131" s="68">
        <f t="shared" ref="W131:W162" si="22">(V131*1000)/U131</f>
        <v>132.51267197682839</v>
      </c>
      <c r="X131" s="68">
        <f t="shared" ref="X131:X162" si="23">AVERAGE($W$3:$W$202)</f>
        <v>137.34269112942908</v>
      </c>
      <c r="Y131" s="68">
        <f t="shared" ref="Y131:Y162" si="24">MEDIAN($W$3:$W$202)</f>
        <v>104.0359397983693</v>
      </c>
    </row>
    <row r="132" spans="1:28" x14ac:dyDescent="0.25">
      <c r="A132">
        <f t="shared" ref="A132:A163" si="25">+A131+1</f>
        <v>130</v>
      </c>
      <c r="B132" s="4" t="s">
        <v>187</v>
      </c>
      <c r="C132" s="3">
        <v>5722</v>
      </c>
      <c r="D132" s="3">
        <v>4057053</v>
      </c>
      <c r="E132" s="4"/>
      <c r="F132" s="4"/>
      <c r="G132" s="4" t="s">
        <v>188</v>
      </c>
      <c r="H132" s="4" t="s">
        <v>103</v>
      </c>
      <c r="I132" s="4" t="s">
        <v>53</v>
      </c>
      <c r="J132" s="4" t="s">
        <v>12</v>
      </c>
      <c r="K132" s="4" t="s">
        <v>12</v>
      </c>
      <c r="L132" s="4" t="s">
        <v>14</v>
      </c>
      <c r="M132" s="4" t="s">
        <v>12</v>
      </c>
      <c r="N132" s="4" t="s">
        <v>12</v>
      </c>
      <c r="O132" s="5">
        <v>183389</v>
      </c>
      <c r="P132" s="5">
        <v>183393</v>
      </c>
      <c r="Q132" s="5">
        <v>183648</v>
      </c>
      <c r="R132" s="5">
        <v>183144</v>
      </c>
      <c r="S132" s="5">
        <v>501</v>
      </c>
      <c r="T132" s="5">
        <v>183645</v>
      </c>
      <c r="U132" s="5">
        <f t="shared" si="21"/>
        <v>183648</v>
      </c>
      <c r="V132" s="73">
        <v>24358</v>
      </c>
      <c r="W132" s="68">
        <f t="shared" si="22"/>
        <v>132.6341697159784</v>
      </c>
      <c r="X132" s="68">
        <f t="shared" si="23"/>
        <v>137.34269112942908</v>
      </c>
      <c r="Y132" s="68">
        <f t="shared" si="24"/>
        <v>104.0359397983693</v>
      </c>
    </row>
    <row r="133" spans="1:28" x14ac:dyDescent="0.25">
      <c r="A133">
        <f t="shared" si="25"/>
        <v>131</v>
      </c>
      <c r="B133" s="4" t="s">
        <v>208</v>
      </c>
      <c r="C133" s="3">
        <v>2186</v>
      </c>
      <c r="D133" s="3">
        <v>4065573</v>
      </c>
      <c r="E133" s="4" t="s">
        <v>209</v>
      </c>
      <c r="F133" s="4" t="s">
        <v>20</v>
      </c>
      <c r="G133" s="4" t="s">
        <v>21</v>
      </c>
      <c r="H133" s="4" t="s">
        <v>80</v>
      </c>
      <c r="I133" s="4" t="s">
        <v>11</v>
      </c>
      <c r="J133" s="4" t="s">
        <v>12</v>
      </c>
      <c r="K133" s="4" t="s">
        <v>13</v>
      </c>
      <c r="L133" s="4" t="s">
        <v>14</v>
      </c>
      <c r="M133" s="4" t="s">
        <v>13</v>
      </c>
      <c r="N133" s="4" t="s">
        <v>13</v>
      </c>
      <c r="O133" s="5">
        <v>102393</v>
      </c>
      <c r="P133" s="5">
        <v>102393</v>
      </c>
      <c r="Q133" s="5">
        <v>104300</v>
      </c>
      <c r="R133" s="5">
        <v>102394</v>
      </c>
      <c r="S133" s="5">
        <v>1907</v>
      </c>
      <c r="T133" s="5">
        <v>104301</v>
      </c>
      <c r="U133" s="5">
        <f t="shared" si="21"/>
        <v>104300</v>
      </c>
      <c r="V133" s="73">
        <v>13997</v>
      </c>
      <c r="W133" s="68">
        <f t="shared" si="22"/>
        <v>134.19942473633748</v>
      </c>
      <c r="X133" s="68">
        <f t="shared" si="23"/>
        <v>137.34269112942908</v>
      </c>
      <c r="Y133" s="68">
        <f t="shared" si="24"/>
        <v>104.0359397983693</v>
      </c>
    </row>
    <row r="134" spans="1:28" x14ac:dyDescent="0.25">
      <c r="A134">
        <f t="shared" si="25"/>
        <v>132</v>
      </c>
      <c r="B134" s="4" t="s">
        <v>267</v>
      </c>
      <c r="C134" s="3">
        <v>606</v>
      </c>
      <c r="D134" s="3">
        <v>4059189</v>
      </c>
      <c r="E134" s="4"/>
      <c r="F134" s="4" t="s">
        <v>52</v>
      </c>
      <c r="G134" s="4" t="s">
        <v>117</v>
      </c>
      <c r="H134" s="4" t="s">
        <v>117</v>
      </c>
      <c r="I134" s="4" t="s">
        <v>40</v>
      </c>
      <c r="J134" s="4" t="s">
        <v>12</v>
      </c>
      <c r="K134" s="4" t="s">
        <v>12</v>
      </c>
      <c r="L134" s="4" t="s">
        <v>14</v>
      </c>
      <c r="M134" s="4" t="s">
        <v>12</v>
      </c>
      <c r="N134" s="4" t="s">
        <v>12</v>
      </c>
      <c r="O134" s="5">
        <v>35259</v>
      </c>
      <c r="P134" s="5">
        <v>35259</v>
      </c>
      <c r="Q134" s="5">
        <v>35271</v>
      </c>
      <c r="R134" s="5">
        <v>35258</v>
      </c>
      <c r="S134" s="5">
        <v>11</v>
      </c>
      <c r="T134" s="5">
        <v>35269</v>
      </c>
      <c r="U134" s="5">
        <f t="shared" si="21"/>
        <v>35271</v>
      </c>
      <c r="V134" s="73">
        <v>4743</v>
      </c>
      <c r="W134" s="68">
        <f t="shared" si="22"/>
        <v>134.47307986731309</v>
      </c>
      <c r="X134" s="68">
        <f t="shared" si="23"/>
        <v>137.34269112942908</v>
      </c>
      <c r="Y134" s="68">
        <f t="shared" si="24"/>
        <v>104.0359397983693</v>
      </c>
    </row>
    <row r="135" spans="1:28" x14ac:dyDescent="0.25">
      <c r="A135">
        <f t="shared" si="25"/>
        <v>133</v>
      </c>
      <c r="B135" s="4" t="s">
        <v>126</v>
      </c>
      <c r="C135" s="3">
        <v>6737</v>
      </c>
      <c r="D135" s="3">
        <v>4083960</v>
      </c>
      <c r="E135" s="4" t="s">
        <v>133</v>
      </c>
      <c r="F135" s="4" t="s">
        <v>128</v>
      </c>
      <c r="G135" s="4" t="s">
        <v>129</v>
      </c>
      <c r="H135" s="43" t="s">
        <v>129</v>
      </c>
      <c r="I135" s="4" t="s">
        <v>40</v>
      </c>
      <c r="J135" s="4" t="s">
        <v>12</v>
      </c>
      <c r="K135" s="4" t="s">
        <v>13</v>
      </c>
      <c r="L135" s="4" t="s">
        <v>14</v>
      </c>
      <c r="M135" s="4" t="s">
        <v>13</v>
      </c>
      <c r="N135" s="4" t="s">
        <v>13</v>
      </c>
      <c r="O135" s="5">
        <v>89</v>
      </c>
      <c r="P135" s="5">
        <v>89</v>
      </c>
      <c r="Q135" s="5">
        <v>89</v>
      </c>
      <c r="R135" s="5" t="s">
        <v>2</v>
      </c>
      <c r="S135" s="5" t="s">
        <v>2</v>
      </c>
      <c r="T135" s="5" t="s">
        <v>2</v>
      </c>
      <c r="U135" s="5">
        <f t="shared" si="21"/>
        <v>89</v>
      </c>
      <c r="V135" s="73">
        <v>12</v>
      </c>
      <c r="W135" s="68">
        <f t="shared" si="22"/>
        <v>134.83146067415731</v>
      </c>
      <c r="X135" s="68">
        <f t="shared" si="23"/>
        <v>137.34269112942908</v>
      </c>
      <c r="Y135" s="68">
        <f t="shared" si="24"/>
        <v>104.0359397983693</v>
      </c>
      <c r="Z135" s="13"/>
      <c r="AA135" s="11"/>
      <c r="AB135" s="11"/>
    </row>
    <row r="136" spans="1:28" x14ac:dyDescent="0.25">
      <c r="A136">
        <f t="shared" si="25"/>
        <v>134</v>
      </c>
      <c r="B136" s="4" t="s">
        <v>239</v>
      </c>
      <c r="C136" s="3">
        <v>3148</v>
      </c>
      <c r="D136" s="3">
        <v>4062279</v>
      </c>
      <c r="E136" s="4"/>
      <c r="F136" s="4" t="s">
        <v>238</v>
      </c>
      <c r="G136" s="4" t="s">
        <v>94</v>
      </c>
      <c r="H136" s="4" t="s">
        <v>94</v>
      </c>
      <c r="I136" s="4" t="s">
        <v>48</v>
      </c>
      <c r="J136" s="4" t="s">
        <v>12</v>
      </c>
      <c r="K136" s="4" t="s">
        <v>13</v>
      </c>
      <c r="L136" s="4" t="s">
        <v>14</v>
      </c>
      <c r="M136" s="4" t="s">
        <v>13</v>
      </c>
      <c r="N136" s="4" t="s">
        <v>13</v>
      </c>
      <c r="O136" s="5">
        <v>158691</v>
      </c>
      <c r="P136" s="5">
        <v>158691</v>
      </c>
      <c r="Q136" s="5">
        <v>163789</v>
      </c>
      <c r="R136" s="5">
        <v>158690</v>
      </c>
      <c r="S136" s="5">
        <v>5106</v>
      </c>
      <c r="T136" s="5">
        <v>163796</v>
      </c>
      <c r="U136" s="5">
        <f t="shared" si="21"/>
        <v>163789</v>
      </c>
      <c r="V136" s="73">
        <v>22478</v>
      </c>
      <c r="W136" s="68">
        <f t="shared" si="22"/>
        <v>137.23754342477213</v>
      </c>
      <c r="X136" s="68">
        <f t="shared" si="23"/>
        <v>137.34269112942908</v>
      </c>
      <c r="Y136" s="68">
        <f t="shared" si="24"/>
        <v>104.0359397983693</v>
      </c>
    </row>
    <row r="137" spans="1:28" x14ac:dyDescent="0.25">
      <c r="A137">
        <f t="shared" si="25"/>
        <v>135</v>
      </c>
      <c r="B137" s="4" t="s">
        <v>232</v>
      </c>
      <c r="C137" s="3">
        <v>6354</v>
      </c>
      <c r="D137" s="3">
        <v>4120855</v>
      </c>
      <c r="E137" s="4"/>
      <c r="F137" s="4" t="s">
        <v>233</v>
      </c>
      <c r="G137" s="4" t="s">
        <v>26</v>
      </c>
      <c r="H137" s="4" t="s">
        <v>112</v>
      </c>
      <c r="I137" s="4" t="s">
        <v>24</v>
      </c>
      <c r="J137" s="4" t="s">
        <v>12</v>
      </c>
      <c r="K137" s="4" t="s">
        <v>13</v>
      </c>
      <c r="L137" s="4" t="s">
        <v>14</v>
      </c>
      <c r="M137" s="4" t="s">
        <v>13</v>
      </c>
      <c r="N137" s="4" t="s">
        <v>13</v>
      </c>
      <c r="O137" s="5" t="s">
        <v>2</v>
      </c>
      <c r="P137" s="5" t="s">
        <v>2</v>
      </c>
      <c r="Q137" s="5" t="s">
        <v>2</v>
      </c>
      <c r="R137" s="5">
        <v>15142</v>
      </c>
      <c r="S137" s="5">
        <v>29</v>
      </c>
      <c r="T137" s="5">
        <v>15171</v>
      </c>
      <c r="U137" s="5">
        <f t="shared" si="21"/>
        <v>15171</v>
      </c>
      <c r="V137" s="73">
        <v>2086</v>
      </c>
      <c r="W137" s="68">
        <f t="shared" si="22"/>
        <v>137.49917605958737</v>
      </c>
      <c r="X137" s="68">
        <f t="shared" si="23"/>
        <v>137.34269112942908</v>
      </c>
      <c r="Y137" s="68">
        <f t="shared" si="24"/>
        <v>104.0359397983693</v>
      </c>
    </row>
    <row r="138" spans="1:28" x14ac:dyDescent="0.25">
      <c r="A138">
        <f t="shared" si="25"/>
        <v>136</v>
      </c>
      <c r="B138" s="4" t="s">
        <v>193</v>
      </c>
      <c r="C138" s="3">
        <v>4795</v>
      </c>
      <c r="D138" s="3">
        <v>4062025</v>
      </c>
      <c r="E138" s="4"/>
      <c r="F138" s="4"/>
      <c r="G138" s="4" t="s">
        <v>85</v>
      </c>
      <c r="H138" s="4" t="s">
        <v>63</v>
      </c>
      <c r="I138" s="4" t="s">
        <v>53</v>
      </c>
      <c r="J138" s="4" t="s">
        <v>12</v>
      </c>
      <c r="K138" s="4" t="s">
        <v>13</v>
      </c>
      <c r="L138" s="4" t="s">
        <v>14</v>
      </c>
      <c r="M138" s="4" t="s">
        <v>13</v>
      </c>
      <c r="N138" s="4" t="s">
        <v>13</v>
      </c>
      <c r="O138" s="5">
        <v>652</v>
      </c>
      <c r="P138" s="5">
        <v>652</v>
      </c>
      <c r="Q138" s="5">
        <v>652</v>
      </c>
      <c r="R138" s="5">
        <v>652</v>
      </c>
      <c r="S138" s="5">
        <v>0</v>
      </c>
      <c r="T138" s="5">
        <v>652</v>
      </c>
      <c r="U138" s="5">
        <f t="shared" si="21"/>
        <v>652</v>
      </c>
      <c r="V138" s="73">
        <v>90</v>
      </c>
      <c r="W138" s="68">
        <f t="shared" si="22"/>
        <v>138.03680981595093</v>
      </c>
      <c r="X138" s="68">
        <f t="shared" si="23"/>
        <v>137.34269112942908</v>
      </c>
      <c r="Y138" s="68">
        <f t="shared" si="24"/>
        <v>104.0359397983693</v>
      </c>
    </row>
    <row r="139" spans="1:28" x14ac:dyDescent="0.25">
      <c r="A139">
        <f t="shared" si="25"/>
        <v>137</v>
      </c>
      <c r="B139" s="4" t="s">
        <v>268</v>
      </c>
      <c r="C139" s="3">
        <v>763</v>
      </c>
      <c r="D139" s="3">
        <v>4057080</v>
      </c>
      <c r="E139" s="4"/>
      <c r="F139" s="4" t="s">
        <v>269</v>
      </c>
      <c r="G139" s="4" t="s">
        <v>65</v>
      </c>
      <c r="H139" s="4" t="s">
        <v>65</v>
      </c>
      <c r="I139" s="4" t="s">
        <v>48</v>
      </c>
      <c r="J139" s="4" t="s">
        <v>12</v>
      </c>
      <c r="K139" s="4" t="s">
        <v>12</v>
      </c>
      <c r="L139" s="4" t="s">
        <v>14</v>
      </c>
      <c r="M139" s="4" t="s">
        <v>12</v>
      </c>
      <c r="N139" s="4" t="s">
        <v>12</v>
      </c>
      <c r="O139" s="5">
        <v>1069770</v>
      </c>
      <c r="P139" s="5">
        <v>1069770</v>
      </c>
      <c r="Q139" s="5">
        <v>1069775</v>
      </c>
      <c r="R139" s="5">
        <v>840086</v>
      </c>
      <c r="S139" s="5">
        <v>228895</v>
      </c>
      <c r="T139" s="5">
        <v>1068981</v>
      </c>
      <c r="U139" s="5">
        <f t="shared" si="21"/>
        <v>1069775</v>
      </c>
      <c r="V139" s="73">
        <v>148309</v>
      </c>
      <c r="W139" s="68">
        <f t="shared" si="22"/>
        <v>138.6356944217242</v>
      </c>
      <c r="X139" s="68">
        <f t="shared" si="23"/>
        <v>137.34269112942908</v>
      </c>
      <c r="Y139" s="68">
        <f t="shared" si="24"/>
        <v>104.0359397983693</v>
      </c>
    </row>
    <row r="140" spans="1:28" x14ac:dyDescent="0.25">
      <c r="A140">
        <f t="shared" si="25"/>
        <v>138</v>
      </c>
      <c r="B140" s="4" t="s">
        <v>86</v>
      </c>
      <c r="C140" s="3">
        <v>1893</v>
      </c>
      <c r="D140" s="3">
        <v>4059227</v>
      </c>
      <c r="E140" s="4"/>
      <c r="F140" s="4" t="s">
        <v>87</v>
      </c>
      <c r="G140" s="4" t="s">
        <v>88</v>
      </c>
      <c r="H140" s="4" t="s">
        <v>88</v>
      </c>
      <c r="I140" s="4" t="s">
        <v>53</v>
      </c>
      <c r="J140" s="4" t="s">
        <v>12</v>
      </c>
      <c r="K140" s="4" t="s">
        <v>13</v>
      </c>
      <c r="L140" s="4" t="s">
        <v>14</v>
      </c>
      <c r="M140" s="4" t="s">
        <v>13</v>
      </c>
      <c r="N140" s="4" t="s">
        <v>13</v>
      </c>
      <c r="O140" s="5">
        <v>17202</v>
      </c>
      <c r="P140" s="5">
        <v>17202</v>
      </c>
      <c r="Q140" s="5">
        <v>17203</v>
      </c>
      <c r="R140" s="5">
        <v>17204</v>
      </c>
      <c r="S140" s="5">
        <v>1</v>
      </c>
      <c r="T140" s="5">
        <v>17205</v>
      </c>
      <c r="U140" s="5">
        <f t="shared" si="21"/>
        <v>17203</v>
      </c>
      <c r="V140" s="73">
        <v>2395</v>
      </c>
      <c r="W140" s="68">
        <f t="shared" si="22"/>
        <v>139.21990350520258</v>
      </c>
      <c r="X140" s="68">
        <f t="shared" si="23"/>
        <v>137.34269112942908</v>
      </c>
      <c r="Y140" s="68">
        <f t="shared" si="24"/>
        <v>104.0359397983693</v>
      </c>
    </row>
    <row r="141" spans="1:28" x14ac:dyDescent="0.25">
      <c r="A141">
        <f t="shared" si="25"/>
        <v>139</v>
      </c>
      <c r="B141" s="4" t="s">
        <v>204</v>
      </c>
      <c r="C141" s="3">
        <v>2691</v>
      </c>
      <c r="D141" s="3">
        <v>4057136</v>
      </c>
      <c r="E141" s="4" t="s">
        <v>206</v>
      </c>
      <c r="F141" s="4"/>
      <c r="G141" s="4" t="s">
        <v>125</v>
      </c>
      <c r="H141" s="4" t="s">
        <v>35</v>
      </c>
      <c r="I141" s="4" t="s">
        <v>11</v>
      </c>
      <c r="J141" s="4" t="s">
        <v>12</v>
      </c>
      <c r="K141" s="4" t="s">
        <v>13</v>
      </c>
      <c r="L141" s="4" t="s">
        <v>14</v>
      </c>
      <c r="M141" s="4" t="s">
        <v>13</v>
      </c>
      <c r="N141" s="4" t="s">
        <v>13</v>
      </c>
      <c r="O141" s="5">
        <v>170158</v>
      </c>
      <c r="P141" s="5">
        <v>170158</v>
      </c>
      <c r="Q141" s="5">
        <v>170296</v>
      </c>
      <c r="R141" s="5">
        <v>172255</v>
      </c>
      <c r="S141" s="5">
        <v>137</v>
      </c>
      <c r="T141" s="5">
        <v>172392</v>
      </c>
      <c r="U141" s="5">
        <f t="shared" si="21"/>
        <v>170296</v>
      </c>
      <c r="V141" s="73">
        <v>23969</v>
      </c>
      <c r="W141" s="68">
        <f t="shared" si="22"/>
        <v>140.74904871517828</v>
      </c>
      <c r="X141" s="68">
        <f t="shared" si="23"/>
        <v>137.34269112942908</v>
      </c>
      <c r="Y141" s="68">
        <f t="shared" si="24"/>
        <v>104.0359397983693</v>
      </c>
      <c r="Z141" s="1"/>
      <c r="AA141" s="1"/>
      <c r="AB141" s="1"/>
    </row>
    <row r="142" spans="1:28" x14ac:dyDescent="0.25">
      <c r="A142">
        <f t="shared" si="25"/>
        <v>140</v>
      </c>
      <c r="B142" s="4" t="s">
        <v>145</v>
      </c>
      <c r="C142" s="3">
        <v>4105</v>
      </c>
      <c r="D142" s="3">
        <v>4060957</v>
      </c>
      <c r="E142" s="4"/>
      <c r="F142" s="4" t="s">
        <v>9</v>
      </c>
      <c r="G142" s="4" t="s">
        <v>112</v>
      </c>
      <c r="H142" s="4" t="s">
        <v>112</v>
      </c>
      <c r="I142" s="4" t="s">
        <v>53</v>
      </c>
      <c r="J142" s="4" t="s">
        <v>12</v>
      </c>
      <c r="K142" s="4" t="s">
        <v>13</v>
      </c>
      <c r="L142" s="4" t="s">
        <v>14</v>
      </c>
      <c r="M142" s="4" t="s">
        <v>13</v>
      </c>
      <c r="N142" s="4" t="s">
        <v>13</v>
      </c>
      <c r="O142" s="5">
        <v>636090</v>
      </c>
      <c r="P142" s="5">
        <v>636090</v>
      </c>
      <c r="Q142" s="5" t="s">
        <v>2</v>
      </c>
      <c r="R142" s="5">
        <v>643069</v>
      </c>
      <c r="S142" s="5">
        <v>134</v>
      </c>
      <c r="T142" s="5">
        <v>643203</v>
      </c>
      <c r="U142" s="5">
        <f t="shared" si="21"/>
        <v>643203</v>
      </c>
      <c r="V142" s="73">
        <v>90759</v>
      </c>
      <c r="W142" s="68">
        <f t="shared" si="22"/>
        <v>141.10475230992392</v>
      </c>
      <c r="X142" s="68">
        <f t="shared" si="23"/>
        <v>137.34269112942908</v>
      </c>
      <c r="Y142" s="68">
        <f t="shared" si="24"/>
        <v>104.0359397983693</v>
      </c>
    </row>
    <row r="143" spans="1:28" x14ac:dyDescent="0.25">
      <c r="A143">
        <f t="shared" si="25"/>
        <v>141</v>
      </c>
      <c r="B143" s="4" t="s">
        <v>284</v>
      </c>
      <c r="C143" s="3">
        <v>1916</v>
      </c>
      <c r="D143" s="3">
        <v>4008754</v>
      </c>
      <c r="E143" s="4"/>
      <c r="F143" s="4" t="s">
        <v>285</v>
      </c>
      <c r="G143" s="4" t="s">
        <v>163</v>
      </c>
      <c r="H143" s="4" t="s">
        <v>163</v>
      </c>
      <c r="I143" s="4" t="s">
        <v>53</v>
      </c>
      <c r="J143" s="4" t="s">
        <v>12</v>
      </c>
      <c r="K143" s="4" t="s">
        <v>12</v>
      </c>
      <c r="L143" s="4" t="s">
        <v>14</v>
      </c>
      <c r="M143" s="4" t="s">
        <v>12</v>
      </c>
      <c r="N143" s="4" t="s">
        <v>12</v>
      </c>
      <c r="O143" s="5">
        <v>146291</v>
      </c>
      <c r="P143" s="5">
        <v>146291</v>
      </c>
      <c r="Q143" s="5">
        <v>146426</v>
      </c>
      <c r="R143" s="5">
        <v>146300</v>
      </c>
      <c r="S143" s="5">
        <v>134</v>
      </c>
      <c r="T143" s="5">
        <v>146434</v>
      </c>
      <c r="U143" s="5">
        <f t="shared" si="21"/>
        <v>146426</v>
      </c>
      <c r="V143" s="73">
        <v>20885</v>
      </c>
      <c r="W143" s="68">
        <f t="shared" si="22"/>
        <v>142.63177304577056</v>
      </c>
      <c r="X143" s="68">
        <f t="shared" si="23"/>
        <v>137.34269112942908</v>
      </c>
      <c r="Y143" s="68">
        <f t="shared" si="24"/>
        <v>104.0359397983693</v>
      </c>
    </row>
    <row r="144" spans="1:28" x14ac:dyDescent="0.25">
      <c r="A144">
        <f t="shared" si="25"/>
        <v>142</v>
      </c>
      <c r="B144" s="4" t="s">
        <v>169</v>
      </c>
      <c r="C144" s="3">
        <v>2209</v>
      </c>
      <c r="D144" s="3">
        <v>4061687</v>
      </c>
      <c r="E144" s="4"/>
      <c r="F144" s="4" t="s">
        <v>170</v>
      </c>
      <c r="G144" s="4" t="s">
        <v>65</v>
      </c>
      <c r="H144" s="4" t="s">
        <v>94</v>
      </c>
      <c r="I144" s="4" t="s">
        <v>48</v>
      </c>
      <c r="J144" s="4" t="s">
        <v>12</v>
      </c>
      <c r="K144" s="4" t="s">
        <v>13</v>
      </c>
      <c r="L144" s="4" t="s">
        <v>14</v>
      </c>
      <c r="M144" s="4" t="s">
        <v>13</v>
      </c>
      <c r="N144" s="4" t="s">
        <v>13</v>
      </c>
      <c r="O144" s="5">
        <v>180595</v>
      </c>
      <c r="P144" s="5">
        <v>180595</v>
      </c>
      <c r="Q144" s="5">
        <v>213289</v>
      </c>
      <c r="R144" s="5">
        <v>180401</v>
      </c>
      <c r="S144" s="5">
        <v>32823</v>
      </c>
      <c r="T144" s="5">
        <v>213224</v>
      </c>
      <c r="U144" s="5">
        <f t="shared" si="21"/>
        <v>213289</v>
      </c>
      <c r="V144" s="73">
        <v>31318</v>
      </c>
      <c r="W144" s="68">
        <f t="shared" si="22"/>
        <v>146.83363886557675</v>
      </c>
      <c r="X144" s="68">
        <f t="shared" si="23"/>
        <v>137.34269112942908</v>
      </c>
      <c r="Y144" s="68">
        <f t="shared" si="24"/>
        <v>104.0359397983693</v>
      </c>
    </row>
    <row r="145" spans="1:28" x14ac:dyDescent="0.25">
      <c r="A145">
        <f t="shared" si="25"/>
        <v>143</v>
      </c>
      <c r="B145" s="4" t="s">
        <v>179</v>
      </c>
      <c r="C145" s="3">
        <v>4781</v>
      </c>
      <c r="D145" s="3">
        <v>4083523</v>
      </c>
      <c r="E145" s="4"/>
      <c r="F145" s="4" t="s">
        <v>43</v>
      </c>
      <c r="G145" s="4" t="s">
        <v>63</v>
      </c>
      <c r="H145" s="4" t="s">
        <v>63</v>
      </c>
      <c r="I145" s="4" t="s">
        <v>53</v>
      </c>
      <c r="J145" s="4" t="s">
        <v>12</v>
      </c>
      <c r="K145" s="4" t="s">
        <v>13</v>
      </c>
      <c r="L145" s="4" t="s">
        <v>14</v>
      </c>
      <c r="M145" s="4" t="s">
        <v>13</v>
      </c>
      <c r="N145" s="4" t="s">
        <v>13</v>
      </c>
      <c r="O145" s="5">
        <v>16371</v>
      </c>
      <c r="P145" s="5">
        <v>16371</v>
      </c>
      <c r="Q145" s="5">
        <v>16434</v>
      </c>
      <c r="R145" s="5">
        <v>16266</v>
      </c>
      <c r="S145" s="5">
        <v>168</v>
      </c>
      <c r="T145" s="5">
        <v>16434</v>
      </c>
      <c r="U145" s="5">
        <f t="shared" si="21"/>
        <v>16434</v>
      </c>
      <c r="V145" s="73">
        <v>2421</v>
      </c>
      <c r="W145" s="68">
        <f t="shared" si="22"/>
        <v>147.31653888280394</v>
      </c>
      <c r="X145" s="68">
        <f t="shared" si="23"/>
        <v>137.34269112942908</v>
      </c>
      <c r="Y145" s="68">
        <f t="shared" si="24"/>
        <v>104.0359397983693</v>
      </c>
    </row>
    <row r="146" spans="1:28" x14ac:dyDescent="0.25">
      <c r="A146">
        <f t="shared" si="25"/>
        <v>144</v>
      </c>
      <c r="B146" s="4" t="s">
        <v>165</v>
      </c>
      <c r="C146" s="3">
        <v>1038</v>
      </c>
      <c r="D146" s="3">
        <v>4076603</v>
      </c>
      <c r="E146" s="4"/>
      <c r="F146" s="4" t="s">
        <v>166</v>
      </c>
      <c r="G146" s="4" t="s">
        <v>10</v>
      </c>
      <c r="H146" s="4" t="s">
        <v>10</v>
      </c>
      <c r="I146" s="4" t="s">
        <v>11</v>
      </c>
      <c r="J146" s="4" t="s">
        <v>12</v>
      </c>
      <c r="K146" s="4" t="s">
        <v>13</v>
      </c>
      <c r="L146" s="4" t="s">
        <v>14</v>
      </c>
      <c r="M146" s="4" t="s">
        <v>13</v>
      </c>
      <c r="N146" s="4" t="s">
        <v>13</v>
      </c>
      <c r="O146" s="5" t="s">
        <v>2</v>
      </c>
      <c r="P146" s="5" t="s">
        <v>2</v>
      </c>
      <c r="Q146" s="5" t="s">
        <v>2</v>
      </c>
      <c r="R146" s="5">
        <v>87638</v>
      </c>
      <c r="S146" s="5">
        <v>37</v>
      </c>
      <c r="T146" s="5">
        <v>87675</v>
      </c>
      <c r="U146" s="5">
        <f t="shared" si="21"/>
        <v>87675</v>
      </c>
      <c r="V146" s="73">
        <v>13015</v>
      </c>
      <c r="W146" s="68">
        <f t="shared" si="22"/>
        <v>148.44596521243227</v>
      </c>
      <c r="X146" s="68">
        <f t="shared" si="23"/>
        <v>137.34269112942908</v>
      </c>
      <c r="Y146" s="68">
        <f t="shared" si="24"/>
        <v>104.0359397983693</v>
      </c>
    </row>
    <row r="147" spans="1:28" x14ac:dyDescent="0.25">
      <c r="A147">
        <f t="shared" si="25"/>
        <v>145</v>
      </c>
      <c r="B147" s="4" t="s">
        <v>292</v>
      </c>
      <c r="C147" s="3">
        <v>2307</v>
      </c>
      <c r="D147" s="3">
        <v>4057014</v>
      </c>
      <c r="E147" s="4"/>
      <c r="F147" s="4" t="s">
        <v>61</v>
      </c>
      <c r="G147" s="4" t="s">
        <v>65</v>
      </c>
      <c r="H147" s="4" t="s">
        <v>65</v>
      </c>
      <c r="I147" s="4" t="s">
        <v>48</v>
      </c>
      <c r="J147" s="4" t="s">
        <v>12</v>
      </c>
      <c r="K147" s="4" t="s">
        <v>12</v>
      </c>
      <c r="L147" s="4" t="s">
        <v>14</v>
      </c>
      <c r="M147" s="4" t="s">
        <v>13</v>
      </c>
      <c r="N147" s="4" t="s">
        <v>13</v>
      </c>
      <c r="O147" s="5" t="s">
        <v>2</v>
      </c>
      <c r="P147" s="5" t="s">
        <v>2</v>
      </c>
      <c r="Q147" s="5" t="s">
        <v>2</v>
      </c>
      <c r="R147" s="5">
        <v>444828</v>
      </c>
      <c r="S147" s="5">
        <v>149073</v>
      </c>
      <c r="T147" s="5">
        <v>593901</v>
      </c>
      <c r="U147" s="5">
        <f t="shared" si="21"/>
        <v>593901</v>
      </c>
      <c r="V147" s="73">
        <v>89452.41</v>
      </c>
      <c r="W147" s="68">
        <f t="shared" si="22"/>
        <v>150.61838589259827</v>
      </c>
      <c r="X147" s="68">
        <f t="shared" si="23"/>
        <v>137.34269112942908</v>
      </c>
      <c r="Y147" s="68">
        <f t="shared" si="24"/>
        <v>104.0359397983693</v>
      </c>
      <c r="Z147" t="s">
        <v>359</v>
      </c>
    </row>
    <row r="148" spans="1:28" x14ac:dyDescent="0.25">
      <c r="A148">
        <f t="shared" si="25"/>
        <v>146</v>
      </c>
      <c r="B148" s="4" t="s">
        <v>193</v>
      </c>
      <c r="C148" s="3">
        <v>4794</v>
      </c>
      <c r="D148" s="3">
        <v>4062025</v>
      </c>
      <c r="E148" s="4"/>
      <c r="F148" s="4"/>
      <c r="G148" s="4" t="s">
        <v>85</v>
      </c>
      <c r="H148" s="4"/>
      <c r="I148" s="4" t="s">
        <v>53</v>
      </c>
      <c r="J148" s="4" t="s">
        <v>12</v>
      </c>
      <c r="K148" s="4" t="s">
        <v>13</v>
      </c>
      <c r="L148" s="4" t="s">
        <v>14</v>
      </c>
      <c r="M148" s="4" t="s">
        <v>13</v>
      </c>
      <c r="N148" s="4" t="s">
        <v>13</v>
      </c>
      <c r="O148" s="5">
        <v>23766</v>
      </c>
      <c r="P148" s="5">
        <v>23766</v>
      </c>
      <c r="Q148" s="5">
        <v>23804</v>
      </c>
      <c r="R148" s="5" t="s">
        <v>2</v>
      </c>
      <c r="S148" s="5" t="s">
        <v>2</v>
      </c>
      <c r="T148" s="5" t="s">
        <v>2</v>
      </c>
      <c r="U148" s="5">
        <f t="shared" si="21"/>
        <v>23804</v>
      </c>
      <c r="V148" s="73">
        <v>3658</v>
      </c>
      <c r="W148" s="68">
        <f t="shared" si="22"/>
        <v>153.67165182322299</v>
      </c>
      <c r="X148" s="68">
        <f t="shared" si="23"/>
        <v>137.34269112942908</v>
      </c>
      <c r="Y148" s="68">
        <f t="shared" si="24"/>
        <v>104.0359397983693</v>
      </c>
    </row>
    <row r="149" spans="1:28" x14ac:dyDescent="0.25">
      <c r="A149">
        <f t="shared" si="25"/>
        <v>147</v>
      </c>
      <c r="B149" s="4" t="s">
        <v>8</v>
      </c>
      <c r="C149" s="3">
        <v>49</v>
      </c>
      <c r="D149" s="3">
        <v>4004296</v>
      </c>
      <c r="E149" s="4"/>
      <c r="F149" s="4" t="s">
        <v>9</v>
      </c>
      <c r="G149" s="4" t="s">
        <v>10</v>
      </c>
      <c r="H149" s="4" t="s">
        <v>10</v>
      </c>
      <c r="I149" s="4" t="s">
        <v>11</v>
      </c>
      <c r="J149" s="4" t="s">
        <v>12</v>
      </c>
      <c r="K149" s="4" t="s">
        <v>13</v>
      </c>
      <c r="L149" s="4" t="s">
        <v>14</v>
      </c>
      <c r="M149" s="4" t="s">
        <v>13</v>
      </c>
      <c r="N149" s="4" t="s">
        <v>13</v>
      </c>
      <c r="O149" s="5" t="s">
        <v>2</v>
      </c>
      <c r="P149" s="5" t="s">
        <v>2</v>
      </c>
      <c r="Q149" s="5" t="s">
        <v>2</v>
      </c>
      <c r="R149" s="5">
        <v>421973</v>
      </c>
      <c r="S149" s="5">
        <v>533</v>
      </c>
      <c r="T149" s="5">
        <v>422506</v>
      </c>
      <c r="U149" s="5">
        <f t="shared" si="21"/>
        <v>422506</v>
      </c>
      <c r="V149" s="73">
        <v>65148</v>
      </c>
      <c r="W149" s="68">
        <f t="shared" si="22"/>
        <v>154.19425996317213</v>
      </c>
      <c r="X149" s="68">
        <f t="shared" si="23"/>
        <v>137.34269112942908</v>
      </c>
      <c r="Y149" s="68">
        <f t="shared" si="24"/>
        <v>104.0359397983693</v>
      </c>
    </row>
    <row r="150" spans="1:28" x14ac:dyDescent="0.25">
      <c r="A150">
        <f t="shared" si="25"/>
        <v>148</v>
      </c>
      <c r="B150" s="4" t="s">
        <v>161</v>
      </c>
      <c r="C150" s="3">
        <v>4709</v>
      </c>
      <c r="D150" s="3">
        <v>4061474</v>
      </c>
      <c r="E150" s="4"/>
      <c r="F150" s="4"/>
      <c r="G150" s="4" t="s">
        <v>85</v>
      </c>
      <c r="H150" s="4" t="s">
        <v>85</v>
      </c>
      <c r="I150" s="4" t="s">
        <v>53</v>
      </c>
      <c r="J150" s="4" t="s">
        <v>12</v>
      </c>
      <c r="K150" s="4" t="s">
        <v>13</v>
      </c>
      <c r="L150" s="4" t="s">
        <v>14</v>
      </c>
      <c r="M150" s="4" t="s">
        <v>13</v>
      </c>
      <c r="N150" s="4" t="s">
        <v>13</v>
      </c>
      <c r="O150" s="5">
        <v>13671</v>
      </c>
      <c r="P150" s="5">
        <v>13671</v>
      </c>
      <c r="Q150" s="5">
        <v>13690</v>
      </c>
      <c r="R150" s="5">
        <v>13964</v>
      </c>
      <c r="S150" s="5">
        <v>17</v>
      </c>
      <c r="T150" s="5">
        <v>13981</v>
      </c>
      <c r="U150" s="5">
        <f t="shared" si="21"/>
        <v>13690</v>
      </c>
      <c r="V150" s="73">
        <v>2132</v>
      </c>
      <c r="W150" s="68">
        <f t="shared" si="22"/>
        <v>155.73411249086925</v>
      </c>
      <c r="X150" s="68">
        <f t="shared" si="23"/>
        <v>137.34269112942908</v>
      </c>
      <c r="Y150" s="68">
        <f t="shared" si="24"/>
        <v>104.0359397983693</v>
      </c>
    </row>
    <row r="151" spans="1:28" x14ac:dyDescent="0.25">
      <c r="A151">
        <f t="shared" si="25"/>
        <v>149</v>
      </c>
      <c r="B151" s="4" t="s">
        <v>204</v>
      </c>
      <c r="C151" s="3">
        <v>2689</v>
      </c>
      <c r="D151" s="3">
        <v>4057136</v>
      </c>
      <c r="E151" s="4"/>
      <c r="F151" s="4"/>
      <c r="G151" s="4" t="s">
        <v>125</v>
      </c>
      <c r="H151" s="4" t="s">
        <v>125</v>
      </c>
      <c r="I151" s="4" t="s">
        <v>11</v>
      </c>
      <c r="J151" s="4" t="s">
        <v>12</v>
      </c>
      <c r="K151" s="4" t="s">
        <v>13</v>
      </c>
      <c r="L151" s="4" t="s">
        <v>14</v>
      </c>
      <c r="M151" s="4" t="s">
        <v>13</v>
      </c>
      <c r="N151" s="4" t="s">
        <v>13</v>
      </c>
      <c r="O151" s="5" t="s">
        <v>2</v>
      </c>
      <c r="P151" s="5" t="s">
        <v>2</v>
      </c>
      <c r="Q151" s="5" t="s">
        <v>2</v>
      </c>
      <c r="R151" s="5">
        <v>692832</v>
      </c>
      <c r="S151" s="5">
        <v>594</v>
      </c>
      <c r="T151" s="5">
        <v>693426</v>
      </c>
      <c r="U151" s="5">
        <f t="shared" si="21"/>
        <v>693426</v>
      </c>
      <c r="V151" s="73">
        <v>109314</v>
      </c>
      <c r="W151" s="68">
        <f t="shared" si="22"/>
        <v>157.64335343641571</v>
      </c>
      <c r="X151" s="68">
        <f t="shared" si="23"/>
        <v>137.34269112942908</v>
      </c>
      <c r="Y151" s="68">
        <f t="shared" si="24"/>
        <v>104.0359397983693</v>
      </c>
    </row>
    <row r="152" spans="1:28" x14ac:dyDescent="0.25">
      <c r="A152">
        <f t="shared" si="25"/>
        <v>150</v>
      </c>
      <c r="B152" s="4" t="s">
        <v>146</v>
      </c>
      <c r="C152" s="3">
        <v>1956</v>
      </c>
      <c r="D152" s="3">
        <v>4059875</v>
      </c>
      <c r="E152" s="4"/>
      <c r="F152" s="4" t="s">
        <v>147</v>
      </c>
      <c r="G152" s="4" t="s">
        <v>148</v>
      </c>
      <c r="H152" s="4" t="s">
        <v>148</v>
      </c>
      <c r="I152" s="4" t="s">
        <v>45</v>
      </c>
      <c r="J152" s="4" t="s">
        <v>12</v>
      </c>
      <c r="K152" s="4" t="s">
        <v>13</v>
      </c>
      <c r="L152" s="4" t="s">
        <v>14</v>
      </c>
      <c r="M152" s="4" t="s">
        <v>13</v>
      </c>
      <c r="N152" s="4" t="s">
        <v>13</v>
      </c>
      <c r="O152" s="5">
        <v>84578</v>
      </c>
      <c r="P152" s="5">
        <v>84578</v>
      </c>
      <c r="Q152" s="5">
        <v>86697</v>
      </c>
      <c r="R152" s="5">
        <v>84578</v>
      </c>
      <c r="S152" s="5">
        <v>2119</v>
      </c>
      <c r="T152" s="5">
        <v>86697</v>
      </c>
      <c r="U152" s="5">
        <f t="shared" si="21"/>
        <v>86697</v>
      </c>
      <c r="V152" s="73">
        <v>13719</v>
      </c>
      <c r="W152" s="68">
        <f t="shared" si="22"/>
        <v>158.24076957680197</v>
      </c>
      <c r="X152" s="68">
        <f t="shared" si="23"/>
        <v>137.34269112942908</v>
      </c>
      <c r="Y152" s="68">
        <f t="shared" si="24"/>
        <v>104.0359397983693</v>
      </c>
    </row>
    <row r="153" spans="1:28" x14ac:dyDescent="0.25">
      <c r="A153">
        <f t="shared" si="25"/>
        <v>151</v>
      </c>
      <c r="B153" s="4" t="s">
        <v>49</v>
      </c>
      <c r="C153" s="3">
        <v>1034</v>
      </c>
      <c r="D153" s="3">
        <v>4057110</v>
      </c>
      <c r="E153" s="4"/>
      <c r="F153" s="4" t="s">
        <v>50</v>
      </c>
      <c r="G153" s="4" t="s">
        <v>48</v>
      </c>
      <c r="H153" s="4" t="s">
        <v>48</v>
      </c>
      <c r="I153" s="4" t="s">
        <v>45</v>
      </c>
      <c r="J153" s="4" t="s">
        <v>12</v>
      </c>
      <c r="K153" s="4" t="s">
        <v>13</v>
      </c>
      <c r="L153" s="4" t="s">
        <v>14</v>
      </c>
      <c r="M153" s="4" t="s">
        <v>13</v>
      </c>
      <c r="N153" s="4" t="s">
        <v>13</v>
      </c>
      <c r="O153" s="5">
        <v>41988</v>
      </c>
      <c r="P153" s="5">
        <v>41988</v>
      </c>
      <c r="Q153" s="5" t="s">
        <v>2</v>
      </c>
      <c r="R153" s="5">
        <v>36880</v>
      </c>
      <c r="S153" s="5">
        <v>780</v>
      </c>
      <c r="T153" s="5">
        <v>37660</v>
      </c>
      <c r="U153" s="5">
        <f t="shared" si="21"/>
        <v>37660</v>
      </c>
      <c r="V153" s="73">
        <v>6063</v>
      </c>
      <c r="W153" s="68">
        <f t="shared" si="22"/>
        <v>160.99309612320764</v>
      </c>
      <c r="X153" s="68">
        <f t="shared" si="23"/>
        <v>137.34269112942908</v>
      </c>
      <c r="Y153" s="68">
        <f t="shared" si="24"/>
        <v>104.0359397983693</v>
      </c>
      <c r="Z153" s="1"/>
      <c r="AA153" s="1"/>
      <c r="AB153" s="1"/>
    </row>
    <row r="154" spans="1:28" x14ac:dyDescent="0.25">
      <c r="A154">
        <f t="shared" si="25"/>
        <v>152</v>
      </c>
      <c r="B154" s="4" t="s">
        <v>184</v>
      </c>
      <c r="C154" s="3">
        <v>254</v>
      </c>
      <c r="D154" s="3">
        <v>4061927</v>
      </c>
      <c r="E154" s="4"/>
      <c r="F154" s="4" t="s">
        <v>185</v>
      </c>
      <c r="G154" s="4" t="s">
        <v>148</v>
      </c>
      <c r="H154" s="4" t="s">
        <v>148</v>
      </c>
      <c r="I154" s="4" t="s">
        <v>45</v>
      </c>
      <c r="J154" s="4" t="s">
        <v>12</v>
      </c>
      <c r="K154" s="4" t="s">
        <v>13</v>
      </c>
      <c r="L154" s="4" t="s">
        <v>14</v>
      </c>
      <c r="M154" s="4" t="s">
        <v>13</v>
      </c>
      <c r="N154" s="4" t="s">
        <v>13</v>
      </c>
      <c r="O154" s="5">
        <v>28905</v>
      </c>
      <c r="P154" s="5">
        <v>28905</v>
      </c>
      <c r="Q154" s="5">
        <v>29762</v>
      </c>
      <c r="R154" s="5">
        <v>28857</v>
      </c>
      <c r="S154" s="5">
        <v>858</v>
      </c>
      <c r="T154" s="5">
        <v>29715</v>
      </c>
      <c r="U154" s="5">
        <f t="shared" si="21"/>
        <v>29762</v>
      </c>
      <c r="V154" s="73">
        <v>4889</v>
      </c>
      <c r="W154" s="68">
        <f t="shared" si="22"/>
        <v>164.26987433640213</v>
      </c>
      <c r="X154" s="68">
        <f t="shared" si="23"/>
        <v>137.34269112942908</v>
      </c>
      <c r="Y154" s="68">
        <f t="shared" si="24"/>
        <v>104.0359397983693</v>
      </c>
      <c r="Z154" s="1"/>
      <c r="AA154" s="1"/>
      <c r="AB154" s="1"/>
    </row>
    <row r="155" spans="1:28" x14ac:dyDescent="0.25">
      <c r="A155">
        <f t="shared" si="25"/>
        <v>153</v>
      </c>
      <c r="B155" s="4" t="s">
        <v>237</v>
      </c>
      <c r="C155" s="3">
        <v>5837</v>
      </c>
      <c r="D155" s="3">
        <v>4088883</v>
      </c>
      <c r="E155" s="4"/>
      <c r="F155" s="4" t="s">
        <v>238</v>
      </c>
      <c r="G155" s="4" t="s">
        <v>94</v>
      </c>
      <c r="H155" s="4" t="s">
        <v>82</v>
      </c>
      <c r="I155" s="4" t="s">
        <v>48</v>
      </c>
      <c r="J155" s="4" t="s">
        <v>2</v>
      </c>
      <c r="K155" s="4" t="s">
        <v>2</v>
      </c>
      <c r="L155" s="4"/>
      <c r="M155" s="4" t="s">
        <v>2</v>
      </c>
      <c r="N155" s="4" t="s">
        <v>2</v>
      </c>
      <c r="O155" s="5">
        <v>511</v>
      </c>
      <c r="P155" s="5">
        <v>511</v>
      </c>
      <c r="Q155" s="5" t="s">
        <v>2</v>
      </c>
      <c r="R155" s="5" t="s">
        <v>2</v>
      </c>
      <c r="S155" s="5" t="s">
        <v>2</v>
      </c>
      <c r="T155" s="5" t="s">
        <v>2</v>
      </c>
      <c r="U155" s="5">
        <f>P155</f>
        <v>511</v>
      </c>
      <c r="V155" s="73">
        <v>84</v>
      </c>
      <c r="W155" s="68">
        <f t="shared" si="22"/>
        <v>164.38356164383561</v>
      </c>
      <c r="X155" s="68">
        <f t="shared" si="23"/>
        <v>137.34269112942908</v>
      </c>
      <c r="Y155" s="68">
        <f t="shared" si="24"/>
        <v>104.0359397983693</v>
      </c>
    </row>
    <row r="156" spans="1:28" x14ac:dyDescent="0.25">
      <c r="A156">
        <f t="shared" si="25"/>
        <v>154</v>
      </c>
      <c r="B156" s="4" t="s">
        <v>60</v>
      </c>
      <c r="C156" s="3">
        <v>366</v>
      </c>
      <c r="D156" s="3">
        <v>4057111</v>
      </c>
      <c r="E156" s="4"/>
      <c r="F156" s="4" t="s">
        <v>61</v>
      </c>
      <c r="G156" s="4" t="s">
        <v>48</v>
      </c>
      <c r="H156" s="4" t="s">
        <v>48</v>
      </c>
      <c r="I156" s="4" t="s">
        <v>45</v>
      </c>
      <c r="J156" s="4" t="s">
        <v>12</v>
      </c>
      <c r="K156" s="4" t="s">
        <v>13</v>
      </c>
      <c r="L156" s="4" t="s">
        <v>14</v>
      </c>
      <c r="M156" s="4" t="s">
        <v>13</v>
      </c>
      <c r="N156" s="4" t="s">
        <v>13</v>
      </c>
      <c r="O156" s="5">
        <v>663685</v>
      </c>
      <c r="P156" s="5">
        <v>663685</v>
      </c>
      <c r="Q156" s="5">
        <v>677121</v>
      </c>
      <c r="R156" s="5">
        <v>690832</v>
      </c>
      <c r="S156" s="5">
        <v>13545</v>
      </c>
      <c r="T156" s="5">
        <v>704377</v>
      </c>
      <c r="U156" s="5">
        <f>IF(Q156="NA",T156,Q156)</f>
        <v>677121</v>
      </c>
      <c r="V156" s="73">
        <v>116259</v>
      </c>
      <c r="W156" s="68">
        <f t="shared" si="22"/>
        <v>171.69604841675269</v>
      </c>
      <c r="X156" s="68">
        <f t="shared" si="23"/>
        <v>137.34269112942908</v>
      </c>
      <c r="Y156" s="68">
        <f t="shared" si="24"/>
        <v>104.0359397983693</v>
      </c>
    </row>
    <row r="157" spans="1:28" x14ac:dyDescent="0.25">
      <c r="A157">
        <f t="shared" si="25"/>
        <v>155</v>
      </c>
      <c r="B157" s="4" t="s">
        <v>253</v>
      </c>
      <c r="C157" s="3" t="s">
        <v>369</v>
      </c>
      <c r="D157" s="3">
        <v>4058284</v>
      </c>
      <c r="E157" s="4"/>
      <c r="F157" s="4" t="s">
        <v>254</v>
      </c>
      <c r="G157" s="4" t="s">
        <v>255</v>
      </c>
      <c r="H157" s="4" t="s">
        <v>369</v>
      </c>
      <c r="I157" s="4" t="s">
        <v>48</v>
      </c>
      <c r="J157" s="4" t="s">
        <v>12</v>
      </c>
      <c r="K157" s="4" t="s">
        <v>13</v>
      </c>
      <c r="L157" s="4" t="s">
        <v>14</v>
      </c>
      <c r="M157" s="4" t="s">
        <v>13</v>
      </c>
      <c r="N157" s="4" t="s">
        <v>13</v>
      </c>
      <c r="O157" s="5">
        <f t="shared" ref="O157:U157" si="26">SUM(O$229:O$230)</f>
        <v>800520</v>
      </c>
      <c r="P157" s="5">
        <f t="shared" si="26"/>
        <v>800520</v>
      </c>
      <c r="Q157" s="5">
        <f t="shared" si="26"/>
        <v>0</v>
      </c>
      <c r="R157" s="5">
        <f t="shared" si="26"/>
        <v>800522</v>
      </c>
      <c r="S157" s="5">
        <f t="shared" si="26"/>
        <v>153504</v>
      </c>
      <c r="T157" s="5">
        <f t="shared" si="26"/>
        <v>954026</v>
      </c>
      <c r="U157" s="5">
        <f t="shared" si="26"/>
        <v>954026</v>
      </c>
      <c r="V157" s="73">
        <f>$V$246</f>
        <v>166347</v>
      </c>
      <c r="W157" s="68">
        <f t="shared" si="22"/>
        <v>174.36317249215429</v>
      </c>
      <c r="X157" s="68">
        <f t="shared" si="23"/>
        <v>137.34269112942908</v>
      </c>
      <c r="Y157" s="68">
        <f t="shared" si="24"/>
        <v>104.0359397983693</v>
      </c>
      <c r="Z157" s="41" t="s">
        <v>371</v>
      </c>
      <c r="AA157" s="85">
        <f>$V$246-V157</f>
        <v>0</v>
      </c>
      <c r="AB157" s="85"/>
    </row>
    <row r="158" spans="1:28" x14ac:dyDescent="0.25">
      <c r="A158">
        <f t="shared" si="25"/>
        <v>156</v>
      </c>
      <c r="B158" s="4" t="s">
        <v>208</v>
      </c>
      <c r="C158" s="3">
        <v>2187</v>
      </c>
      <c r="D158" s="3">
        <v>4065573</v>
      </c>
      <c r="E158" s="4" t="s">
        <v>211</v>
      </c>
      <c r="F158" s="4" t="s">
        <v>20</v>
      </c>
      <c r="G158" s="4" t="s">
        <v>21</v>
      </c>
      <c r="H158" s="4" t="s">
        <v>174</v>
      </c>
      <c r="I158" s="4" t="s">
        <v>11</v>
      </c>
      <c r="J158" s="4" t="s">
        <v>12</v>
      </c>
      <c r="K158" s="4" t="s">
        <v>13</v>
      </c>
      <c r="L158" s="4" t="s">
        <v>14</v>
      </c>
      <c r="M158" s="4" t="s">
        <v>13</v>
      </c>
      <c r="N158" s="4" t="s">
        <v>13</v>
      </c>
      <c r="O158" s="5">
        <v>270123</v>
      </c>
      <c r="P158" s="5">
        <v>270123</v>
      </c>
      <c r="Q158" s="5">
        <v>278870</v>
      </c>
      <c r="R158" s="5">
        <v>270123</v>
      </c>
      <c r="S158" s="5">
        <v>8748</v>
      </c>
      <c r="T158" s="5">
        <v>278871</v>
      </c>
      <c r="U158" s="5">
        <f t="shared" ref="U158:U164" si="27">IF(Q158="NA",T158,Q158)</f>
        <v>278870</v>
      </c>
      <c r="V158" s="73">
        <v>48779</v>
      </c>
      <c r="W158" s="68">
        <f t="shared" si="22"/>
        <v>174.91662781941406</v>
      </c>
      <c r="X158" s="68">
        <f t="shared" si="23"/>
        <v>137.34269112942908</v>
      </c>
      <c r="Y158" s="68">
        <f t="shared" si="24"/>
        <v>104.0359397983693</v>
      </c>
    </row>
    <row r="159" spans="1:28" x14ac:dyDescent="0.25">
      <c r="A159">
        <f t="shared" si="25"/>
        <v>157</v>
      </c>
      <c r="B159" s="4" t="s">
        <v>289</v>
      </c>
      <c r="C159" s="3">
        <v>2203</v>
      </c>
      <c r="D159" s="3">
        <v>4057012</v>
      </c>
      <c r="E159" s="4"/>
      <c r="F159" s="4" t="s">
        <v>61</v>
      </c>
      <c r="G159" s="4" t="s">
        <v>290</v>
      </c>
      <c r="H159" s="4" t="s">
        <v>290</v>
      </c>
      <c r="I159" s="4" t="s">
        <v>45</v>
      </c>
      <c r="J159" s="4" t="s">
        <v>12</v>
      </c>
      <c r="K159" s="4" t="s">
        <v>12</v>
      </c>
      <c r="L159" s="4" t="s">
        <v>14</v>
      </c>
      <c r="M159" s="4" t="s">
        <v>13</v>
      </c>
      <c r="N159" s="4" t="s">
        <v>13</v>
      </c>
      <c r="O159" s="5" t="s">
        <v>2</v>
      </c>
      <c r="P159" s="5" t="s">
        <v>2</v>
      </c>
      <c r="Q159" s="5" t="s">
        <v>2</v>
      </c>
      <c r="R159" s="5">
        <v>253556</v>
      </c>
      <c r="S159" s="5">
        <v>2220</v>
      </c>
      <c r="T159" s="5">
        <v>255776</v>
      </c>
      <c r="U159" s="5">
        <f t="shared" si="27"/>
        <v>255776</v>
      </c>
      <c r="V159" s="73">
        <v>44840.373</v>
      </c>
      <c r="W159" s="68">
        <f t="shared" si="22"/>
        <v>175.31110424746655</v>
      </c>
      <c r="X159" s="68">
        <f t="shared" si="23"/>
        <v>137.34269112942908</v>
      </c>
      <c r="Y159" s="68">
        <f t="shared" si="24"/>
        <v>104.0359397983693</v>
      </c>
      <c r="Z159" t="s">
        <v>359</v>
      </c>
    </row>
    <row r="160" spans="1:28" x14ac:dyDescent="0.25">
      <c r="A160">
        <f t="shared" si="25"/>
        <v>158</v>
      </c>
      <c r="B160" s="4" t="s">
        <v>123</v>
      </c>
      <c r="C160" s="3">
        <v>1154</v>
      </c>
      <c r="D160" s="3">
        <v>4057086</v>
      </c>
      <c r="E160" s="4"/>
      <c r="F160" s="4" t="s">
        <v>76</v>
      </c>
      <c r="G160" s="4" t="s">
        <v>80</v>
      </c>
      <c r="H160" s="4" t="s">
        <v>80</v>
      </c>
      <c r="I160" s="4" t="s">
        <v>11</v>
      </c>
      <c r="J160" s="4" t="s">
        <v>12</v>
      </c>
      <c r="K160" s="4" t="s">
        <v>12</v>
      </c>
      <c r="L160" s="4" t="s">
        <v>14</v>
      </c>
      <c r="M160" s="4" t="s">
        <v>13</v>
      </c>
      <c r="N160" s="4" t="s">
        <v>13</v>
      </c>
      <c r="O160" s="5">
        <v>53246</v>
      </c>
      <c r="P160" s="5">
        <v>53246</v>
      </c>
      <c r="Q160" s="5">
        <v>54191</v>
      </c>
      <c r="R160" s="5">
        <v>53252</v>
      </c>
      <c r="S160" s="5">
        <v>1194</v>
      </c>
      <c r="T160" s="5">
        <v>54446</v>
      </c>
      <c r="U160" s="5">
        <f t="shared" si="27"/>
        <v>54191</v>
      </c>
      <c r="V160" s="73">
        <v>9648</v>
      </c>
      <c r="W160" s="68">
        <f t="shared" si="22"/>
        <v>178.03694340388626</v>
      </c>
      <c r="X160" s="68">
        <f t="shared" si="23"/>
        <v>137.34269112942908</v>
      </c>
      <c r="Y160" s="68">
        <f t="shared" si="24"/>
        <v>104.0359397983693</v>
      </c>
    </row>
    <row r="161" spans="1:28" x14ac:dyDescent="0.25">
      <c r="A161">
        <f t="shared" si="25"/>
        <v>159</v>
      </c>
      <c r="B161" s="4" t="s">
        <v>113</v>
      </c>
      <c r="C161" s="3">
        <v>4103</v>
      </c>
      <c r="D161" s="3">
        <v>4238977</v>
      </c>
      <c r="E161" s="4" t="s">
        <v>116</v>
      </c>
      <c r="F161" s="4" t="s">
        <v>43</v>
      </c>
      <c r="G161" s="4" t="s">
        <v>103</v>
      </c>
      <c r="H161" s="4" t="s">
        <v>117</v>
      </c>
      <c r="I161" s="4" t="s">
        <v>40</v>
      </c>
      <c r="J161" s="4" t="s">
        <v>12</v>
      </c>
      <c r="K161" s="4" t="s">
        <v>13</v>
      </c>
      <c r="L161" s="4" t="s">
        <v>14</v>
      </c>
      <c r="M161" s="4" t="s">
        <v>13</v>
      </c>
      <c r="N161" s="4" t="s">
        <v>13</v>
      </c>
      <c r="O161" s="5">
        <v>6698</v>
      </c>
      <c r="P161" s="5">
        <v>6698</v>
      </c>
      <c r="Q161" s="5">
        <v>6700</v>
      </c>
      <c r="R161" s="5">
        <v>6698</v>
      </c>
      <c r="S161" s="5">
        <v>0</v>
      </c>
      <c r="T161" s="5">
        <v>6698</v>
      </c>
      <c r="U161" s="5">
        <f t="shared" si="27"/>
        <v>6700</v>
      </c>
      <c r="V161" s="73">
        <v>1199</v>
      </c>
      <c r="W161" s="68">
        <f t="shared" si="22"/>
        <v>178.955223880597</v>
      </c>
      <c r="X161" s="68">
        <f t="shared" si="23"/>
        <v>137.34269112942908</v>
      </c>
      <c r="Y161" s="68">
        <f t="shared" si="24"/>
        <v>104.0359397983693</v>
      </c>
    </row>
    <row r="162" spans="1:28" x14ac:dyDescent="0.25">
      <c r="A162">
        <f t="shared" si="25"/>
        <v>160</v>
      </c>
      <c r="B162" s="4" t="s">
        <v>234</v>
      </c>
      <c r="C162" s="3">
        <v>6438</v>
      </c>
      <c r="D162" s="3">
        <v>4092572</v>
      </c>
      <c r="E162" s="4"/>
      <c r="F162" s="4" t="s">
        <v>235</v>
      </c>
      <c r="G162" s="4" t="s">
        <v>85</v>
      </c>
      <c r="H162" s="4" t="s">
        <v>85</v>
      </c>
      <c r="I162" s="4" t="s">
        <v>53</v>
      </c>
      <c r="J162" s="4" t="s">
        <v>12</v>
      </c>
      <c r="K162" s="4" t="s">
        <v>13</v>
      </c>
      <c r="L162" s="4" t="s">
        <v>14</v>
      </c>
      <c r="M162" s="4" t="s">
        <v>13</v>
      </c>
      <c r="N162" s="4" t="s">
        <v>13</v>
      </c>
      <c r="O162" s="5">
        <v>7029</v>
      </c>
      <c r="P162" s="5">
        <v>7030</v>
      </c>
      <c r="Q162" s="5">
        <v>7038</v>
      </c>
      <c r="R162" s="5">
        <v>6323</v>
      </c>
      <c r="S162" s="5">
        <v>8</v>
      </c>
      <c r="T162" s="5">
        <v>6331</v>
      </c>
      <c r="U162" s="5">
        <f t="shared" si="27"/>
        <v>7038</v>
      </c>
      <c r="V162" s="73">
        <v>1260</v>
      </c>
      <c r="W162" s="68">
        <f t="shared" si="22"/>
        <v>179.02813299232736</v>
      </c>
      <c r="X162" s="68">
        <f t="shared" si="23"/>
        <v>137.34269112942908</v>
      </c>
      <c r="Y162" s="68">
        <f t="shared" si="24"/>
        <v>104.0359397983693</v>
      </c>
    </row>
    <row r="163" spans="1:28" x14ac:dyDescent="0.25">
      <c r="A163">
        <f t="shared" si="25"/>
        <v>161</v>
      </c>
      <c r="B163" s="4" t="s">
        <v>299</v>
      </c>
      <c r="C163" s="3">
        <v>2698</v>
      </c>
      <c r="D163" s="3">
        <v>4062303</v>
      </c>
      <c r="E163" s="4"/>
      <c r="F163" s="4" t="s">
        <v>269</v>
      </c>
      <c r="G163" s="4" t="s">
        <v>65</v>
      </c>
      <c r="H163" s="4" t="s">
        <v>94</v>
      </c>
      <c r="I163" s="4" t="s">
        <v>48</v>
      </c>
      <c r="J163" s="4" t="s">
        <v>12</v>
      </c>
      <c r="K163" s="4" t="s">
        <v>12</v>
      </c>
      <c r="L163" s="4" t="s">
        <v>14</v>
      </c>
      <c r="M163" s="4" t="s">
        <v>13</v>
      </c>
      <c r="N163" s="4" t="s">
        <v>13</v>
      </c>
      <c r="O163" s="5">
        <v>1197</v>
      </c>
      <c r="P163" s="5">
        <v>1197</v>
      </c>
      <c r="Q163" s="5">
        <v>1197</v>
      </c>
      <c r="R163" s="5">
        <v>1192</v>
      </c>
      <c r="S163" s="5">
        <v>0</v>
      </c>
      <c r="T163" s="5">
        <v>1192</v>
      </c>
      <c r="U163" s="5">
        <f t="shared" si="27"/>
        <v>1197</v>
      </c>
      <c r="V163" s="73">
        <v>219</v>
      </c>
      <c r="W163" s="68">
        <f t="shared" ref="W163:W194" si="28">(V163*1000)/U163</f>
        <v>182.95739348370927</v>
      </c>
      <c r="X163" s="68">
        <f t="shared" ref="X163:X194" si="29">AVERAGE($W$3:$W$202)</f>
        <v>137.34269112942908</v>
      </c>
      <c r="Y163" s="68">
        <f t="shared" ref="Y163:Y194" si="30">MEDIAN($W$3:$W$202)</f>
        <v>104.0359397983693</v>
      </c>
      <c r="Z163" s="1"/>
      <c r="AA163" s="1"/>
      <c r="AB163" s="1"/>
    </row>
    <row r="164" spans="1:28" x14ac:dyDescent="0.25">
      <c r="A164">
        <f t="shared" ref="A164:A195" si="31">+A163+1</f>
        <v>162</v>
      </c>
      <c r="B164" s="4" t="s">
        <v>200</v>
      </c>
      <c r="C164" s="3">
        <v>5014</v>
      </c>
      <c r="D164" s="3">
        <v>4080146</v>
      </c>
      <c r="E164" s="4"/>
      <c r="F164" s="4" t="s">
        <v>201</v>
      </c>
      <c r="G164" s="4" t="s">
        <v>94</v>
      </c>
      <c r="H164" s="4" t="s">
        <v>94</v>
      </c>
      <c r="I164" s="4" t="s">
        <v>48</v>
      </c>
      <c r="J164" s="4" t="s">
        <v>12</v>
      </c>
      <c r="K164" s="4" t="s">
        <v>13</v>
      </c>
      <c r="L164" s="4" t="s">
        <v>14</v>
      </c>
      <c r="M164" s="4" t="s">
        <v>13</v>
      </c>
      <c r="N164" s="4" t="s">
        <v>13</v>
      </c>
      <c r="O164" s="5">
        <v>60370</v>
      </c>
      <c r="P164" s="5">
        <v>60374</v>
      </c>
      <c r="Q164" s="5">
        <v>60499</v>
      </c>
      <c r="R164" s="5">
        <v>60564</v>
      </c>
      <c r="S164" s="5">
        <v>67</v>
      </c>
      <c r="T164" s="5">
        <v>60631</v>
      </c>
      <c r="U164" s="5">
        <f t="shared" si="27"/>
        <v>60499</v>
      </c>
      <c r="V164" s="73">
        <v>11189</v>
      </c>
      <c r="W164" s="68">
        <f t="shared" si="28"/>
        <v>184.94520570587943</v>
      </c>
      <c r="X164" s="68">
        <f t="shared" si="29"/>
        <v>137.34269112942908</v>
      </c>
      <c r="Y164" s="68">
        <f t="shared" si="30"/>
        <v>104.0359397983693</v>
      </c>
    </row>
    <row r="165" spans="1:28" x14ac:dyDescent="0.25">
      <c r="A165">
        <f t="shared" si="31"/>
        <v>163</v>
      </c>
      <c r="B165" s="4" t="s">
        <v>150</v>
      </c>
      <c r="C165" s="3">
        <v>6055</v>
      </c>
      <c r="D165" s="3">
        <v>4076604</v>
      </c>
      <c r="E165" s="4"/>
      <c r="F165" s="4" t="s">
        <v>147</v>
      </c>
      <c r="G165" s="4" t="s">
        <v>48</v>
      </c>
      <c r="H165" s="4" t="s">
        <v>48</v>
      </c>
      <c r="I165" s="4" t="s">
        <v>45</v>
      </c>
      <c r="J165" s="4" t="s">
        <v>12</v>
      </c>
      <c r="K165" s="4" t="s">
        <v>13</v>
      </c>
      <c r="L165" s="4" t="s">
        <v>14</v>
      </c>
      <c r="M165" s="4" t="s">
        <v>13</v>
      </c>
      <c r="N165" s="4" t="s">
        <v>13</v>
      </c>
      <c r="O165" s="5">
        <v>52781</v>
      </c>
      <c r="P165" s="5">
        <v>52782</v>
      </c>
      <c r="Q165" s="5" t="s">
        <v>2</v>
      </c>
      <c r="R165" s="5" t="s">
        <v>2</v>
      </c>
      <c r="S165" s="5" t="s">
        <v>2</v>
      </c>
      <c r="T165" s="5" t="s">
        <v>2</v>
      </c>
      <c r="U165" s="5">
        <f>P165</f>
        <v>52782</v>
      </c>
      <c r="V165" s="73">
        <v>9849</v>
      </c>
      <c r="W165" s="68">
        <f t="shared" si="28"/>
        <v>186.59770376264635</v>
      </c>
      <c r="X165" s="68">
        <f t="shared" si="29"/>
        <v>137.34269112942908</v>
      </c>
      <c r="Y165" s="68">
        <f t="shared" si="30"/>
        <v>104.0359397983693</v>
      </c>
    </row>
    <row r="166" spans="1:28" x14ac:dyDescent="0.25">
      <c r="A166">
        <f t="shared" si="31"/>
        <v>164</v>
      </c>
      <c r="B166" s="4" t="s">
        <v>76</v>
      </c>
      <c r="C166" s="3">
        <v>595</v>
      </c>
      <c r="D166" s="3">
        <v>4057113</v>
      </c>
      <c r="E166" s="4" t="s">
        <v>81</v>
      </c>
      <c r="F166" s="4"/>
      <c r="G166" s="4" t="s">
        <v>78</v>
      </c>
      <c r="H166" s="4" t="s">
        <v>82</v>
      </c>
      <c r="I166" s="4" t="s">
        <v>48</v>
      </c>
      <c r="J166" s="4" t="s">
        <v>12</v>
      </c>
      <c r="K166" s="4" t="s">
        <v>12</v>
      </c>
      <c r="L166" s="4" t="s">
        <v>14</v>
      </c>
      <c r="M166" s="4" t="s">
        <v>13</v>
      </c>
      <c r="N166" s="4" t="s">
        <v>13</v>
      </c>
      <c r="O166" s="5" t="s">
        <v>2</v>
      </c>
      <c r="P166" s="5" t="s">
        <v>2</v>
      </c>
      <c r="Q166" s="5" t="s">
        <v>2</v>
      </c>
      <c r="R166" s="5">
        <v>12548</v>
      </c>
      <c r="S166" s="5">
        <v>68</v>
      </c>
      <c r="T166" s="5">
        <v>12616</v>
      </c>
      <c r="U166" s="5">
        <f t="shared" ref="U166:U202" si="32">IF(Q166="NA",T166,Q166)</f>
        <v>12616</v>
      </c>
      <c r="V166" s="73">
        <v>2368</v>
      </c>
      <c r="W166" s="68">
        <f t="shared" si="28"/>
        <v>187.69816106531388</v>
      </c>
      <c r="X166" s="68">
        <f t="shared" si="29"/>
        <v>137.34269112942908</v>
      </c>
      <c r="Y166" s="68">
        <f t="shared" si="30"/>
        <v>104.0359397983693</v>
      </c>
    </row>
    <row r="167" spans="1:28" x14ac:dyDescent="0.25">
      <c r="A167">
        <f t="shared" si="31"/>
        <v>165</v>
      </c>
      <c r="B167" s="4" t="s">
        <v>104</v>
      </c>
      <c r="C167" s="3">
        <v>877</v>
      </c>
      <c r="D167" s="3">
        <v>4057118</v>
      </c>
      <c r="E167" s="4"/>
      <c r="F167" s="4"/>
      <c r="G167" s="4" t="s">
        <v>30</v>
      </c>
      <c r="H167" s="4" t="s">
        <v>30</v>
      </c>
      <c r="I167" s="4" t="s">
        <v>53</v>
      </c>
      <c r="J167" s="4" t="s">
        <v>12</v>
      </c>
      <c r="K167" s="4" t="s">
        <v>13</v>
      </c>
      <c r="L167" s="4" t="s">
        <v>14</v>
      </c>
      <c r="M167" s="4" t="s">
        <v>13</v>
      </c>
      <c r="N167" s="4" t="s">
        <v>13</v>
      </c>
      <c r="O167" s="5">
        <v>34579</v>
      </c>
      <c r="P167" s="5">
        <v>34579</v>
      </c>
      <c r="Q167" s="5" t="s">
        <v>2</v>
      </c>
      <c r="R167" s="5">
        <v>34641</v>
      </c>
      <c r="S167" s="5">
        <v>265</v>
      </c>
      <c r="T167" s="5">
        <v>34906</v>
      </c>
      <c r="U167" s="5">
        <f t="shared" si="32"/>
        <v>34906</v>
      </c>
      <c r="V167" s="73">
        <v>6595</v>
      </c>
      <c r="W167" s="68">
        <f t="shared" si="28"/>
        <v>188.93599954162607</v>
      </c>
      <c r="X167" s="68">
        <f t="shared" si="29"/>
        <v>137.34269112942908</v>
      </c>
      <c r="Y167" s="68">
        <f t="shared" si="30"/>
        <v>104.0359397983693</v>
      </c>
    </row>
    <row r="168" spans="1:28" x14ac:dyDescent="0.25">
      <c r="A168">
        <f t="shared" si="31"/>
        <v>166</v>
      </c>
      <c r="B168" s="4" t="s">
        <v>288</v>
      </c>
      <c r="C168" s="3">
        <v>2173</v>
      </c>
      <c r="D168" s="3">
        <v>4061646</v>
      </c>
      <c r="E168" s="4"/>
      <c r="F168" s="4"/>
      <c r="G168" s="4" t="s">
        <v>137</v>
      </c>
      <c r="H168" s="4" t="s">
        <v>137</v>
      </c>
      <c r="I168" s="4" t="s">
        <v>53</v>
      </c>
      <c r="J168" s="4" t="s">
        <v>12</v>
      </c>
      <c r="K168" s="4" t="s">
        <v>12</v>
      </c>
      <c r="L168" s="4" t="s">
        <v>14</v>
      </c>
      <c r="M168" s="4" t="s">
        <v>13</v>
      </c>
      <c r="N168" s="4" t="s">
        <v>13</v>
      </c>
      <c r="O168" s="5">
        <v>3509</v>
      </c>
      <c r="P168" s="5">
        <v>3509</v>
      </c>
      <c r="Q168" s="5">
        <v>3509</v>
      </c>
      <c r="R168" s="5">
        <v>3509</v>
      </c>
      <c r="S168" s="5">
        <v>0</v>
      </c>
      <c r="T168" s="5">
        <v>3509</v>
      </c>
      <c r="U168" s="5">
        <f t="shared" si="32"/>
        <v>3509</v>
      </c>
      <c r="V168" s="73">
        <v>674</v>
      </c>
      <c r="W168" s="68">
        <f t="shared" si="28"/>
        <v>192.0775149615275</v>
      </c>
      <c r="X168" s="68">
        <f t="shared" si="29"/>
        <v>137.34269112942908</v>
      </c>
      <c r="Y168" s="68">
        <f t="shared" si="30"/>
        <v>104.0359397983693</v>
      </c>
    </row>
    <row r="169" spans="1:28" x14ac:dyDescent="0.25">
      <c r="A169">
        <f t="shared" si="31"/>
        <v>167</v>
      </c>
      <c r="B169" s="4" t="s">
        <v>126</v>
      </c>
      <c r="C169" s="3">
        <v>6740</v>
      </c>
      <c r="D169" s="3">
        <v>4083960</v>
      </c>
      <c r="E169" s="4" t="s">
        <v>127</v>
      </c>
      <c r="F169" s="4" t="s">
        <v>128</v>
      </c>
      <c r="G169" s="4" t="s">
        <v>129</v>
      </c>
      <c r="H169" s="43" t="s">
        <v>129</v>
      </c>
      <c r="I169" s="4" t="s">
        <v>40</v>
      </c>
      <c r="J169" s="4" t="s">
        <v>12</v>
      </c>
      <c r="K169" s="4" t="s">
        <v>13</v>
      </c>
      <c r="L169" s="4" t="s">
        <v>14</v>
      </c>
      <c r="M169" s="4" t="s">
        <v>13</v>
      </c>
      <c r="N169" s="4" t="s">
        <v>13</v>
      </c>
      <c r="O169" s="5">
        <v>1844</v>
      </c>
      <c r="P169" s="5">
        <v>1844</v>
      </c>
      <c r="Q169" s="5">
        <v>1844</v>
      </c>
      <c r="R169" s="5" t="s">
        <v>2</v>
      </c>
      <c r="S169" s="5" t="s">
        <v>2</v>
      </c>
      <c r="T169" s="5" t="s">
        <v>2</v>
      </c>
      <c r="U169" s="5">
        <f t="shared" si="32"/>
        <v>1844</v>
      </c>
      <c r="V169" s="73">
        <v>357</v>
      </c>
      <c r="W169" s="68">
        <f t="shared" si="28"/>
        <v>193.60086767895879</v>
      </c>
      <c r="X169" s="68">
        <f t="shared" si="29"/>
        <v>137.34269112942908</v>
      </c>
      <c r="Y169" s="68">
        <f t="shared" si="30"/>
        <v>104.0359397983693</v>
      </c>
      <c r="Z169" s="46"/>
      <c r="AA169" s="11"/>
      <c r="AB169" s="11"/>
    </row>
    <row r="170" spans="1:28" x14ac:dyDescent="0.25">
      <c r="A170">
        <f t="shared" si="31"/>
        <v>168</v>
      </c>
      <c r="B170" s="4" t="s">
        <v>208</v>
      </c>
      <c r="C170" s="3">
        <v>2188</v>
      </c>
      <c r="D170" s="3">
        <v>4065573</v>
      </c>
      <c r="E170" s="4" t="s">
        <v>210</v>
      </c>
      <c r="F170" s="4" t="s">
        <v>20</v>
      </c>
      <c r="G170" s="4" t="s">
        <v>21</v>
      </c>
      <c r="H170" s="4" t="s">
        <v>82</v>
      </c>
      <c r="I170" s="4" t="s">
        <v>11</v>
      </c>
      <c r="J170" s="4" t="s">
        <v>12</v>
      </c>
      <c r="K170" s="4" t="s">
        <v>13</v>
      </c>
      <c r="L170" s="4" t="s">
        <v>14</v>
      </c>
      <c r="M170" s="4" t="s">
        <v>13</v>
      </c>
      <c r="N170" s="4" t="s">
        <v>13</v>
      </c>
      <c r="O170" s="5">
        <v>6313</v>
      </c>
      <c r="P170" s="5">
        <v>6313</v>
      </c>
      <c r="Q170" s="5">
        <v>6313</v>
      </c>
      <c r="R170" s="5">
        <v>6313</v>
      </c>
      <c r="S170" s="5">
        <v>0</v>
      </c>
      <c r="T170" s="5">
        <v>6313</v>
      </c>
      <c r="U170" s="5">
        <f t="shared" si="32"/>
        <v>6313</v>
      </c>
      <c r="V170" s="73">
        <v>1242</v>
      </c>
      <c r="W170" s="68">
        <f t="shared" si="28"/>
        <v>196.73689212735624</v>
      </c>
      <c r="X170" s="68">
        <f t="shared" si="29"/>
        <v>137.34269112942908</v>
      </c>
      <c r="Y170" s="68">
        <f t="shared" si="30"/>
        <v>104.0359397983693</v>
      </c>
    </row>
    <row r="171" spans="1:28" x14ac:dyDescent="0.25">
      <c r="A171">
        <f t="shared" si="31"/>
        <v>169</v>
      </c>
      <c r="B171" s="4" t="s">
        <v>178</v>
      </c>
      <c r="C171" s="3">
        <v>2353</v>
      </c>
      <c r="D171" s="3">
        <v>4057130</v>
      </c>
      <c r="E171" s="4"/>
      <c r="F171" s="4" t="s">
        <v>158</v>
      </c>
      <c r="G171" s="4" t="s">
        <v>137</v>
      </c>
      <c r="H171" s="4" t="s">
        <v>137</v>
      </c>
      <c r="I171" s="4" t="s">
        <v>53</v>
      </c>
      <c r="J171" s="4" t="s">
        <v>12</v>
      </c>
      <c r="K171" s="4" t="s">
        <v>13</v>
      </c>
      <c r="L171" s="4" t="s">
        <v>14</v>
      </c>
      <c r="M171" s="4" t="s">
        <v>13</v>
      </c>
      <c r="N171" s="4" t="s">
        <v>13</v>
      </c>
      <c r="O171" s="5">
        <v>147224</v>
      </c>
      <c r="P171" s="5">
        <v>147224</v>
      </c>
      <c r="Q171" s="5">
        <v>158530</v>
      </c>
      <c r="R171" s="5">
        <v>146994</v>
      </c>
      <c r="S171" s="5">
        <v>11285</v>
      </c>
      <c r="T171" s="5">
        <v>158279</v>
      </c>
      <c r="U171" s="5">
        <f t="shared" si="32"/>
        <v>158530</v>
      </c>
      <c r="V171" s="73">
        <v>31548</v>
      </c>
      <c r="W171" s="68">
        <f t="shared" si="28"/>
        <v>199.00334321579513</v>
      </c>
      <c r="X171" s="68">
        <f t="shared" si="29"/>
        <v>137.34269112942908</v>
      </c>
      <c r="Y171" s="68">
        <f t="shared" si="30"/>
        <v>104.0359397983693</v>
      </c>
    </row>
    <row r="172" spans="1:28" x14ac:dyDescent="0.25">
      <c r="A172">
        <f t="shared" si="31"/>
        <v>170</v>
      </c>
      <c r="B172" s="4" t="s">
        <v>237</v>
      </c>
      <c r="C172" s="3">
        <v>5838</v>
      </c>
      <c r="D172" s="3">
        <v>4088883</v>
      </c>
      <c r="E172" s="4"/>
      <c r="F172" s="4" t="s">
        <v>238</v>
      </c>
      <c r="G172" s="4" t="s">
        <v>94</v>
      </c>
      <c r="H172" s="4" t="s">
        <v>94</v>
      </c>
      <c r="I172" s="4" t="s">
        <v>48</v>
      </c>
      <c r="J172" s="4" t="s">
        <v>2</v>
      </c>
      <c r="K172" s="4" t="s">
        <v>2</v>
      </c>
      <c r="L172" s="4"/>
      <c r="M172" s="4" t="s">
        <v>2</v>
      </c>
      <c r="N172" s="4" t="s">
        <v>2</v>
      </c>
      <c r="O172" s="5">
        <v>77048</v>
      </c>
      <c r="P172" s="5">
        <v>77048</v>
      </c>
      <c r="Q172" s="5">
        <v>78756</v>
      </c>
      <c r="R172" s="5" t="s">
        <v>2</v>
      </c>
      <c r="S172" s="5" t="s">
        <v>2</v>
      </c>
      <c r="T172" s="5" t="s">
        <v>2</v>
      </c>
      <c r="U172" s="5">
        <f t="shared" si="32"/>
        <v>78756</v>
      </c>
      <c r="V172" s="73">
        <v>15733</v>
      </c>
      <c r="W172" s="68">
        <f t="shared" si="28"/>
        <v>199.76890649601299</v>
      </c>
      <c r="X172" s="68">
        <f t="shared" si="29"/>
        <v>137.34269112942908</v>
      </c>
      <c r="Y172" s="68">
        <f t="shared" si="30"/>
        <v>104.0359397983693</v>
      </c>
    </row>
    <row r="173" spans="1:28" x14ac:dyDescent="0.25">
      <c r="A173">
        <f t="shared" si="31"/>
        <v>171</v>
      </c>
      <c r="B173" s="4" t="s">
        <v>184</v>
      </c>
      <c r="C173" s="3">
        <v>253</v>
      </c>
      <c r="D173" s="3">
        <v>4061927</v>
      </c>
      <c r="E173" s="4"/>
      <c r="F173" s="4" t="s">
        <v>185</v>
      </c>
      <c r="G173" s="4" t="s">
        <v>148</v>
      </c>
      <c r="H173" s="4" t="s">
        <v>44</v>
      </c>
      <c r="I173" s="4" t="s">
        <v>45</v>
      </c>
      <c r="J173" s="4" t="s">
        <v>12</v>
      </c>
      <c r="K173" s="4" t="s">
        <v>13</v>
      </c>
      <c r="L173" s="4" t="s">
        <v>14</v>
      </c>
      <c r="M173" s="4" t="s">
        <v>13</v>
      </c>
      <c r="N173" s="4" t="s">
        <v>13</v>
      </c>
      <c r="O173" s="5">
        <v>27096</v>
      </c>
      <c r="P173" s="5">
        <v>27096</v>
      </c>
      <c r="Q173" s="5" t="s">
        <v>2</v>
      </c>
      <c r="R173" s="5">
        <v>27051</v>
      </c>
      <c r="S173" s="5">
        <v>1946</v>
      </c>
      <c r="T173" s="5">
        <v>28997</v>
      </c>
      <c r="U173" s="5">
        <f t="shared" si="32"/>
        <v>28997</v>
      </c>
      <c r="V173" s="73">
        <v>5806</v>
      </c>
      <c r="W173" s="68">
        <f t="shared" si="28"/>
        <v>200.22760975273303</v>
      </c>
      <c r="X173" s="68">
        <f t="shared" si="29"/>
        <v>137.34269112942908</v>
      </c>
      <c r="Y173" s="68">
        <f t="shared" si="30"/>
        <v>104.0359397983693</v>
      </c>
      <c r="Z173" s="1"/>
      <c r="AA173" s="1"/>
      <c r="AB173" s="1"/>
    </row>
    <row r="174" spans="1:28" x14ac:dyDescent="0.25">
      <c r="A174">
        <f t="shared" si="31"/>
        <v>172</v>
      </c>
      <c r="B174" s="4" t="s">
        <v>102</v>
      </c>
      <c r="C174" s="3">
        <v>4336</v>
      </c>
      <c r="D174" s="3">
        <v>4083106</v>
      </c>
      <c r="E174" s="4"/>
      <c r="F174" s="4" t="s">
        <v>43</v>
      </c>
      <c r="G174" s="4" t="s">
        <v>103</v>
      </c>
      <c r="H174" s="4" t="s">
        <v>103</v>
      </c>
      <c r="I174" s="4" t="s">
        <v>40</v>
      </c>
      <c r="J174" s="4" t="s">
        <v>12</v>
      </c>
      <c r="K174" s="4" t="s">
        <v>13</v>
      </c>
      <c r="L174" s="4" t="s">
        <v>14</v>
      </c>
      <c r="M174" s="4" t="s">
        <v>13</v>
      </c>
      <c r="N174" s="4" t="s">
        <v>13</v>
      </c>
      <c r="O174" s="5">
        <v>1503</v>
      </c>
      <c r="P174" s="5">
        <v>1503</v>
      </c>
      <c r="Q174" s="5">
        <v>1503</v>
      </c>
      <c r="R174" s="5">
        <v>1503</v>
      </c>
      <c r="S174" s="5">
        <v>0</v>
      </c>
      <c r="T174" s="5">
        <v>1503</v>
      </c>
      <c r="U174" s="5">
        <f t="shared" si="32"/>
        <v>1503</v>
      </c>
      <c r="V174" s="73">
        <v>301</v>
      </c>
      <c r="W174" s="68">
        <f t="shared" si="28"/>
        <v>200.26613439787093</v>
      </c>
      <c r="X174" s="68">
        <f t="shared" si="29"/>
        <v>137.34269112942908</v>
      </c>
      <c r="Y174" s="68">
        <f t="shared" si="30"/>
        <v>104.0359397983693</v>
      </c>
    </row>
    <row r="175" spans="1:28" x14ac:dyDescent="0.25">
      <c r="A175">
        <f t="shared" si="31"/>
        <v>173</v>
      </c>
      <c r="B175" s="4" t="s">
        <v>58</v>
      </c>
      <c r="C175" s="3">
        <v>348</v>
      </c>
      <c r="D175" s="3">
        <v>4058793</v>
      </c>
      <c r="E175" s="4"/>
      <c r="F175" s="4" t="s">
        <v>17</v>
      </c>
      <c r="G175" s="4" t="s">
        <v>18</v>
      </c>
      <c r="H175" s="4" t="s">
        <v>59</v>
      </c>
      <c r="I175" s="4" t="s">
        <v>11</v>
      </c>
      <c r="J175" s="4" t="s">
        <v>12</v>
      </c>
      <c r="K175" s="4" t="s">
        <v>13</v>
      </c>
      <c r="L175" s="4" t="s">
        <v>14</v>
      </c>
      <c r="M175" s="4" t="s">
        <v>13</v>
      </c>
      <c r="N175" s="4" t="s">
        <v>13</v>
      </c>
      <c r="O175" s="5">
        <v>3421</v>
      </c>
      <c r="P175" s="5">
        <v>3423</v>
      </c>
      <c r="Q175" s="5">
        <v>3425</v>
      </c>
      <c r="R175" s="5">
        <v>3428</v>
      </c>
      <c r="S175" s="5">
        <v>2</v>
      </c>
      <c r="T175" s="5">
        <v>3430</v>
      </c>
      <c r="U175" s="5">
        <f t="shared" si="32"/>
        <v>3425</v>
      </c>
      <c r="V175" s="73">
        <v>729</v>
      </c>
      <c r="W175" s="68">
        <f t="shared" si="28"/>
        <v>212.84671532846716</v>
      </c>
      <c r="X175" s="68">
        <f t="shared" si="29"/>
        <v>137.34269112942908</v>
      </c>
      <c r="Y175" s="68">
        <f t="shared" si="30"/>
        <v>104.0359397983693</v>
      </c>
    </row>
    <row r="176" spans="1:28" x14ac:dyDescent="0.25">
      <c r="A176">
        <f t="shared" si="31"/>
        <v>174</v>
      </c>
      <c r="B176" s="4" t="s">
        <v>202</v>
      </c>
      <c r="C176" s="3">
        <v>4840</v>
      </c>
      <c r="D176" s="3">
        <v>4083575</v>
      </c>
      <c r="E176" s="4"/>
      <c r="F176" s="4" t="s">
        <v>203</v>
      </c>
      <c r="G176" s="4" t="s">
        <v>94</v>
      </c>
      <c r="H176" s="4" t="s">
        <v>94</v>
      </c>
      <c r="I176" s="4" t="s">
        <v>48</v>
      </c>
      <c r="J176" s="4" t="s">
        <v>12</v>
      </c>
      <c r="K176" s="4" t="s">
        <v>13</v>
      </c>
      <c r="L176" s="4" t="s">
        <v>14</v>
      </c>
      <c r="M176" s="4" t="s">
        <v>13</v>
      </c>
      <c r="N176" s="4" t="s">
        <v>13</v>
      </c>
      <c r="O176" s="5">
        <v>506467</v>
      </c>
      <c r="P176" s="5">
        <v>506467</v>
      </c>
      <c r="Q176" s="5">
        <v>506467</v>
      </c>
      <c r="R176" s="5">
        <v>495373</v>
      </c>
      <c r="S176" s="5">
        <v>3321</v>
      </c>
      <c r="T176" s="5">
        <v>498694</v>
      </c>
      <c r="U176" s="5">
        <f t="shared" si="32"/>
        <v>506467</v>
      </c>
      <c r="V176" s="73">
        <v>107902</v>
      </c>
      <c r="W176" s="68">
        <f t="shared" si="28"/>
        <v>213.04843158586837</v>
      </c>
      <c r="X176" s="68">
        <f t="shared" si="29"/>
        <v>137.34269112942908</v>
      </c>
      <c r="Y176" s="68">
        <f t="shared" si="30"/>
        <v>104.0359397983693</v>
      </c>
    </row>
    <row r="177" spans="1:28" x14ac:dyDescent="0.25">
      <c r="A177">
        <f t="shared" si="31"/>
        <v>175</v>
      </c>
      <c r="B177" s="4" t="s">
        <v>262</v>
      </c>
      <c r="C177" s="3">
        <v>2363</v>
      </c>
      <c r="D177" s="3">
        <v>4064141</v>
      </c>
      <c r="E177" s="4"/>
      <c r="F177" s="4" t="s">
        <v>190</v>
      </c>
      <c r="G177" s="4" t="s">
        <v>99</v>
      </c>
      <c r="H177" s="4" t="s">
        <v>99</v>
      </c>
      <c r="I177" s="4" t="s">
        <v>45</v>
      </c>
      <c r="J177" s="4" t="s">
        <v>12</v>
      </c>
      <c r="K177" s="4" t="s">
        <v>13</v>
      </c>
      <c r="L177" s="4" t="s">
        <v>14</v>
      </c>
      <c r="M177" s="4" t="s">
        <v>13</v>
      </c>
      <c r="N177" s="4" t="s">
        <v>13</v>
      </c>
      <c r="O177" s="5">
        <v>210726</v>
      </c>
      <c r="P177" s="5">
        <v>210726</v>
      </c>
      <c r="Q177" s="5">
        <v>214694</v>
      </c>
      <c r="R177" s="5">
        <v>210721</v>
      </c>
      <c r="S177" s="5">
        <v>3974</v>
      </c>
      <c r="T177" s="5">
        <v>214695</v>
      </c>
      <c r="U177" s="5">
        <f t="shared" si="32"/>
        <v>214694</v>
      </c>
      <c r="V177" s="73">
        <v>45754</v>
      </c>
      <c r="W177" s="68">
        <f t="shared" si="28"/>
        <v>213.11261609546611</v>
      </c>
      <c r="X177" s="68">
        <f t="shared" si="29"/>
        <v>137.34269112942908</v>
      </c>
      <c r="Y177" s="68">
        <f t="shared" si="30"/>
        <v>104.0359397983693</v>
      </c>
    </row>
    <row r="178" spans="1:28" x14ac:dyDescent="0.25">
      <c r="A178">
        <f t="shared" si="31"/>
        <v>176</v>
      </c>
      <c r="B178" s="4" t="s">
        <v>196</v>
      </c>
      <c r="C178" s="3">
        <v>2670</v>
      </c>
      <c r="D178" s="3">
        <v>4057135</v>
      </c>
      <c r="E178" s="4"/>
      <c r="F178" s="4" t="s">
        <v>158</v>
      </c>
      <c r="G178" s="4" t="s">
        <v>137</v>
      </c>
      <c r="H178" s="4" t="s">
        <v>137</v>
      </c>
      <c r="I178" s="4" t="s">
        <v>53</v>
      </c>
      <c r="J178" s="4" t="s">
        <v>12</v>
      </c>
      <c r="K178" s="4" t="s">
        <v>13</v>
      </c>
      <c r="L178" s="4" t="s">
        <v>14</v>
      </c>
      <c r="M178" s="4" t="s">
        <v>13</v>
      </c>
      <c r="N178" s="4" t="s">
        <v>13</v>
      </c>
      <c r="O178" s="5">
        <v>781404</v>
      </c>
      <c r="P178" s="5">
        <v>781404</v>
      </c>
      <c r="Q178" s="5">
        <v>830829</v>
      </c>
      <c r="R178" s="5">
        <v>781404</v>
      </c>
      <c r="S178" s="5">
        <v>49374</v>
      </c>
      <c r="T178" s="5">
        <v>830778</v>
      </c>
      <c r="U178" s="5">
        <f t="shared" si="32"/>
        <v>830829</v>
      </c>
      <c r="V178" s="73">
        <v>187097</v>
      </c>
      <c r="W178" s="68">
        <f t="shared" si="28"/>
        <v>225.19315045574962</v>
      </c>
      <c r="X178" s="68">
        <f t="shared" si="29"/>
        <v>137.34269112942908</v>
      </c>
      <c r="Y178" s="68">
        <f t="shared" si="30"/>
        <v>104.0359397983693</v>
      </c>
    </row>
    <row r="179" spans="1:28" x14ac:dyDescent="0.25">
      <c r="A179">
        <f t="shared" si="31"/>
        <v>177</v>
      </c>
      <c r="B179" s="4" t="s">
        <v>144</v>
      </c>
      <c r="C179" s="3">
        <v>1959</v>
      </c>
      <c r="D179" s="3">
        <v>4060870</v>
      </c>
      <c r="E179" s="4"/>
      <c r="F179" s="4" t="s">
        <v>61</v>
      </c>
      <c r="G179" s="4" t="s">
        <v>65</v>
      </c>
      <c r="H179" s="4" t="s">
        <v>65</v>
      </c>
      <c r="I179" s="4" t="s">
        <v>48</v>
      </c>
      <c r="J179" s="4" t="s">
        <v>12</v>
      </c>
      <c r="K179" s="4" t="s">
        <v>13</v>
      </c>
      <c r="L179" s="4" t="s">
        <v>14</v>
      </c>
      <c r="M179" s="4" t="s">
        <v>13</v>
      </c>
      <c r="N179" s="4" t="s">
        <v>13</v>
      </c>
      <c r="O179" s="5">
        <v>489282</v>
      </c>
      <c r="P179" s="5">
        <v>489311</v>
      </c>
      <c r="Q179" s="5">
        <v>562825</v>
      </c>
      <c r="R179" s="5">
        <v>489280</v>
      </c>
      <c r="S179" s="5">
        <v>73434</v>
      </c>
      <c r="T179" s="5">
        <v>562714</v>
      </c>
      <c r="U179" s="5">
        <f t="shared" si="32"/>
        <v>562825</v>
      </c>
      <c r="V179" s="73">
        <v>127360</v>
      </c>
      <c r="W179" s="68">
        <f t="shared" si="28"/>
        <v>226.28703415804202</v>
      </c>
      <c r="X179" s="68">
        <f t="shared" si="29"/>
        <v>137.34269112942908</v>
      </c>
      <c r="Y179" s="68">
        <f t="shared" si="30"/>
        <v>104.0359397983693</v>
      </c>
    </row>
    <row r="180" spans="1:28" x14ac:dyDescent="0.25">
      <c r="A180">
        <f t="shared" si="31"/>
        <v>178</v>
      </c>
      <c r="B180" s="4" t="s">
        <v>76</v>
      </c>
      <c r="C180" s="3">
        <v>594</v>
      </c>
      <c r="D180" s="3">
        <v>4057113</v>
      </c>
      <c r="E180" s="4" t="s">
        <v>79</v>
      </c>
      <c r="F180" s="4"/>
      <c r="G180" s="4" t="s">
        <v>78</v>
      </c>
      <c r="H180" s="4" t="s">
        <v>80</v>
      </c>
      <c r="I180" s="4" t="s">
        <v>48</v>
      </c>
      <c r="J180" s="4" t="s">
        <v>12</v>
      </c>
      <c r="K180" s="4" t="s">
        <v>12</v>
      </c>
      <c r="L180" s="4" t="s">
        <v>14</v>
      </c>
      <c r="M180" s="4" t="s">
        <v>13</v>
      </c>
      <c r="N180" s="4" t="s">
        <v>13</v>
      </c>
      <c r="O180" s="5">
        <v>0</v>
      </c>
      <c r="P180" s="5">
        <v>0</v>
      </c>
      <c r="Q180" s="5">
        <v>15324</v>
      </c>
      <c r="R180" s="5">
        <v>0</v>
      </c>
      <c r="S180" s="5">
        <v>15327</v>
      </c>
      <c r="T180" s="5">
        <v>15327</v>
      </c>
      <c r="U180" s="5">
        <f t="shared" si="32"/>
        <v>15324</v>
      </c>
      <c r="V180" s="73">
        <v>3617</v>
      </c>
      <c r="W180" s="68">
        <f t="shared" si="28"/>
        <v>236.03497781258156</v>
      </c>
      <c r="X180" s="68">
        <f t="shared" si="29"/>
        <v>137.34269112942908</v>
      </c>
      <c r="Y180" s="68">
        <f t="shared" si="30"/>
        <v>104.0359397983693</v>
      </c>
    </row>
    <row r="181" spans="1:28" x14ac:dyDescent="0.25">
      <c r="A181">
        <f t="shared" si="31"/>
        <v>179</v>
      </c>
      <c r="B181" s="4" t="s">
        <v>126</v>
      </c>
      <c r="C181" s="3">
        <v>6741</v>
      </c>
      <c r="D181" s="3">
        <v>4083960</v>
      </c>
      <c r="E181" s="4" t="s">
        <v>132</v>
      </c>
      <c r="F181" s="4" t="s">
        <v>128</v>
      </c>
      <c r="G181" s="4" t="s">
        <v>129</v>
      </c>
      <c r="H181" s="43" t="s">
        <v>129</v>
      </c>
      <c r="I181" s="4" t="s">
        <v>40</v>
      </c>
      <c r="J181" s="4" t="s">
        <v>12</v>
      </c>
      <c r="K181" s="4" t="s">
        <v>13</v>
      </c>
      <c r="L181" s="4" t="s">
        <v>14</v>
      </c>
      <c r="M181" s="4" t="s">
        <v>13</v>
      </c>
      <c r="N181" s="4" t="s">
        <v>13</v>
      </c>
      <c r="O181" s="5">
        <v>512</v>
      </c>
      <c r="P181" s="5">
        <v>512</v>
      </c>
      <c r="Q181" s="5">
        <v>512</v>
      </c>
      <c r="R181" s="5" t="s">
        <v>2</v>
      </c>
      <c r="S181" s="5" t="s">
        <v>2</v>
      </c>
      <c r="T181" s="5" t="s">
        <v>2</v>
      </c>
      <c r="U181" s="5">
        <f t="shared" si="32"/>
        <v>512</v>
      </c>
      <c r="V181" s="73">
        <v>122</v>
      </c>
      <c r="W181" s="68">
        <f t="shared" si="28"/>
        <v>238.28125</v>
      </c>
      <c r="X181" s="68">
        <f t="shared" si="29"/>
        <v>137.34269112942908</v>
      </c>
      <c r="Y181" s="68">
        <f t="shared" si="30"/>
        <v>104.0359397983693</v>
      </c>
      <c r="Z181" s="46"/>
      <c r="AA181" s="11"/>
      <c r="AB181" s="11"/>
    </row>
    <row r="182" spans="1:28" x14ac:dyDescent="0.25">
      <c r="A182">
        <f t="shared" si="31"/>
        <v>180</v>
      </c>
      <c r="B182" s="4" t="s">
        <v>46</v>
      </c>
      <c r="C182" s="3">
        <v>2298</v>
      </c>
      <c r="D182" s="3">
        <v>4058656</v>
      </c>
      <c r="E182" s="4"/>
      <c r="F182" s="4" t="s">
        <v>47</v>
      </c>
      <c r="G182" s="4" t="s">
        <v>48</v>
      </c>
      <c r="H182" s="4" t="s">
        <v>48</v>
      </c>
      <c r="I182" s="4" t="s">
        <v>45</v>
      </c>
      <c r="J182" s="4" t="s">
        <v>12</v>
      </c>
      <c r="K182" s="4" t="s">
        <v>13</v>
      </c>
      <c r="L182" s="4" t="s">
        <v>14</v>
      </c>
      <c r="M182" s="4" t="s">
        <v>13</v>
      </c>
      <c r="N182" s="4" t="s">
        <v>13</v>
      </c>
      <c r="O182" s="5">
        <v>297586</v>
      </c>
      <c r="P182" s="5">
        <v>297586</v>
      </c>
      <c r="Q182" s="5">
        <v>302798</v>
      </c>
      <c r="R182" s="5">
        <v>301952</v>
      </c>
      <c r="S182" s="5">
        <v>5152</v>
      </c>
      <c r="T182" s="5">
        <v>307104</v>
      </c>
      <c r="U182" s="5">
        <f t="shared" si="32"/>
        <v>302798</v>
      </c>
      <c r="V182" s="73">
        <v>74707</v>
      </c>
      <c r="W182" s="68">
        <f t="shared" si="28"/>
        <v>246.72223726708896</v>
      </c>
      <c r="X182" s="68">
        <f t="shared" si="29"/>
        <v>137.34269112942908</v>
      </c>
      <c r="Y182" s="68">
        <f t="shared" si="30"/>
        <v>104.0359397983693</v>
      </c>
    </row>
    <row r="183" spans="1:28" x14ac:dyDescent="0.25">
      <c r="A183">
        <f t="shared" si="31"/>
        <v>181</v>
      </c>
      <c r="B183" s="4" t="s">
        <v>295</v>
      </c>
      <c r="C183" s="3">
        <v>2500</v>
      </c>
      <c r="D183" s="3">
        <v>4057093</v>
      </c>
      <c r="E183" s="4"/>
      <c r="F183" s="4" t="s">
        <v>269</v>
      </c>
      <c r="G183" s="4" t="s">
        <v>65</v>
      </c>
      <c r="H183" s="4" t="s">
        <v>65</v>
      </c>
      <c r="I183" s="4" t="s">
        <v>48</v>
      </c>
      <c r="J183" s="4" t="s">
        <v>12</v>
      </c>
      <c r="K183" s="4" t="s">
        <v>12</v>
      </c>
      <c r="L183" s="4" t="s">
        <v>14</v>
      </c>
      <c r="M183" s="4" t="s">
        <v>13</v>
      </c>
      <c r="N183" s="4" t="s">
        <v>13</v>
      </c>
      <c r="O183" s="5">
        <v>69751</v>
      </c>
      <c r="P183" s="5">
        <v>69752</v>
      </c>
      <c r="Q183" s="5">
        <v>130711</v>
      </c>
      <c r="R183" s="5">
        <v>69752</v>
      </c>
      <c r="S183" s="5">
        <v>59958</v>
      </c>
      <c r="T183" s="5">
        <v>129710</v>
      </c>
      <c r="U183" s="5">
        <f t="shared" si="32"/>
        <v>130711</v>
      </c>
      <c r="V183" s="73">
        <v>32430</v>
      </c>
      <c r="W183" s="68">
        <f t="shared" si="28"/>
        <v>248.10459716473747</v>
      </c>
      <c r="X183" s="68">
        <f t="shared" si="29"/>
        <v>137.34269112942908</v>
      </c>
      <c r="Y183" s="68">
        <f t="shared" si="30"/>
        <v>104.0359397983693</v>
      </c>
    </row>
    <row r="184" spans="1:28" x14ac:dyDescent="0.25">
      <c r="A184">
        <f t="shared" si="31"/>
        <v>182</v>
      </c>
      <c r="B184" s="4" t="s">
        <v>249</v>
      </c>
      <c r="C184" s="3">
        <v>5069</v>
      </c>
      <c r="D184" s="3">
        <v>4063729</v>
      </c>
      <c r="E184" s="4"/>
      <c r="F184" s="4" t="s">
        <v>250</v>
      </c>
      <c r="G184" s="4" t="s">
        <v>251</v>
      </c>
      <c r="H184" s="4" t="s">
        <v>251</v>
      </c>
      <c r="I184" s="4" t="s">
        <v>45</v>
      </c>
      <c r="J184" s="4" t="s">
        <v>12</v>
      </c>
      <c r="K184" s="4" t="s">
        <v>13</v>
      </c>
      <c r="L184" s="4" t="s">
        <v>14</v>
      </c>
      <c r="M184" s="4" t="s">
        <v>13</v>
      </c>
      <c r="N184" s="4" t="s">
        <v>13</v>
      </c>
      <c r="O184" s="5" t="s">
        <v>2</v>
      </c>
      <c r="P184" s="5" t="s">
        <v>2</v>
      </c>
      <c r="Q184" s="5" t="s">
        <v>2</v>
      </c>
      <c r="R184" s="5">
        <v>46607</v>
      </c>
      <c r="S184" s="5">
        <v>0</v>
      </c>
      <c r="T184" s="5">
        <v>46607</v>
      </c>
      <c r="U184" s="5">
        <f t="shared" si="32"/>
        <v>46607</v>
      </c>
      <c r="V184" s="73">
        <v>11568</v>
      </c>
      <c r="W184" s="68">
        <f t="shared" si="28"/>
        <v>248.20305962623641</v>
      </c>
      <c r="X184" s="68">
        <f t="shared" si="29"/>
        <v>137.34269112942908</v>
      </c>
      <c r="Y184" s="68">
        <f t="shared" si="30"/>
        <v>104.0359397983693</v>
      </c>
    </row>
    <row r="185" spans="1:28" s="1" customFormat="1" x14ac:dyDescent="0.25">
      <c r="A185">
        <f t="shared" si="31"/>
        <v>183</v>
      </c>
      <c r="B185" s="4" t="s">
        <v>0</v>
      </c>
      <c r="C185" s="3">
        <v>139</v>
      </c>
      <c r="D185" s="3">
        <v>4058513</v>
      </c>
      <c r="E185" s="4"/>
      <c r="F185" s="4"/>
      <c r="G185" s="4" t="s">
        <v>1</v>
      </c>
      <c r="H185" s="4" t="s">
        <v>1</v>
      </c>
      <c r="I185" s="4" t="s">
        <v>11</v>
      </c>
      <c r="J185" s="4" t="s">
        <v>12</v>
      </c>
      <c r="K185" s="4" t="s">
        <v>13</v>
      </c>
      <c r="L185" s="4" t="s">
        <v>14</v>
      </c>
      <c r="M185" s="4" t="s">
        <v>13</v>
      </c>
      <c r="N185" s="4" t="s">
        <v>13</v>
      </c>
      <c r="O185" s="5">
        <v>45248</v>
      </c>
      <c r="P185" s="5">
        <v>45248</v>
      </c>
      <c r="Q185" s="5" t="s">
        <v>2</v>
      </c>
      <c r="R185" s="5">
        <v>45305</v>
      </c>
      <c r="S185" s="5">
        <v>37</v>
      </c>
      <c r="T185" s="5">
        <v>45342</v>
      </c>
      <c r="U185" s="5">
        <f t="shared" si="32"/>
        <v>45342</v>
      </c>
      <c r="V185" s="73">
        <v>11423</v>
      </c>
      <c r="W185" s="68">
        <f t="shared" si="28"/>
        <v>251.9297781306515</v>
      </c>
      <c r="X185" s="68">
        <f t="shared" si="29"/>
        <v>137.34269112942908</v>
      </c>
      <c r="Y185" s="68">
        <f t="shared" si="30"/>
        <v>104.0359397983693</v>
      </c>
      <c r="Z185"/>
      <c r="AA185"/>
      <c r="AB185"/>
    </row>
    <row r="186" spans="1:28" x14ac:dyDescent="0.25">
      <c r="A186">
        <f t="shared" si="31"/>
        <v>184</v>
      </c>
      <c r="B186" s="4" t="s">
        <v>279</v>
      </c>
      <c r="C186" s="3">
        <v>1132</v>
      </c>
      <c r="D186" s="3">
        <v>4060026</v>
      </c>
      <c r="E186" s="4"/>
      <c r="F186" s="4" t="s">
        <v>185</v>
      </c>
      <c r="G186" s="4" t="s">
        <v>148</v>
      </c>
      <c r="H186" s="4" t="s">
        <v>48</v>
      </c>
      <c r="I186" s="4" t="s">
        <v>45</v>
      </c>
      <c r="J186" s="4" t="s">
        <v>12</v>
      </c>
      <c r="K186" s="4" t="s">
        <v>12</v>
      </c>
      <c r="L186" s="4" t="s">
        <v>14</v>
      </c>
      <c r="M186" s="4" t="s">
        <v>13</v>
      </c>
      <c r="N186" s="4" t="s">
        <v>13</v>
      </c>
      <c r="O186" s="5">
        <v>15526</v>
      </c>
      <c r="P186" s="5">
        <v>15526</v>
      </c>
      <c r="Q186" s="5" t="s">
        <v>2</v>
      </c>
      <c r="R186" s="5">
        <v>15308</v>
      </c>
      <c r="S186" s="5">
        <v>179</v>
      </c>
      <c r="T186" s="5">
        <v>15487</v>
      </c>
      <c r="U186" s="5">
        <f t="shared" si="32"/>
        <v>15487</v>
      </c>
      <c r="V186" s="73">
        <v>4034</v>
      </c>
      <c r="W186" s="68">
        <f t="shared" si="28"/>
        <v>260.47652870149159</v>
      </c>
      <c r="X186" s="68">
        <f t="shared" si="29"/>
        <v>137.34269112942908</v>
      </c>
      <c r="Y186" s="68">
        <f t="shared" si="30"/>
        <v>104.0359397983693</v>
      </c>
    </row>
    <row r="187" spans="1:28" x14ac:dyDescent="0.25">
      <c r="A187">
        <f t="shared" si="31"/>
        <v>185</v>
      </c>
      <c r="B187" s="4" t="s">
        <v>100</v>
      </c>
      <c r="C187" s="3">
        <v>4320</v>
      </c>
      <c r="D187" s="3">
        <v>4059459</v>
      </c>
      <c r="E187" s="4"/>
      <c r="F187" s="4" t="s">
        <v>101</v>
      </c>
      <c r="G187" s="4" t="s">
        <v>65</v>
      </c>
      <c r="H187" s="4" t="s">
        <v>65</v>
      </c>
      <c r="I187" s="4" t="s">
        <v>48</v>
      </c>
      <c r="J187" s="4" t="s">
        <v>12</v>
      </c>
      <c r="K187" s="4" t="s">
        <v>13</v>
      </c>
      <c r="L187" s="4" t="s">
        <v>14</v>
      </c>
      <c r="M187" s="4" t="s">
        <v>13</v>
      </c>
      <c r="N187" s="4" t="s">
        <v>13</v>
      </c>
      <c r="O187" s="5">
        <v>12844</v>
      </c>
      <c r="P187" s="5">
        <v>12845</v>
      </c>
      <c r="Q187" s="5">
        <v>14897</v>
      </c>
      <c r="R187" s="5">
        <v>12844</v>
      </c>
      <c r="S187" s="5">
        <v>2059</v>
      </c>
      <c r="T187" s="5">
        <v>14903</v>
      </c>
      <c r="U187" s="5">
        <f t="shared" si="32"/>
        <v>14897</v>
      </c>
      <c r="V187" s="73">
        <v>3902</v>
      </c>
      <c r="W187" s="68">
        <f t="shared" si="28"/>
        <v>261.93193260388</v>
      </c>
      <c r="X187" s="68">
        <f t="shared" si="29"/>
        <v>137.34269112942908</v>
      </c>
      <c r="Y187" s="68">
        <f t="shared" si="30"/>
        <v>104.0359397983693</v>
      </c>
    </row>
    <row r="188" spans="1:28" x14ac:dyDescent="0.25">
      <c r="A188">
        <f t="shared" si="31"/>
        <v>186</v>
      </c>
      <c r="B188" s="4" t="s">
        <v>207</v>
      </c>
      <c r="C188" s="3">
        <v>4846</v>
      </c>
      <c r="D188" s="3">
        <v>4083581</v>
      </c>
      <c r="E188" s="4"/>
      <c r="F188" s="4"/>
      <c r="G188" s="4" t="s">
        <v>63</v>
      </c>
      <c r="H188" s="4" t="s">
        <v>63</v>
      </c>
      <c r="I188" s="4" t="s">
        <v>53</v>
      </c>
      <c r="J188" s="4" t="s">
        <v>12</v>
      </c>
      <c r="K188" s="4" t="s">
        <v>13</v>
      </c>
      <c r="L188" s="4" t="s">
        <v>14</v>
      </c>
      <c r="M188" s="4" t="s">
        <v>13</v>
      </c>
      <c r="N188" s="4" t="s">
        <v>13</v>
      </c>
      <c r="O188" s="5">
        <v>7274</v>
      </c>
      <c r="P188" s="5">
        <v>7274</v>
      </c>
      <c r="Q188" s="5">
        <v>7274</v>
      </c>
      <c r="R188" s="5">
        <v>7263</v>
      </c>
      <c r="S188" s="5">
        <v>0</v>
      </c>
      <c r="T188" s="5">
        <v>7263</v>
      </c>
      <c r="U188" s="5">
        <f t="shared" si="32"/>
        <v>7274</v>
      </c>
      <c r="V188" s="73">
        <v>1946</v>
      </c>
      <c r="W188" s="68">
        <f t="shared" si="28"/>
        <v>267.52818256805057</v>
      </c>
      <c r="X188" s="68">
        <f t="shared" si="29"/>
        <v>137.34269112942908</v>
      </c>
      <c r="Y188" s="68">
        <f t="shared" si="30"/>
        <v>104.0359397983693</v>
      </c>
    </row>
    <row r="189" spans="1:28" s="11" customFormat="1" x14ac:dyDescent="0.25">
      <c r="A189">
        <f t="shared" si="31"/>
        <v>187</v>
      </c>
      <c r="B189" s="4" t="s">
        <v>108</v>
      </c>
      <c r="C189" s="3">
        <v>4386</v>
      </c>
      <c r="D189" s="3">
        <v>4076564</v>
      </c>
      <c r="E189" s="4"/>
      <c r="F189" s="4" t="s">
        <v>109</v>
      </c>
      <c r="G189" s="4" t="s">
        <v>63</v>
      </c>
      <c r="H189" s="4" t="s">
        <v>63</v>
      </c>
      <c r="I189" s="4" t="s">
        <v>53</v>
      </c>
      <c r="J189" s="4" t="s">
        <v>12</v>
      </c>
      <c r="K189" s="4" t="s">
        <v>13</v>
      </c>
      <c r="L189" s="4" t="s">
        <v>14</v>
      </c>
      <c r="M189" s="4" t="s">
        <v>13</v>
      </c>
      <c r="N189" s="4" t="s">
        <v>13</v>
      </c>
      <c r="O189" s="5">
        <v>6621</v>
      </c>
      <c r="P189" s="5">
        <v>6621</v>
      </c>
      <c r="Q189" s="5">
        <v>6621</v>
      </c>
      <c r="R189" s="5">
        <v>6599</v>
      </c>
      <c r="S189" s="5">
        <v>0</v>
      </c>
      <c r="T189" s="5">
        <v>6599</v>
      </c>
      <c r="U189" s="5">
        <f t="shared" si="32"/>
        <v>6621</v>
      </c>
      <c r="V189" s="73">
        <v>1785</v>
      </c>
      <c r="W189" s="68">
        <f t="shared" si="28"/>
        <v>269.59673765292251</v>
      </c>
      <c r="X189" s="68">
        <f t="shared" si="29"/>
        <v>137.34269112942908</v>
      </c>
      <c r="Y189" s="68">
        <f t="shared" si="30"/>
        <v>104.0359397983693</v>
      </c>
      <c r="Z189"/>
      <c r="AA189"/>
      <c r="AB189"/>
    </row>
    <row r="190" spans="1:28" s="11" customFormat="1" x14ac:dyDescent="0.25">
      <c r="A190">
        <f t="shared" si="31"/>
        <v>188</v>
      </c>
      <c r="B190" s="4" t="s">
        <v>126</v>
      </c>
      <c r="C190" s="3">
        <v>6739</v>
      </c>
      <c r="D190" s="3">
        <v>4083960</v>
      </c>
      <c r="E190" s="4" t="s">
        <v>134</v>
      </c>
      <c r="F190" s="4" t="s">
        <v>128</v>
      </c>
      <c r="G190" s="4" t="s">
        <v>129</v>
      </c>
      <c r="H190" s="43" t="s">
        <v>129</v>
      </c>
      <c r="I190" s="4" t="s">
        <v>40</v>
      </c>
      <c r="J190" s="4" t="s">
        <v>12</v>
      </c>
      <c r="K190" s="4" t="s">
        <v>13</v>
      </c>
      <c r="L190" s="4" t="s">
        <v>14</v>
      </c>
      <c r="M190" s="4" t="s">
        <v>13</v>
      </c>
      <c r="N190" s="4" t="s">
        <v>13</v>
      </c>
      <c r="O190" s="5">
        <v>31749</v>
      </c>
      <c r="P190" s="5">
        <v>31749</v>
      </c>
      <c r="Q190" s="5">
        <v>31749</v>
      </c>
      <c r="R190" s="5" t="s">
        <v>2</v>
      </c>
      <c r="S190" s="5" t="s">
        <v>2</v>
      </c>
      <c r="T190" s="5" t="s">
        <v>2</v>
      </c>
      <c r="U190" s="5">
        <f t="shared" si="32"/>
        <v>31749</v>
      </c>
      <c r="V190" s="73">
        <v>9121</v>
      </c>
      <c r="W190" s="68">
        <f t="shared" si="28"/>
        <v>287.28463888626413</v>
      </c>
      <c r="X190" s="68">
        <f t="shared" si="29"/>
        <v>137.34269112942908</v>
      </c>
      <c r="Y190" s="68">
        <f t="shared" si="30"/>
        <v>104.0359397983693</v>
      </c>
      <c r="Z190" s="46"/>
    </row>
    <row r="191" spans="1:28" s="11" customFormat="1" x14ac:dyDescent="0.25">
      <c r="A191">
        <f t="shared" si="31"/>
        <v>189</v>
      </c>
      <c r="B191" s="4" t="s">
        <v>195</v>
      </c>
      <c r="C191" s="3">
        <v>4804</v>
      </c>
      <c r="D191" s="3">
        <v>4083542</v>
      </c>
      <c r="E191" s="4"/>
      <c r="F191" s="4" t="s">
        <v>43</v>
      </c>
      <c r="G191" s="4" t="s">
        <v>63</v>
      </c>
      <c r="H191" s="4" t="s">
        <v>63</v>
      </c>
      <c r="I191" s="4" t="s">
        <v>53</v>
      </c>
      <c r="J191" s="4" t="s">
        <v>12</v>
      </c>
      <c r="K191" s="4" t="s">
        <v>13</v>
      </c>
      <c r="L191" s="4" t="s">
        <v>14</v>
      </c>
      <c r="M191" s="4" t="s">
        <v>13</v>
      </c>
      <c r="N191" s="4" t="s">
        <v>13</v>
      </c>
      <c r="O191" s="5">
        <v>8489</v>
      </c>
      <c r="P191" s="5">
        <v>8489</v>
      </c>
      <c r="Q191" s="5">
        <v>8586</v>
      </c>
      <c r="R191" s="5">
        <v>9518</v>
      </c>
      <c r="S191" s="5">
        <v>98</v>
      </c>
      <c r="T191" s="5">
        <v>9616</v>
      </c>
      <c r="U191" s="5">
        <f t="shared" si="32"/>
        <v>8586</v>
      </c>
      <c r="V191" s="73">
        <v>2489</v>
      </c>
      <c r="W191" s="68">
        <f t="shared" si="28"/>
        <v>289.8905194502679</v>
      </c>
      <c r="X191" s="68">
        <f t="shared" si="29"/>
        <v>137.34269112942908</v>
      </c>
      <c r="Y191" s="68">
        <f t="shared" si="30"/>
        <v>104.0359397983693</v>
      </c>
      <c r="Z191"/>
      <c r="AA191"/>
      <c r="AB191"/>
    </row>
    <row r="192" spans="1:28" s="11" customFormat="1" x14ac:dyDescent="0.25">
      <c r="A192">
        <f t="shared" si="31"/>
        <v>190</v>
      </c>
      <c r="B192" s="4" t="s">
        <v>266</v>
      </c>
      <c r="C192" s="3">
        <v>546</v>
      </c>
      <c r="D192" s="3">
        <v>4057076</v>
      </c>
      <c r="E192" s="4"/>
      <c r="F192" s="4" t="s">
        <v>243</v>
      </c>
      <c r="G192" s="4" t="s">
        <v>65</v>
      </c>
      <c r="H192" s="4" t="s">
        <v>65</v>
      </c>
      <c r="I192" s="4" t="s">
        <v>48</v>
      </c>
      <c r="J192" s="4" t="s">
        <v>12</v>
      </c>
      <c r="K192" s="4" t="s">
        <v>12</v>
      </c>
      <c r="L192" s="4" t="s">
        <v>14</v>
      </c>
      <c r="M192" s="4" t="s">
        <v>12</v>
      </c>
      <c r="N192" s="4" t="s">
        <v>12</v>
      </c>
      <c r="O192" s="5">
        <v>60966</v>
      </c>
      <c r="P192" s="5">
        <v>60966</v>
      </c>
      <c r="Q192" s="5">
        <v>76708</v>
      </c>
      <c r="R192" s="5">
        <v>60966</v>
      </c>
      <c r="S192" s="5">
        <v>15743</v>
      </c>
      <c r="T192" s="5">
        <v>76709</v>
      </c>
      <c r="U192" s="5">
        <f t="shared" si="32"/>
        <v>76708</v>
      </c>
      <c r="V192" s="73">
        <v>22681</v>
      </c>
      <c r="W192" s="68">
        <f t="shared" si="28"/>
        <v>295.67972049851386</v>
      </c>
      <c r="X192" s="68">
        <f t="shared" si="29"/>
        <v>137.34269112942908</v>
      </c>
      <c r="Y192" s="68">
        <f t="shared" si="30"/>
        <v>104.0359397983693</v>
      </c>
      <c r="Z192"/>
      <c r="AA192"/>
      <c r="AB192"/>
    </row>
    <row r="193" spans="1:28" s="11" customFormat="1" x14ac:dyDescent="0.25">
      <c r="A193">
        <f t="shared" si="31"/>
        <v>191</v>
      </c>
      <c r="B193" s="4" t="s">
        <v>15</v>
      </c>
      <c r="C193" s="3">
        <v>2193</v>
      </c>
      <c r="D193" s="3">
        <v>4122161</v>
      </c>
      <c r="E193" s="4" t="s">
        <v>16</v>
      </c>
      <c r="F193" s="4" t="s">
        <v>17</v>
      </c>
      <c r="G193" s="4" t="s">
        <v>18</v>
      </c>
      <c r="H193" s="4" t="s">
        <v>18</v>
      </c>
      <c r="I193" s="4" t="s">
        <v>11</v>
      </c>
      <c r="J193" s="4" t="s">
        <v>12</v>
      </c>
      <c r="K193" s="4" t="s">
        <v>13</v>
      </c>
      <c r="L193" s="4" t="s">
        <v>14</v>
      </c>
      <c r="M193" s="4" t="s">
        <v>13</v>
      </c>
      <c r="N193" s="4" t="s">
        <v>13</v>
      </c>
      <c r="O193" s="5">
        <v>1407</v>
      </c>
      <c r="P193" s="5">
        <v>1407</v>
      </c>
      <c r="Q193" s="5" t="s">
        <v>2</v>
      </c>
      <c r="R193" s="5">
        <v>1470</v>
      </c>
      <c r="S193" s="5">
        <v>1</v>
      </c>
      <c r="T193" s="5">
        <v>1471</v>
      </c>
      <c r="U193" s="5">
        <f t="shared" si="32"/>
        <v>1471</v>
      </c>
      <c r="V193" s="73">
        <v>475</v>
      </c>
      <c r="W193" s="68">
        <f t="shared" si="28"/>
        <v>322.90958531611147</v>
      </c>
      <c r="X193" s="68">
        <f t="shared" si="29"/>
        <v>137.34269112942908</v>
      </c>
      <c r="Y193" s="68">
        <f t="shared" si="30"/>
        <v>104.0359397983693</v>
      </c>
      <c r="Z193"/>
      <c r="AA193"/>
      <c r="AB193"/>
    </row>
    <row r="194" spans="1:28" s="11" customFormat="1" x14ac:dyDescent="0.25">
      <c r="A194">
        <f t="shared" si="31"/>
        <v>192</v>
      </c>
      <c r="B194" s="4" t="s">
        <v>230</v>
      </c>
      <c r="C194" s="3">
        <v>4985</v>
      </c>
      <c r="D194" s="3">
        <v>4063183</v>
      </c>
      <c r="E194" s="4"/>
      <c r="F194" s="4" t="s">
        <v>231</v>
      </c>
      <c r="G194" s="4" t="s">
        <v>65</v>
      </c>
      <c r="H194" s="4" t="s">
        <v>65</v>
      </c>
      <c r="I194" s="4" t="s">
        <v>48</v>
      </c>
      <c r="J194" s="4" t="s">
        <v>12</v>
      </c>
      <c r="K194" s="4" t="s">
        <v>13</v>
      </c>
      <c r="L194" s="4" t="s">
        <v>14</v>
      </c>
      <c r="M194" s="4" t="s">
        <v>13</v>
      </c>
      <c r="N194" s="4" t="s">
        <v>13</v>
      </c>
      <c r="O194" s="5">
        <v>15525</v>
      </c>
      <c r="P194" s="5">
        <v>15525</v>
      </c>
      <c r="Q194" s="5">
        <v>15644</v>
      </c>
      <c r="R194" s="5">
        <v>15525</v>
      </c>
      <c r="S194" s="5">
        <v>120</v>
      </c>
      <c r="T194" s="5">
        <v>15645</v>
      </c>
      <c r="U194" s="5">
        <f t="shared" si="32"/>
        <v>15644</v>
      </c>
      <c r="V194" s="73">
        <v>5274</v>
      </c>
      <c r="W194" s="68">
        <f t="shared" si="28"/>
        <v>337.12605471746355</v>
      </c>
      <c r="X194" s="68">
        <f t="shared" si="29"/>
        <v>137.34269112942908</v>
      </c>
      <c r="Y194" s="68">
        <f t="shared" si="30"/>
        <v>104.0359397983693</v>
      </c>
      <c r="Z194"/>
      <c r="AA194"/>
      <c r="AB194"/>
    </row>
    <row r="195" spans="1:28" x14ac:dyDescent="0.25">
      <c r="A195">
        <f t="shared" si="31"/>
        <v>193</v>
      </c>
      <c r="B195" s="4" t="s">
        <v>153</v>
      </c>
      <c r="C195" s="3">
        <v>1037</v>
      </c>
      <c r="D195" s="3">
        <v>4065904</v>
      </c>
      <c r="E195" s="4"/>
      <c r="F195" s="4" t="s">
        <v>154</v>
      </c>
      <c r="G195" s="4" t="s">
        <v>44</v>
      </c>
      <c r="H195" s="4" t="s">
        <v>44</v>
      </c>
      <c r="I195" s="4" t="s">
        <v>45</v>
      </c>
      <c r="J195" s="4" t="s">
        <v>12</v>
      </c>
      <c r="K195" s="4" t="s">
        <v>13</v>
      </c>
      <c r="L195" s="4" t="s">
        <v>14</v>
      </c>
      <c r="M195" s="4" t="s">
        <v>2</v>
      </c>
      <c r="N195" s="4" t="s">
        <v>2</v>
      </c>
      <c r="O195" s="5">
        <v>3313</v>
      </c>
      <c r="P195" s="5">
        <v>3313</v>
      </c>
      <c r="Q195" s="5">
        <v>3313</v>
      </c>
      <c r="R195" s="5">
        <v>3313</v>
      </c>
      <c r="S195" s="5">
        <v>18</v>
      </c>
      <c r="T195" s="5">
        <v>3331</v>
      </c>
      <c r="U195" s="5">
        <f t="shared" si="32"/>
        <v>3313</v>
      </c>
      <c r="V195" s="73">
        <v>1120</v>
      </c>
      <c r="W195" s="68">
        <f t="shared" ref="W195:W202" si="33">(V195*1000)/U195</f>
        <v>338.06217929369154</v>
      </c>
      <c r="X195" s="68">
        <f t="shared" ref="X195:X202" si="34">AVERAGE($W$3:$W$202)</f>
        <v>137.34269112942908</v>
      </c>
      <c r="Y195" s="68">
        <f t="shared" ref="Y195:Y202" si="35">MEDIAN($W$3:$W$202)</f>
        <v>104.0359397983693</v>
      </c>
    </row>
    <row r="196" spans="1:28" x14ac:dyDescent="0.25">
      <c r="A196">
        <f t="shared" ref="A196:A202" si="36">+A195+1</f>
        <v>194</v>
      </c>
      <c r="B196" s="4" t="s">
        <v>93</v>
      </c>
      <c r="C196" s="3">
        <v>2300</v>
      </c>
      <c r="D196" s="3">
        <v>4088325</v>
      </c>
      <c r="E196" s="4"/>
      <c r="F196" s="4" t="s">
        <v>47</v>
      </c>
      <c r="G196" s="4" t="s">
        <v>94</v>
      </c>
      <c r="H196" s="4" t="s">
        <v>82</v>
      </c>
      <c r="I196" s="4" t="s">
        <v>48</v>
      </c>
      <c r="J196" s="4" t="s">
        <v>12</v>
      </c>
      <c r="K196" s="4" t="s">
        <v>13</v>
      </c>
      <c r="L196" s="4" t="s">
        <v>14</v>
      </c>
      <c r="M196" s="4" t="s">
        <v>13</v>
      </c>
      <c r="N196" s="4" t="s">
        <v>13</v>
      </c>
      <c r="O196" s="5">
        <v>32748</v>
      </c>
      <c r="P196" s="5">
        <v>32748</v>
      </c>
      <c r="Q196" s="5">
        <v>32966</v>
      </c>
      <c r="R196" s="5">
        <v>32748</v>
      </c>
      <c r="S196" s="5">
        <v>218</v>
      </c>
      <c r="T196" s="5">
        <v>32966</v>
      </c>
      <c r="U196" s="5">
        <f t="shared" si="32"/>
        <v>32966</v>
      </c>
      <c r="V196" s="73">
        <v>12218</v>
      </c>
      <c r="W196" s="68">
        <f t="shared" si="33"/>
        <v>370.62427956075959</v>
      </c>
      <c r="X196" s="68">
        <f t="shared" si="34"/>
        <v>137.34269112942908</v>
      </c>
      <c r="Y196" s="68">
        <f t="shared" si="35"/>
        <v>104.0359397983693</v>
      </c>
    </row>
    <row r="197" spans="1:28" x14ac:dyDescent="0.25">
      <c r="A197">
        <f t="shared" si="36"/>
        <v>195</v>
      </c>
      <c r="B197" s="4" t="s">
        <v>256</v>
      </c>
      <c r="C197" s="3">
        <v>5124</v>
      </c>
      <c r="D197" s="3">
        <v>4083844</v>
      </c>
      <c r="E197" s="4"/>
      <c r="F197" s="4" t="s">
        <v>43</v>
      </c>
      <c r="G197" s="4" t="s">
        <v>103</v>
      </c>
      <c r="H197" s="4" t="s">
        <v>103</v>
      </c>
      <c r="I197" s="4" t="s">
        <v>40</v>
      </c>
      <c r="J197" s="4" t="s">
        <v>12</v>
      </c>
      <c r="K197" s="4" t="s">
        <v>13</v>
      </c>
      <c r="L197" s="4" t="s">
        <v>14</v>
      </c>
      <c r="M197" s="4" t="s">
        <v>13</v>
      </c>
      <c r="N197" s="4" t="s">
        <v>13</v>
      </c>
      <c r="O197" s="5">
        <v>586</v>
      </c>
      <c r="P197" s="5">
        <v>586</v>
      </c>
      <c r="Q197" s="5">
        <v>586</v>
      </c>
      <c r="R197" s="5">
        <v>586</v>
      </c>
      <c r="S197" s="5">
        <v>0</v>
      </c>
      <c r="T197" s="5">
        <v>586</v>
      </c>
      <c r="U197" s="5">
        <f t="shared" si="32"/>
        <v>586</v>
      </c>
      <c r="V197" s="73">
        <v>292</v>
      </c>
      <c r="W197" s="68">
        <f t="shared" si="33"/>
        <v>498.29351535836179</v>
      </c>
      <c r="X197" s="68">
        <f t="shared" si="34"/>
        <v>137.34269112942908</v>
      </c>
      <c r="Y197" s="68">
        <f t="shared" si="35"/>
        <v>104.0359397983693</v>
      </c>
    </row>
    <row r="198" spans="1:28" x14ac:dyDescent="0.25">
      <c r="A198">
        <f t="shared" si="36"/>
        <v>196</v>
      </c>
      <c r="B198" s="4" t="s">
        <v>171</v>
      </c>
      <c r="C198" s="3">
        <v>5853</v>
      </c>
      <c r="D198" s="3">
        <v>4097190</v>
      </c>
      <c r="E198" s="4"/>
      <c r="F198" s="4" t="s">
        <v>154</v>
      </c>
      <c r="G198" s="4" t="s">
        <v>148</v>
      </c>
      <c r="H198" s="4" t="s">
        <v>148</v>
      </c>
      <c r="I198" s="4" t="s">
        <v>45</v>
      </c>
      <c r="J198" s="4" t="s">
        <v>13</v>
      </c>
      <c r="K198" s="4" t="s">
        <v>2</v>
      </c>
      <c r="L198" s="4"/>
      <c r="M198" s="4" t="s">
        <v>13</v>
      </c>
      <c r="N198" s="4" t="s">
        <v>13</v>
      </c>
      <c r="O198" s="5">
        <v>1206</v>
      </c>
      <c r="P198" s="5">
        <v>1206</v>
      </c>
      <c r="Q198" s="5">
        <v>1206</v>
      </c>
      <c r="R198" s="5" t="s">
        <v>2</v>
      </c>
      <c r="S198" s="5" t="s">
        <v>2</v>
      </c>
      <c r="T198" s="5" t="s">
        <v>2</v>
      </c>
      <c r="U198" s="5">
        <f t="shared" si="32"/>
        <v>1206</v>
      </c>
      <c r="V198" s="73">
        <v>671</v>
      </c>
      <c r="W198" s="68">
        <f t="shared" si="33"/>
        <v>556.38474295190713</v>
      </c>
      <c r="X198" s="68">
        <f t="shared" si="34"/>
        <v>137.34269112942908</v>
      </c>
      <c r="Y198" s="68">
        <f t="shared" si="35"/>
        <v>104.0359397983693</v>
      </c>
    </row>
    <row r="199" spans="1:28" s="1" customFormat="1" x14ac:dyDescent="0.25">
      <c r="A199">
        <f t="shared" si="36"/>
        <v>197</v>
      </c>
      <c r="B199" s="4" t="s">
        <v>42</v>
      </c>
      <c r="C199" s="3">
        <v>5457</v>
      </c>
      <c r="D199" s="3">
        <v>4084166</v>
      </c>
      <c r="E199" s="4"/>
      <c r="F199" s="4" t="s">
        <v>43</v>
      </c>
      <c r="G199" s="4" t="s">
        <v>44</v>
      </c>
      <c r="H199" s="4" t="s">
        <v>44</v>
      </c>
      <c r="I199" s="4" t="s">
        <v>45</v>
      </c>
      <c r="J199" s="4" t="s">
        <v>12</v>
      </c>
      <c r="K199" s="4" t="s">
        <v>13</v>
      </c>
      <c r="L199" s="4" t="s">
        <v>14</v>
      </c>
      <c r="M199" s="4" t="s">
        <v>13</v>
      </c>
      <c r="N199" s="4" t="s">
        <v>13</v>
      </c>
      <c r="O199" s="5">
        <v>3922</v>
      </c>
      <c r="P199" s="5">
        <v>3922</v>
      </c>
      <c r="Q199" s="5">
        <v>3922</v>
      </c>
      <c r="R199" s="5">
        <v>3927</v>
      </c>
      <c r="S199" s="5">
        <v>47</v>
      </c>
      <c r="T199" s="5">
        <v>3974</v>
      </c>
      <c r="U199" s="5">
        <f t="shared" si="32"/>
        <v>3922</v>
      </c>
      <c r="V199" s="73">
        <v>2236</v>
      </c>
      <c r="W199" s="68">
        <f t="shared" si="33"/>
        <v>570.11728709841918</v>
      </c>
      <c r="X199" s="68">
        <f t="shared" si="34"/>
        <v>137.34269112942908</v>
      </c>
      <c r="Y199" s="68">
        <f t="shared" si="35"/>
        <v>104.0359397983693</v>
      </c>
      <c r="Z199"/>
      <c r="AA199"/>
      <c r="AB199"/>
    </row>
    <row r="200" spans="1:28" s="1" customFormat="1" x14ac:dyDescent="0.25">
      <c r="A200">
        <f t="shared" si="36"/>
        <v>198</v>
      </c>
      <c r="B200" s="4" t="s">
        <v>126</v>
      </c>
      <c r="C200" s="3">
        <v>6738</v>
      </c>
      <c r="D200" s="3">
        <v>4083960</v>
      </c>
      <c r="E200" s="4" t="s">
        <v>131</v>
      </c>
      <c r="F200" s="4" t="s">
        <v>128</v>
      </c>
      <c r="G200" s="4" t="s">
        <v>129</v>
      </c>
      <c r="H200" s="43" t="s">
        <v>129</v>
      </c>
      <c r="I200" s="4" t="s">
        <v>40</v>
      </c>
      <c r="J200" s="4" t="s">
        <v>12</v>
      </c>
      <c r="K200" s="4" t="s">
        <v>13</v>
      </c>
      <c r="L200" s="4" t="s">
        <v>14</v>
      </c>
      <c r="M200" s="4" t="s">
        <v>13</v>
      </c>
      <c r="N200" s="4" t="s">
        <v>13</v>
      </c>
      <c r="O200" s="5">
        <v>21</v>
      </c>
      <c r="P200" s="5">
        <v>21</v>
      </c>
      <c r="Q200" s="5">
        <v>21</v>
      </c>
      <c r="R200" s="5" t="s">
        <v>2</v>
      </c>
      <c r="S200" s="5" t="s">
        <v>2</v>
      </c>
      <c r="T200" s="5" t="s">
        <v>2</v>
      </c>
      <c r="U200" s="5">
        <f t="shared" si="32"/>
        <v>21</v>
      </c>
      <c r="V200" s="73">
        <v>12</v>
      </c>
      <c r="W200" s="68">
        <f t="shared" si="33"/>
        <v>571.42857142857144</v>
      </c>
      <c r="X200" s="68">
        <f t="shared" si="34"/>
        <v>137.34269112942908</v>
      </c>
      <c r="Y200" s="68">
        <f t="shared" si="35"/>
        <v>104.0359397983693</v>
      </c>
      <c r="Z200" s="13"/>
      <c r="AA200" s="11"/>
      <c r="AB200" s="11"/>
    </row>
    <row r="201" spans="1:28" s="67" customFormat="1" x14ac:dyDescent="0.25">
      <c r="A201">
        <f t="shared" si="36"/>
        <v>199</v>
      </c>
      <c r="B201" s="4" t="s">
        <v>62</v>
      </c>
      <c r="C201" s="3">
        <v>5458</v>
      </c>
      <c r="D201" s="3">
        <v>4084167</v>
      </c>
      <c r="E201" s="4"/>
      <c r="F201" s="4" t="s">
        <v>43</v>
      </c>
      <c r="G201" s="4" t="s">
        <v>63</v>
      </c>
      <c r="H201" s="4" t="s">
        <v>63</v>
      </c>
      <c r="I201" s="4" t="s">
        <v>53</v>
      </c>
      <c r="J201" s="4" t="s">
        <v>12</v>
      </c>
      <c r="K201" s="4" t="s">
        <v>13</v>
      </c>
      <c r="L201" s="4" t="s">
        <v>14</v>
      </c>
      <c r="M201" s="4" t="s">
        <v>13</v>
      </c>
      <c r="N201" s="4" t="s">
        <v>13</v>
      </c>
      <c r="O201" s="5">
        <v>145</v>
      </c>
      <c r="P201" s="5">
        <v>145</v>
      </c>
      <c r="Q201" s="5">
        <v>167</v>
      </c>
      <c r="R201" s="5">
        <v>169</v>
      </c>
      <c r="S201" s="5">
        <v>22</v>
      </c>
      <c r="T201" s="5">
        <v>191</v>
      </c>
      <c r="U201" s="5">
        <f t="shared" si="32"/>
        <v>167</v>
      </c>
      <c r="V201" s="73">
        <v>135</v>
      </c>
      <c r="W201" s="68">
        <f t="shared" si="33"/>
        <v>808.38323353293413</v>
      </c>
      <c r="X201" s="68">
        <f t="shared" si="34"/>
        <v>137.34269112942908</v>
      </c>
      <c r="Y201" s="68">
        <f t="shared" si="35"/>
        <v>104.0359397983693</v>
      </c>
      <c r="Z201"/>
      <c r="AA201"/>
      <c r="AB201"/>
    </row>
    <row r="202" spans="1:28" x14ac:dyDescent="0.25">
      <c r="A202">
        <f t="shared" si="36"/>
        <v>200</v>
      </c>
      <c r="B202" s="4" t="s">
        <v>124</v>
      </c>
      <c r="C202" s="3">
        <v>5466</v>
      </c>
      <c r="D202" s="3">
        <v>4084175</v>
      </c>
      <c r="E202" s="4"/>
      <c r="F202" s="4" t="s">
        <v>43</v>
      </c>
      <c r="G202" s="4" t="s">
        <v>125</v>
      </c>
      <c r="H202" s="4" t="s">
        <v>125</v>
      </c>
      <c r="I202" s="4" t="s">
        <v>11</v>
      </c>
      <c r="J202" s="4" t="s">
        <v>12</v>
      </c>
      <c r="K202" s="4" t="s">
        <v>13</v>
      </c>
      <c r="L202" s="4" t="s">
        <v>14</v>
      </c>
      <c r="M202" s="4" t="s">
        <v>13</v>
      </c>
      <c r="N202" s="4" t="s">
        <v>13</v>
      </c>
      <c r="O202" s="5" t="s">
        <v>2</v>
      </c>
      <c r="P202" s="5" t="s">
        <v>2</v>
      </c>
      <c r="Q202" s="5" t="s">
        <v>2</v>
      </c>
      <c r="R202" s="5">
        <v>2204</v>
      </c>
      <c r="S202" s="5">
        <v>25</v>
      </c>
      <c r="T202" s="5">
        <v>2229</v>
      </c>
      <c r="U202" s="5">
        <f t="shared" si="32"/>
        <v>2229</v>
      </c>
      <c r="V202" s="73">
        <v>1915</v>
      </c>
      <c r="W202" s="68">
        <f t="shared" si="33"/>
        <v>859.12965455361143</v>
      </c>
      <c r="X202" s="68">
        <f t="shared" si="34"/>
        <v>137.34269112942908</v>
      </c>
      <c r="Y202" s="68">
        <f t="shared" si="35"/>
        <v>104.0359397983693</v>
      </c>
    </row>
    <row r="203" spans="1:28" x14ac:dyDescent="0.25">
      <c r="A203" s="104"/>
      <c r="B203" s="4"/>
      <c r="C203" s="3"/>
      <c r="D203" s="3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5"/>
      <c r="P203" s="5"/>
      <c r="Q203" s="5"/>
      <c r="R203" s="5"/>
      <c r="S203" s="5"/>
      <c r="T203" s="5"/>
      <c r="U203" s="5"/>
      <c r="V203" s="73"/>
      <c r="W203" s="68"/>
      <c r="X203" s="68"/>
      <c r="Y203" s="68"/>
    </row>
    <row r="204" spans="1:28" x14ac:dyDescent="0.25">
      <c r="A204" s="104" t="s">
        <v>377</v>
      </c>
      <c r="B204" s="4"/>
      <c r="C204" s="3"/>
      <c r="D204" s="3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5"/>
      <c r="P204" s="5"/>
      <c r="Q204" s="5"/>
      <c r="R204" s="5"/>
      <c r="S204" s="5"/>
      <c r="T204" s="5"/>
      <c r="U204" s="5"/>
      <c r="V204" s="73"/>
      <c r="W204" s="68"/>
      <c r="X204" s="68"/>
      <c r="Y204" s="68"/>
    </row>
    <row r="205" spans="1:28" x14ac:dyDescent="0.25">
      <c r="A205" s="105" t="s">
        <v>370</v>
      </c>
      <c r="B205" s="4"/>
      <c r="C205" s="3"/>
      <c r="D205" s="3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5"/>
      <c r="P205" s="5"/>
      <c r="Q205" s="5"/>
      <c r="R205" s="5"/>
      <c r="S205" s="5"/>
      <c r="T205" s="5"/>
      <c r="U205" s="5"/>
      <c r="V205" s="73"/>
      <c r="W205" s="68"/>
      <c r="X205" s="68"/>
      <c r="Y205" s="68"/>
    </row>
    <row r="206" spans="1:28" x14ac:dyDescent="0.25">
      <c r="A206" s="84"/>
      <c r="B206" s="4"/>
      <c r="C206" s="3"/>
      <c r="D206" s="3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5"/>
      <c r="P206" s="5"/>
      <c r="Q206" s="5"/>
      <c r="R206" s="5"/>
      <c r="S206" s="5"/>
      <c r="T206" s="5"/>
      <c r="U206" s="5"/>
      <c r="V206" s="73"/>
      <c r="W206" s="68"/>
      <c r="X206" s="68"/>
      <c r="Y206" s="68"/>
    </row>
    <row r="207" spans="1:28" ht="15.75" outlineLevel="1" thickBot="1" x14ac:dyDescent="0.3"/>
    <row r="208" spans="1:28" ht="15.75" outlineLevel="1" thickBot="1" x14ac:dyDescent="0.3">
      <c r="B208" s="10" t="s">
        <v>345</v>
      </c>
      <c r="C208" s="69"/>
      <c r="D208" s="69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69"/>
      <c r="X208" s="69"/>
      <c r="Y208" s="69"/>
      <c r="Z208" s="70"/>
    </row>
    <row r="209" spans="2:26" outlineLevel="1" x14ac:dyDescent="0.25">
      <c r="B209" s="2" t="s">
        <v>76</v>
      </c>
      <c r="C209" s="3">
        <v>593</v>
      </c>
      <c r="D209" s="3">
        <v>4057113</v>
      </c>
      <c r="E209" s="4" t="s">
        <v>77</v>
      </c>
      <c r="F209" s="4"/>
      <c r="G209" s="4" t="s">
        <v>78</v>
      </c>
      <c r="H209" s="43" t="s">
        <v>78</v>
      </c>
      <c r="I209" s="4" t="s">
        <v>48</v>
      </c>
      <c r="J209" s="4" t="s">
        <v>12</v>
      </c>
      <c r="K209" s="4" t="s">
        <v>12</v>
      </c>
      <c r="L209" s="4" t="s">
        <v>14</v>
      </c>
      <c r="M209" s="4" t="s">
        <v>13</v>
      </c>
      <c r="N209" s="4" t="s">
        <v>13</v>
      </c>
      <c r="O209" s="5" t="s">
        <v>2</v>
      </c>
      <c r="P209" s="5" t="s">
        <v>2</v>
      </c>
      <c r="Q209" s="5" t="s">
        <v>2</v>
      </c>
      <c r="R209" s="5">
        <v>43426</v>
      </c>
      <c r="S209" s="5">
        <v>253</v>
      </c>
      <c r="T209" s="5">
        <v>43679</v>
      </c>
      <c r="U209" s="5"/>
      <c r="V209" s="44" t="s">
        <v>2</v>
      </c>
      <c r="W209" s="13" t="s">
        <v>356</v>
      </c>
      <c r="X209" s="13"/>
      <c r="Y209" s="13"/>
      <c r="Z209" s="42"/>
    </row>
    <row r="210" spans="2:26" outlineLevel="1" x14ac:dyDescent="0.25">
      <c r="B210" s="2" t="s">
        <v>242</v>
      </c>
      <c r="C210" s="3">
        <v>637</v>
      </c>
      <c r="D210" s="3">
        <v>4092734</v>
      </c>
      <c r="E210" s="4"/>
      <c r="F210" s="4" t="s">
        <v>243</v>
      </c>
      <c r="G210" s="4" t="s">
        <v>152</v>
      </c>
      <c r="H210" s="43" t="s">
        <v>152</v>
      </c>
      <c r="I210" s="4" t="s">
        <v>40</v>
      </c>
      <c r="J210" s="4" t="s">
        <v>12</v>
      </c>
      <c r="K210" s="4" t="s">
        <v>13</v>
      </c>
      <c r="L210" s="4" t="s">
        <v>14</v>
      </c>
      <c r="M210" s="4" t="s">
        <v>13</v>
      </c>
      <c r="N210" s="4" t="s">
        <v>13</v>
      </c>
      <c r="O210" s="5" t="s">
        <v>2</v>
      </c>
      <c r="P210" s="5" t="s">
        <v>2</v>
      </c>
      <c r="Q210" s="5" t="s">
        <v>2</v>
      </c>
      <c r="R210" s="5">
        <v>148957</v>
      </c>
      <c r="S210" s="5">
        <v>7</v>
      </c>
      <c r="T210" s="5">
        <v>148964</v>
      </c>
      <c r="U210" s="5"/>
      <c r="V210" s="44" t="s">
        <v>2</v>
      </c>
      <c r="W210" s="13" t="s">
        <v>356</v>
      </c>
      <c r="X210" s="13"/>
      <c r="Y210" s="13"/>
      <c r="Z210" s="42"/>
    </row>
    <row r="211" spans="2:26" outlineLevel="1" x14ac:dyDescent="0.25">
      <c r="B211" s="2" t="s">
        <v>181</v>
      </c>
      <c r="C211" s="3">
        <v>2306</v>
      </c>
      <c r="D211" s="3">
        <v>4061910</v>
      </c>
      <c r="E211" s="4"/>
      <c r="F211" s="4" t="s">
        <v>47</v>
      </c>
      <c r="G211" s="4" t="s">
        <v>85</v>
      </c>
      <c r="H211" s="43" t="s">
        <v>85</v>
      </c>
      <c r="I211" s="4" t="s">
        <v>53</v>
      </c>
      <c r="J211" s="4" t="s">
        <v>12</v>
      </c>
      <c r="K211" s="4" t="s">
        <v>13</v>
      </c>
      <c r="L211" s="4" t="s">
        <v>14</v>
      </c>
      <c r="M211" s="4" t="s">
        <v>2</v>
      </c>
      <c r="N211" s="4" t="s">
        <v>2</v>
      </c>
      <c r="O211" s="5" t="s">
        <v>2</v>
      </c>
      <c r="P211" s="5" t="s">
        <v>2</v>
      </c>
      <c r="Q211" s="5" t="s">
        <v>2</v>
      </c>
      <c r="R211" s="5" t="s">
        <v>2</v>
      </c>
      <c r="S211" s="5" t="s">
        <v>2</v>
      </c>
      <c r="T211" s="5" t="s">
        <v>2</v>
      </c>
      <c r="U211" s="5"/>
      <c r="V211" s="45">
        <v>4292.7259999999997</v>
      </c>
      <c r="W211" s="13" t="s">
        <v>357</v>
      </c>
      <c r="X211" s="13"/>
      <c r="Y211" s="13"/>
      <c r="Z211" s="42"/>
    </row>
    <row r="212" spans="2:26" outlineLevel="1" x14ac:dyDescent="0.25">
      <c r="B212" s="2" t="s">
        <v>187</v>
      </c>
      <c r="C212" s="3">
        <v>2426</v>
      </c>
      <c r="D212" s="3">
        <v>4057053</v>
      </c>
      <c r="E212" s="4"/>
      <c r="F212" s="4"/>
      <c r="G212" s="4" t="s">
        <v>188</v>
      </c>
      <c r="H212" s="43" t="s">
        <v>188</v>
      </c>
      <c r="I212" s="4" t="s">
        <v>53</v>
      </c>
      <c r="J212" s="4" t="s">
        <v>12</v>
      </c>
      <c r="K212" s="4" t="s">
        <v>12</v>
      </c>
      <c r="L212" s="4" t="s">
        <v>14</v>
      </c>
      <c r="M212" s="4" t="s">
        <v>12</v>
      </c>
      <c r="N212" s="4" t="s">
        <v>12</v>
      </c>
      <c r="O212" s="5">
        <v>44275</v>
      </c>
      <c r="P212" s="5">
        <v>44275</v>
      </c>
      <c r="Q212" s="5">
        <v>44364</v>
      </c>
      <c r="R212" s="5">
        <v>44863</v>
      </c>
      <c r="S212" s="5">
        <v>81</v>
      </c>
      <c r="T212" s="5">
        <v>44944</v>
      </c>
      <c r="U212" s="5"/>
      <c r="V212" s="44" t="s">
        <v>2</v>
      </c>
      <c r="W212" s="13" t="s">
        <v>356</v>
      </c>
      <c r="X212" s="13"/>
      <c r="Y212" s="13"/>
      <c r="Z212" s="42"/>
    </row>
    <row r="213" spans="2:26" outlineLevel="1" x14ac:dyDescent="0.25">
      <c r="B213" s="2" t="s">
        <v>215</v>
      </c>
      <c r="C213" s="3">
        <v>2791</v>
      </c>
      <c r="D213" s="3">
        <v>4057140</v>
      </c>
      <c r="E213" s="4"/>
      <c r="F213" s="4" t="s">
        <v>216</v>
      </c>
      <c r="G213" s="4" t="s">
        <v>217</v>
      </c>
      <c r="H213" s="43" t="s">
        <v>141</v>
      </c>
      <c r="I213" s="4" t="s">
        <v>24</v>
      </c>
      <c r="J213" s="4" t="s">
        <v>12</v>
      </c>
      <c r="K213" s="4" t="s">
        <v>13</v>
      </c>
      <c r="L213" s="4" t="s">
        <v>14</v>
      </c>
      <c r="M213" s="4" t="s">
        <v>13</v>
      </c>
      <c r="N213" s="4" t="s">
        <v>13</v>
      </c>
      <c r="O213" s="5" t="s">
        <v>2</v>
      </c>
      <c r="P213" s="5" t="s">
        <v>2</v>
      </c>
      <c r="Q213" s="5" t="s">
        <v>2</v>
      </c>
      <c r="R213" s="5">
        <v>2045</v>
      </c>
      <c r="S213" s="5">
        <v>0</v>
      </c>
      <c r="T213" s="5">
        <v>2045</v>
      </c>
      <c r="U213" s="5"/>
      <c r="V213" s="45" t="s">
        <v>2</v>
      </c>
      <c r="W213" s="13" t="s">
        <v>356</v>
      </c>
      <c r="X213" s="13"/>
      <c r="Y213" s="13"/>
      <c r="Z213" s="42"/>
    </row>
    <row r="214" spans="2:26" outlineLevel="1" x14ac:dyDescent="0.25">
      <c r="B214" s="2" t="s">
        <v>260</v>
      </c>
      <c r="C214" s="3">
        <v>3853</v>
      </c>
      <c r="D214" s="3">
        <v>4057106</v>
      </c>
      <c r="E214" s="4"/>
      <c r="F214" s="4" t="s">
        <v>158</v>
      </c>
      <c r="G214" s="4" t="s">
        <v>163</v>
      </c>
      <c r="H214" s="43" t="s">
        <v>88</v>
      </c>
      <c r="I214" s="4" t="s">
        <v>53</v>
      </c>
      <c r="J214" s="4" t="s">
        <v>12</v>
      </c>
      <c r="K214" s="4" t="s">
        <v>12</v>
      </c>
      <c r="L214" s="4" t="s">
        <v>14</v>
      </c>
      <c r="M214" s="4" t="s">
        <v>12</v>
      </c>
      <c r="N214" s="4" t="s">
        <v>12</v>
      </c>
      <c r="O214" s="5">
        <v>5295</v>
      </c>
      <c r="P214" s="5">
        <v>5295</v>
      </c>
      <c r="Q214" s="5" t="s">
        <v>2</v>
      </c>
      <c r="R214" s="5">
        <v>5297</v>
      </c>
      <c r="S214" s="5">
        <v>12</v>
      </c>
      <c r="T214" s="5">
        <v>5309</v>
      </c>
      <c r="U214" s="5"/>
      <c r="V214" s="44" t="s">
        <v>2</v>
      </c>
      <c r="W214" s="13" t="s">
        <v>358</v>
      </c>
      <c r="X214" s="46"/>
      <c r="Y214" s="46"/>
      <c r="Z214" s="47"/>
    </row>
    <row r="215" spans="2:26" outlineLevel="1" x14ac:dyDescent="0.25">
      <c r="B215" s="2" t="s">
        <v>22</v>
      </c>
      <c r="C215" s="3">
        <v>5929</v>
      </c>
      <c r="D215" s="3">
        <v>4057157</v>
      </c>
      <c r="E215" s="4" t="s">
        <v>27</v>
      </c>
      <c r="F215" s="4"/>
      <c r="G215" s="4" t="s">
        <v>23</v>
      </c>
      <c r="H215" s="43" t="s">
        <v>21</v>
      </c>
      <c r="I215" s="4" t="s">
        <v>24</v>
      </c>
      <c r="J215" s="4" t="s">
        <v>12</v>
      </c>
      <c r="K215" s="4" t="s">
        <v>12</v>
      </c>
      <c r="L215" s="4" t="s">
        <v>14</v>
      </c>
      <c r="M215" s="4" t="s">
        <v>12</v>
      </c>
      <c r="N215" s="4" t="s">
        <v>13</v>
      </c>
      <c r="O215" s="5" t="s">
        <v>2</v>
      </c>
      <c r="P215" s="5" t="s">
        <v>2</v>
      </c>
      <c r="Q215" s="5" t="s">
        <v>2</v>
      </c>
      <c r="R215" s="5">
        <v>59389</v>
      </c>
      <c r="S215" s="5">
        <v>19</v>
      </c>
      <c r="T215" s="5">
        <v>59408</v>
      </c>
      <c r="U215" s="5"/>
      <c r="V215" s="45" t="s">
        <v>2</v>
      </c>
      <c r="W215" s="13" t="s">
        <v>356</v>
      </c>
      <c r="X215" s="46"/>
      <c r="Y215" s="46"/>
      <c r="Z215" s="47"/>
    </row>
    <row r="216" spans="2:26" s="1" customFormat="1" outlineLevel="1" x14ac:dyDescent="0.25">
      <c r="B216" s="2" t="s">
        <v>22</v>
      </c>
      <c r="C216" s="3">
        <v>5935</v>
      </c>
      <c r="D216" s="3">
        <v>4057157</v>
      </c>
      <c r="E216" s="4" t="s">
        <v>27</v>
      </c>
      <c r="F216" s="4"/>
      <c r="G216" s="4" t="s">
        <v>23</v>
      </c>
      <c r="H216" s="43" t="s">
        <v>18</v>
      </c>
      <c r="I216" s="4" t="s">
        <v>24</v>
      </c>
      <c r="J216" s="4" t="s">
        <v>12</v>
      </c>
      <c r="K216" s="4" t="s">
        <v>12</v>
      </c>
      <c r="L216" s="4" t="s">
        <v>14</v>
      </c>
      <c r="M216" s="4" t="s">
        <v>12</v>
      </c>
      <c r="N216" s="4" t="s">
        <v>13</v>
      </c>
      <c r="O216" s="5">
        <v>22630</v>
      </c>
      <c r="P216" s="5">
        <v>22630</v>
      </c>
      <c r="Q216" s="5" t="s">
        <v>2</v>
      </c>
      <c r="R216" s="5">
        <v>22630</v>
      </c>
      <c r="S216" s="5">
        <v>55</v>
      </c>
      <c r="T216" s="5">
        <v>22685</v>
      </c>
      <c r="U216" s="5"/>
      <c r="V216" s="45" t="s">
        <v>2</v>
      </c>
      <c r="W216" s="13" t="s">
        <v>356</v>
      </c>
      <c r="X216" s="46"/>
      <c r="Y216" s="46"/>
      <c r="Z216" s="47"/>
    </row>
    <row r="217" spans="2:26" s="1" customFormat="1" outlineLevel="1" x14ac:dyDescent="0.25">
      <c r="B217" s="2" t="s">
        <v>195</v>
      </c>
      <c r="C217" s="3">
        <v>6210</v>
      </c>
      <c r="D217" s="3">
        <v>4083542</v>
      </c>
      <c r="E217" s="4"/>
      <c r="F217" s="4" t="s">
        <v>43</v>
      </c>
      <c r="G217" s="4" t="s">
        <v>63</v>
      </c>
      <c r="H217" s="43" t="s">
        <v>94</v>
      </c>
      <c r="I217" s="4" t="s">
        <v>53</v>
      </c>
      <c r="J217" s="4" t="s">
        <v>12</v>
      </c>
      <c r="K217" s="43" t="s">
        <v>13</v>
      </c>
      <c r="L217" s="43" t="s">
        <v>14</v>
      </c>
      <c r="M217" s="43" t="s">
        <v>13</v>
      </c>
      <c r="N217" s="43" t="s">
        <v>13</v>
      </c>
      <c r="O217" s="5">
        <v>629</v>
      </c>
      <c r="P217" s="5">
        <v>629</v>
      </c>
      <c r="Q217" s="5">
        <v>629</v>
      </c>
      <c r="R217" s="5">
        <v>679</v>
      </c>
      <c r="S217" s="5">
        <v>0</v>
      </c>
      <c r="T217" s="5">
        <v>679</v>
      </c>
      <c r="U217" s="5"/>
      <c r="V217" s="44" t="s">
        <v>2</v>
      </c>
      <c r="W217" s="13" t="s">
        <v>356</v>
      </c>
      <c r="X217" s="13"/>
      <c r="Y217" s="13"/>
      <c r="Z217" s="42"/>
    </row>
    <row r="218" spans="2:26" ht="15.75" outlineLevel="1" thickBot="1" x14ac:dyDescent="0.3">
      <c r="B218" s="6" t="s">
        <v>149</v>
      </c>
      <c r="C218" s="7">
        <v>7178</v>
      </c>
      <c r="D218" s="7">
        <v>4332176</v>
      </c>
      <c r="E218" s="8"/>
      <c r="F218" s="8" t="s">
        <v>147</v>
      </c>
      <c r="G218" s="8" t="s">
        <v>112</v>
      </c>
      <c r="H218" s="48" t="s">
        <v>137</v>
      </c>
      <c r="I218" s="8" t="s">
        <v>53</v>
      </c>
      <c r="J218" s="8" t="s">
        <v>12</v>
      </c>
      <c r="K218" s="8" t="s">
        <v>13</v>
      </c>
      <c r="L218" s="8" t="s">
        <v>14</v>
      </c>
      <c r="M218" s="8" t="s">
        <v>13</v>
      </c>
      <c r="N218" s="8" t="s">
        <v>13</v>
      </c>
      <c r="O218" s="9">
        <v>40046</v>
      </c>
      <c r="P218" s="9">
        <v>40046</v>
      </c>
      <c r="Q218" s="9">
        <v>40054</v>
      </c>
      <c r="R218" s="9">
        <v>21925</v>
      </c>
      <c r="S218" s="9">
        <v>8</v>
      </c>
      <c r="T218" s="9">
        <v>21933</v>
      </c>
      <c r="U218" s="9"/>
      <c r="V218" s="49" t="s">
        <v>2</v>
      </c>
      <c r="W218" s="50" t="s">
        <v>356</v>
      </c>
      <c r="X218" s="50"/>
      <c r="Y218" s="50"/>
      <c r="Z218" s="51"/>
    </row>
    <row r="219" spans="2:26" ht="15.75" outlineLevel="1" thickBot="1" x14ac:dyDescent="0.3"/>
    <row r="220" spans="2:26" ht="15.75" outlineLevel="1" thickBot="1" x14ac:dyDescent="0.3">
      <c r="B220" s="10" t="s">
        <v>344</v>
      </c>
      <c r="C220" s="69"/>
      <c r="D220" s="69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69"/>
      <c r="X220" s="69"/>
      <c r="Y220" s="69"/>
      <c r="Z220" s="70"/>
    </row>
    <row r="221" spans="2:26" s="1" customFormat="1" ht="15.75" outlineLevel="1" thickBot="1" x14ac:dyDescent="0.3">
      <c r="B221" s="6" t="s">
        <v>221</v>
      </c>
      <c r="C221" s="7">
        <v>1623</v>
      </c>
      <c r="D221" s="7">
        <v>4157306</v>
      </c>
      <c r="E221" s="8"/>
      <c r="F221" s="8" t="s">
        <v>6</v>
      </c>
      <c r="G221" s="8" t="s">
        <v>26</v>
      </c>
      <c r="H221" s="48"/>
      <c r="I221" s="8" t="s">
        <v>24</v>
      </c>
      <c r="J221" s="8" t="s">
        <v>12</v>
      </c>
      <c r="K221" s="8" t="s">
        <v>13</v>
      </c>
      <c r="L221" s="8" t="s">
        <v>14</v>
      </c>
      <c r="M221" s="8" t="s">
        <v>13</v>
      </c>
      <c r="N221" s="8" t="s">
        <v>13</v>
      </c>
      <c r="O221" s="9" t="s">
        <v>2</v>
      </c>
      <c r="P221" s="9" t="s">
        <v>2</v>
      </c>
      <c r="Q221" s="9" t="s">
        <v>2</v>
      </c>
      <c r="R221" s="9" t="s">
        <v>2</v>
      </c>
      <c r="S221" s="9" t="s">
        <v>2</v>
      </c>
      <c r="T221" s="9" t="s">
        <v>2</v>
      </c>
      <c r="U221" s="9"/>
      <c r="V221" s="62">
        <v>22197</v>
      </c>
      <c r="W221" s="50" t="s">
        <v>355</v>
      </c>
      <c r="X221" s="50"/>
      <c r="Y221" s="50"/>
      <c r="Z221" s="52"/>
    </row>
    <row r="222" spans="2:26" ht="15.75" outlineLevel="1" thickBot="1" x14ac:dyDescent="0.3"/>
    <row r="223" spans="2:26" ht="15.75" outlineLevel="1" thickBot="1" x14ac:dyDescent="0.3">
      <c r="B223" s="83" t="s">
        <v>376</v>
      </c>
      <c r="C223" s="91"/>
      <c r="D223" s="91"/>
      <c r="E223" s="91"/>
      <c r="F223" s="91"/>
      <c r="G223" s="91"/>
      <c r="H223" s="91"/>
      <c r="I223" s="91"/>
      <c r="J223" s="91"/>
      <c r="K223" s="91"/>
      <c r="L223" s="91"/>
      <c r="M223" s="91"/>
      <c r="N223" s="91"/>
      <c r="O223" s="91"/>
      <c r="P223" s="91"/>
      <c r="Q223" s="91"/>
      <c r="R223" s="91"/>
      <c r="S223" s="91"/>
      <c r="T223" s="91"/>
      <c r="U223" s="91"/>
      <c r="V223" s="91"/>
      <c r="W223" s="91"/>
      <c r="X223" s="91"/>
      <c r="Y223" s="91"/>
      <c r="Z223" s="92"/>
    </row>
    <row r="224" spans="2:26" x14ac:dyDescent="0.25">
      <c r="B224" s="2" t="s">
        <v>159</v>
      </c>
      <c r="C224" s="3">
        <v>2036</v>
      </c>
      <c r="D224" s="3">
        <v>4057091</v>
      </c>
      <c r="E224" s="4"/>
      <c r="F224" s="4" t="s">
        <v>160</v>
      </c>
      <c r="G224" s="4" t="s">
        <v>55</v>
      </c>
      <c r="H224" s="4" t="s">
        <v>55</v>
      </c>
      <c r="I224" s="4" t="s">
        <v>53</v>
      </c>
      <c r="J224" s="4" t="s">
        <v>12</v>
      </c>
      <c r="K224" s="4" t="s">
        <v>12</v>
      </c>
      <c r="L224" s="4" t="s">
        <v>14</v>
      </c>
      <c r="M224" s="4" t="s">
        <v>12</v>
      </c>
      <c r="N224" s="4" t="s">
        <v>12</v>
      </c>
      <c r="O224" s="5">
        <v>560048</v>
      </c>
      <c r="P224" s="5">
        <v>560067</v>
      </c>
      <c r="Q224" s="5">
        <v>561466</v>
      </c>
      <c r="R224" s="5">
        <v>559998</v>
      </c>
      <c r="S224" s="5">
        <v>1410</v>
      </c>
      <c r="T224" s="5">
        <v>561408</v>
      </c>
      <c r="U224" s="5">
        <f t="shared" ref="U224" si="37">IF(Q224="NA",T224,Q224)</f>
        <v>561466</v>
      </c>
      <c r="V224" s="73"/>
      <c r="W224" s="68"/>
      <c r="X224" s="68"/>
      <c r="Y224" s="68"/>
      <c r="Z224" s="87" t="s">
        <v>361</v>
      </c>
    </row>
    <row r="225" spans="2:26" x14ac:dyDescent="0.25">
      <c r="B225" s="2" t="s">
        <v>159</v>
      </c>
      <c r="C225" s="3">
        <v>2037</v>
      </c>
      <c r="D225" s="3">
        <v>4057091</v>
      </c>
      <c r="E225" s="4"/>
      <c r="F225" s="4" t="s">
        <v>160</v>
      </c>
      <c r="G225" s="4" t="s">
        <v>55</v>
      </c>
      <c r="H225" s="4" t="s">
        <v>137</v>
      </c>
      <c r="I225" s="4" t="s">
        <v>53</v>
      </c>
      <c r="J225" s="4" t="s">
        <v>12</v>
      </c>
      <c r="K225" s="4" t="s">
        <v>12</v>
      </c>
      <c r="L225" s="4" t="s">
        <v>14</v>
      </c>
      <c r="M225" s="4" t="s">
        <v>12</v>
      </c>
      <c r="N225" s="4" t="s">
        <v>12</v>
      </c>
      <c r="O225" s="5">
        <v>65325</v>
      </c>
      <c r="P225" s="5">
        <v>65327</v>
      </c>
      <c r="Q225" s="5">
        <v>65440</v>
      </c>
      <c r="R225" s="5">
        <v>65320</v>
      </c>
      <c r="S225" s="5">
        <v>116</v>
      </c>
      <c r="T225" s="5">
        <v>65436</v>
      </c>
      <c r="U225" s="5">
        <f t="shared" ref="U225:U230" si="38">IF(Q225="NA",T225,Q225)</f>
        <v>65440</v>
      </c>
      <c r="V225" s="73"/>
      <c r="W225" s="68"/>
      <c r="X225" s="68"/>
      <c r="Y225" s="68"/>
      <c r="Z225" s="87" t="s">
        <v>361</v>
      </c>
    </row>
    <row r="226" spans="2:26" x14ac:dyDescent="0.25">
      <c r="B226" s="2" t="s">
        <v>159</v>
      </c>
      <c r="C226" s="3">
        <v>2040</v>
      </c>
      <c r="D226" s="3">
        <v>4057091</v>
      </c>
      <c r="E226" s="4"/>
      <c r="F226" s="4" t="s">
        <v>160</v>
      </c>
      <c r="G226" s="4" t="s">
        <v>55</v>
      </c>
      <c r="H226" s="4" t="s">
        <v>188</v>
      </c>
      <c r="I226" s="4" t="s">
        <v>53</v>
      </c>
      <c r="J226" s="4" t="s">
        <v>12</v>
      </c>
      <c r="K226" s="4" t="s">
        <v>12</v>
      </c>
      <c r="L226" s="4" t="s">
        <v>14</v>
      </c>
      <c r="M226" s="4" t="s">
        <v>12</v>
      </c>
      <c r="N226" s="4" t="s">
        <v>12</v>
      </c>
      <c r="O226" s="5">
        <v>87820</v>
      </c>
      <c r="P226" s="5">
        <v>87820</v>
      </c>
      <c r="Q226" s="5">
        <v>88089</v>
      </c>
      <c r="R226" s="5">
        <v>87821</v>
      </c>
      <c r="S226" s="5">
        <v>269</v>
      </c>
      <c r="T226" s="5">
        <v>88090</v>
      </c>
      <c r="U226" s="5">
        <f t="shared" si="38"/>
        <v>88089</v>
      </c>
      <c r="V226" s="73"/>
      <c r="W226" s="68"/>
      <c r="X226" s="68"/>
      <c r="Y226" s="68"/>
      <c r="Z226" s="87" t="s">
        <v>361</v>
      </c>
    </row>
    <row r="227" spans="2:26" x14ac:dyDescent="0.25">
      <c r="B227" s="2" t="s">
        <v>186</v>
      </c>
      <c r="C227" s="3">
        <v>2412</v>
      </c>
      <c r="D227" s="3">
        <v>4057132</v>
      </c>
      <c r="E227" s="4"/>
      <c r="F227" s="4"/>
      <c r="G227" s="4" t="s">
        <v>41</v>
      </c>
      <c r="H227" s="4" t="s">
        <v>41</v>
      </c>
      <c r="I227" s="4" t="s">
        <v>40</v>
      </c>
      <c r="J227" s="4" t="s">
        <v>12</v>
      </c>
      <c r="K227" s="4" t="s">
        <v>13</v>
      </c>
      <c r="L227" s="4" t="s">
        <v>14</v>
      </c>
      <c r="M227" s="4" t="s">
        <v>13</v>
      </c>
      <c r="N227" s="4" t="s">
        <v>13</v>
      </c>
      <c r="O227" s="5">
        <v>617897</v>
      </c>
      <c r="P227" s="5">
        <v>617897</v>
      </c>
      <c r="Q227" s="5">
        <v>618130</v>
      </c>
      <c r="R227" s="5">
        <v>618162</v>
      </c>
      <c r="S227" s="5">
        <v>233</v>
      </c>
      <c r="T227" s="5">
        <v>618395</v>
      </c>
      <c r="U227" s="5">
        <f t="shared" si="38"/>
        <v>618130</v>
      </c>
      <c r="V227" s="73"/>
      <c r="W227" s="68"/>
      <c r="X227" s="68"/>
      <c r="Y227" s="68"/>
      <c r="Z227" s="87" t="s">
        <v>360</v>
      </c>
    </row>
    <row r="228" spans="2:26" x14ac:dyDescent="0.25">
      <c r="B228" s="2" t="s">
        <v>186</v>
      </c>
      <c r="C228" s="3">
        <v>2413</v>
      </c>
      <c r="D228" s="3">
        <v>4057132</v>
      </c>
      <c r="E228" s="4"/>
      <c r="F228" s="4"/>
      <c r="G228" s="4" t="s">
        <v>41</v>
      </c>
      <c r="H228" s="4" t="s">
        <v>39</v>
      </c>
      <c r="I228" s="4" t="s">
        <v>40</v>
      </c>
      <c r="J228" s="4" t="s">
        <v>12</v>
      </c>
      <c r="K228" s="4" t="s">
        <v>13</v>
      </c>
      <c r="L228" s="4" t="s">
        <v>14</v>
      </c>
      <c r="M228" s="4" t="s">
        <v>13</v>
      </c>
      <c r="N228" s="4" t="s">
        <v>13</v>
      </c>
      <c r="O228" s="5">
        <v>72263</v>
      </c>
      <c r="P228" s="5">
        <v>72263</v>
      </c>
      <c r="Q228" s="5">
        <v>72282</v>
      </c>
      <c r="R228" s="5">
        <v>72258</v>
      </c>
      <c r="S228" s="5">
        <v>24</v>
      </c>
      <c r="T228" s="5">
        <v>72282</v>
      </c>
      <c r="U228" s="5">
        <f t="shared" si="38"/>
        <v>72282</v>
      </c>
      <c r="V228" s="73"/>
      <c r="W228" s="68"/>
      <c r="X228" s="68"/>
      <c r="Y228" s="68"/>
      <c r="Z228" s="87" t="s">
        <v>360</v>
      </c>
    </row>
    <row r="229" spans="2:26" x14ac:dyDescent="0.25">
      <c r="B229" s="2" t="s">
        <v>253</v>
      </c>
      <c r="C229" s="3">
        <v>3679</v>
      </c>
      <c r="D229" s="3">
        <v>4058284</v>
      </c>
      <c r="E229" s="4"/>
      <c r="F229" s="4" t="s">
        <v>254</v>
      </c>
      <c r="G229" s="4" t="s">
        <v>255</v>
      </c>
      <c r="H229" s="4" t="s">
        <v>82</v>
      </c>
      <c r="I229" s="4" t="s">
        <v>48</v>
      </c>
      <c r="J229" s="4" t="s">
        <v>12</v>
      </c>
      <c r="K229" s="4" t="s">
        <v>13</v>
      </c>
      <c r="L229" s="4" t="s">
        <v>14</v>
      </c>
      <c r="M229" s="4" t="s">
        <v>13</v>
      </c>
      <c r="N229" s="4" t="s">
        <v>13</v>
      </c>
      <c r="O229" s="5">
        <v>354997</v>
      </c>
      <c r="P229" s="5">
        <v>354997</v>
      </c>
      <c r="Q229" s="5" t="s">
        <v>2</v>
      </c>
      <c r="R229" s="5">
        <v>354997</v>
      </c>
      <c r="S229" s="5">
        <v>98980</v>
      </c>
      <c r="T229" s="5">
        <v>453977</v>
      </c>
      <c r="U229" s="5">
        <f t="shared" si="38"/>
        <v>453977</v>
      </c>
      <c r="V229" s="73"/>
      <c r="W229" s="68"/>
      <c r="X229" s="68"/>
      <c r="Y229" s="68"/>
      <c r="Z229" s="87" t="s">
        <v>362</v>
      </c>
    </row>
    <row r="230" spans="2:26" ht="15.75" thickBot="1" x14ac:dyDescent="0.3">
      <c r="B230" s="6" t="s">
        <v>253</v>
      </c>
      <c r="C230" s="7">
        <v>3680</v>
      </c>
      <c r="D230" s="7">
        <v>4058284</v>
      </c>
      <c r="E230" s="8"/>
      <c r="F230" s="8" t="s">
        <v>254</v>
      </c>
      <c r="G230" s="8" t="s">
        <v>255</v>
      </c>
      <c r="H230" s="8" t="s">
        <v>18</v>
      </c>
      <c r="I230" s="8" t="s">
        <v>48</v>
      </c>
      <c r="J230" s="8" t="s">
        <v>12</v>
      </c>
      <c r="K230" s="8" t="s">
        <v>13</v>
      </c>
      <c r="L230" s="8" t="s">
        <v>14</v>
      </c>
      <c r="M230" s="8" t="s">
        <v>13</v>
      </c>
      <c r="N230" s="8" t="s">
        <v>13</v>
      </c>
      <c r="O230" s="9">
        <v>445523</v>
      </c>
      <c r="P230" s="9">
        <v>445523</v>
      </c>
      <c r="Q230" s="9" t="s">
        <v>2</v>
      </c>
      <c r="R230" s="9">
        <v>445525</v>
      </c>
      <c r="S230" s="9">
        <v>54524</v>
      </c>
      <c r="T230" s="9">
        <v>500049</v>
      </c>
      <c r="U230" s="9">
        <f t="shared" si="38"/>
        <v>500049</v>
      </c>
      <c r="V230" s="88"/>
      <c r="W230" s="89"/>
      <c r="X230" s="89"/>
      <c r="Y230" s="89"/>
      <c r="Z230" s="90" t="s">
        <v>362</v>
      </c>
    </row>
    <row r="231" spans="2:26" ht="15.75" outlineLevel="1" thickBot="1" x14ac:dyDescent="0.3"/>
    <row r="232" spans="2:26" ht="15.75" outlineLevel="1" thickBot="1" x14ac:dyDescent="0.3">
      <c r="B232" s="10" t="s">
        <v>351</v>
      </c>
      <c r="C232" s="69"/>
      <c r="D232" s="69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69"/>
      <c r="X232" s="69"/>
      <c r="Y232" s="69"/>
      <c r="Z232" s="70"/>
    </row>
    <row r="233" spans="2:26" s="53" customFormat="1" outlineLevel="1" x14ac:dyDescent="0.25">
      <c r="B233" s="54" t="s">
        <v>0</v>
      </c>
      <c r="C233" s="55">
        <v>138</v>
      </c>
      <c r="D233" s="55">
        <v>4058513</v>
      </c>
      <c r="E233" s="43"/>
      <c r="F233" s="43"/>
      <c r="G233" s="43" t="s">
        <v>1</v>
      </c>
      <c r="H233" s="43"/>
      <c r="I233" s="43" t="s">
        <v>11</v>
      </c>
      <c r="J233" s="43" t="s">
        <v>12</v>
      </c>
      <c r="K233" s="43"/>
      <c r="L233" s="43"/>
      <c r="M233" s="43"/>
      <c r="N233" s="43"/>
      <c r="O233" s="56" t="s">
        <v>2</v>
      </c>
      <c r="P233" s="56" t="s">
        <v>2</v>
      </c>
      <c r="Q233" s="56" t="s">
        <v>2</v>
      </c>
      <c r="R233" s="56" t="s">
        <v>2</v>
      </c>
      <c r="S233" s="56" t="s">
        <v>2</v>
      </c>
      <c r="T233" s="56" t="s">
        <v>2</v>
      </c>
      <c r="U233" s="56"/>
      <c r="V233" s="56">
        <v>11423</v>
      </c>
      <c r="W233" s="57" t="s">
        <v>349</v>
      </c>
      <c r="X233" s="57"/>
      <c r="Y233" s="57"/>
      <c r="Z233" s="58"/>
    </row>
    <row r="234" spans="2:26" s="1" customFormat="1" outlineLevel="1" x14ac:dyDescent="0.25">
      <c r="B234" s="54" t="s">
        <v>22</v>
      </c>
      <c r="C234" s="55">
        <v>167</v>
      </c>
      <c r="D234" s="55">
        <v>4057157</v>
      </c>
      <c r="E234" s="43"/>
      <c r="F234" s="43"/>
      <c r="G234" s="43" t="s">
        <v>23</v>
      </c>
      <c r="H234" s="43"/>
      <c r="I234" s="43" t="s">
        <v>24</v>
      </c>
      <c r="J234" s="43" t="s">
        <v>12</v>
      </c>
      <c r="K234" s="43" t="s">
        <v>12</v>
      </c>
      <c r="L234" s="43" t="s">
        <v>14</v>
      </c>
      <c r="M234" s="43" t="s">
        <v>12</v>
      </c>
      <c r="N234" s="43" t="s">
        <v>13</v>
      </c>
      <c r="O234" s="56">
        <v>3064510</v>
      </c>
      <c r="P234" s="56">
        <v>3064510</v>
      </c>
      <c r="Q234" s="56" t="s">
        <v>2</v>
      </c>
      <c r="R234" s="56" t="s">
        <v>2</v>
      </c>
      <c r="S234" s="56" t="s">
        <v>2</v>
      </c>
      <c r="T234" s="56" t="s">
        <v>2</v>
      </c>
      <c r="U234" s="56"/>
      <c r="V234" s="56">
        <v>184904</v>
      </c>
      <c r="W234" s="57" t="s">
        <v>349</v>
      </c>
      <c r="X234" s="57"/>
      <c r="Y234" s="57"/>
      <c r="Z234" s="58"/>
    </row>
    <row r="235" spans="2:26" s="1" customFormat="1" outlineLevel="1" x14ac:dyDescent="0.25">
      <c r="B235" s="54" t="s">
        <v>38</v>
      </c>
      <c r="C235" s="55">
        <v>203</v>
      </c>
      <c r="D235" s="55">
        <v>4057075</v>
      </c>
      <c r="E235" s="43"/>
      <c r="F235" s="43"/>
      <c r="G235" s="43" t="s">
        <v>39</v>
      </c>
      <c r="H235" s="43"/>
      <c r="I235" s="43" t="s">
        <v>40</v>
      </c>
      <c r="J235" s="43" t="s">
        <v>12</v>
      </c>
      <c r="K235" s="43" t="s">
        <v>12</v>
      </c>
      <c r="L235" s="43" t="s">
        <v>14</v>
      </c>
      <c r="M235" s="43" t="s">
        <v>12</v>
      </c>
      <c r="N235" s="43" t="s">
        <v>12</v>
      </c>
      <c r="O235" s="56" t="s">
        <v>2</v>
      </c>
      <c r="P235" s="56" t="s">
        <v>2</v>
      </c>
      <c r="Q235" s="56" t="s">
        <v>2</v>
      </c>
      <c r="R235" s="56" t="s">
        <v>2</v>
      </c>
      <c r="S235" s="56" t="s">
        <v>2</v>
      </c>
      <c r="T235" s="56" t="s">
        <v>2</v>
      </c>
      <c r="U235" s="56"/>
      <c r="V235" s="56">
        <v>24175</v>
      </c>
      <c r="W235" s="57" t="s">
        <v>353</v>
      </c>
      <c r="X235" s="57"/>
      <c r="Y235" s="57"/>
      <c r="Z235" s="58"/>
    </row>
    <row r="236" spans="2:26" s="1" customFormat="1" outlineLevel="1" x14ac:dyDescent="0.25">
      <c r="B236" s="54" t="s">
        <v>66</v>
      </c>
      <c r="C236" s="55">
        <v>518</v>
      </c>
      <c r="D236" s="55">
        <v>4057112</v>
      </c>
      <c r="E236" s="43"/>
      <c r="F236" s="43" t="s">
        <v>67</v>
      </c>
      <c r="G236" s="43" t="s">
        <v>39</v>
      </c>
      <c r="H236" s="43"/>
      <c r="I236" s="43" t="s">
        <v>40</v>
      </c>
      <c r="J236" s="43" t="s">
        <v>12</v>
      </c>
      <c r="K236" s="43" t="s">
        <v>13</v>
      </c>
      <c r="L236" s="43" t="s">
        <v>14</v>
      </c>
      <c r="M236" s="43" t="s">
        <v>13</v>
      </c>
      <c r="N236" s="43" t="s">
        <v>13</v>
      </c>
      <c r="O236" s="56">
        <v>265673</v>
      </c>
      <c r="P236" s="56">
        <v>265673</v>
      </c>
      <c r="Q236" s="56">
        <v>265900</v>
      </c>
      <c r="R236" s="56" t="s">
        <v>2</v>
      </c>
      <c r="S236" s="56" t="s">
        <v>2</v>
      </c>
      <c r="T236" s="56" t="s">
        <v>2</v>
      </c>
      <c r="U236" s="56"/>
      <c r="V236" s="56">
        <v>19201</v>
      </c>
      <c r="W236" s="57" t="s">
        <v>353</v>
      </c>
      <c r="X236" s="57"/>
      <c r="Y236" s="57"/>
      <c r="Z236" s="58"/>
    </row>
    <row r="237" spans="2:26" s="1" customFormat="1" outlineLevel="1" x14ac:dyDescent="0.25">
      <c r="B237" s="54" t="s">
        <v>159</v>
      </c>
      <c r="C237" s="55">
        <v>2039</v>
      </c>
      <c r="D237" s="55">
        <v>4057091</v>
      </c>
      <c r="E237" s="43"/>
      <c r="F237" s="43" t="s">
        <v>160</v>
      </c>
      <c r="G237" s="43" t="s">
        <v>55</v>
      </c>
      <c r="H237" s="43"/>
      <c r="I237" s="43" t="s">
        <v>53</v>
      </c>
      <c r="J237" s="43" t="s">
        <v>12</v>
      </c>
      <c r="K237" s="43" t="s">
        <v>12</v>
      </c>
      <c r="L237" s="43" t="s">
        <v>14</v>
      </c>
      <c r="M237" s="43" t="s">
        <v>12</v>
      </c>
      <c r="N237" s="43" t="s">
        <v>12</v>
      </c>
      <c r="O237" s="56" t="s">
        <v>2</v>
      </c>
      <c r="P237" s="56" t="s">
        <v>2</v>
      </c>
      <c r="Q237" s="56" t="s">
        <v>2</v>
      </c>
      <c r="R237" s="56" t="s">
        <v>2</v>
      </c>
      <c r="S237" s="56" t="s">
        <v>2</v>
      </c>
      <c r="T237" s="56" t="s">
        <v>2</v>
      </c>
      <c r="U237" s="56"/>
      <c r="V237" s="56">
        <v>21234</v>
      </c>
      <c r="W237" s="57" t="s">
        <v>349</v>
      </c>
      <c r="X237" s="57"/>
      <c r="Y237" s="57"/>
      <c r="Z237" s="58"/>
    </row>
    <row r="238" spans="2:26" s="1" customFormat="1" outlineLevel="1" x14ac:dyDescent="0.25">
      <c r="B238" s="54" t="s">
        <v>169</v>
      </c>
      <c r="C238" s="55">
        <v>2212</v>
      </c>
      <c r="D238" s="55">
        <v>4061687</v>
      </c>
      <c r="E238" s="43"/>
      <c r="F238" s="43" t="s">
        <v>170</v>
      </c>
      <c r="G238" s="43" t="s">
        <v>65</v>
      </c>
      <c r="H238" s="43"/>
      <c r="I238" s="43" t="s">
        <v>48</v>
      </c>
      <c r="J238" s="43" t="s">
        <v>12</v>
      </c>
      <c r="K238" s="43" t="s">
        <v>13</v>
      </c>
      <c r="L238" s="43" t="s">
        <v>14</v>
      </c>
      <c r="M238" s="43" t="s">
        <v>13</v>
      </c>
      <c r="N238" s="43" t="s">
        <v>13</v>
      </c>
      <c r="O238" s="56">
        <v>585091</v>
      </c>
      <c r="P238" s="56">
        <v>585093</v>
      </c>
      <c r="Q238" s="56">
        <v>735658</v>
      </c>
      <c r="R238" s="56" t="s">
        <v>2</v>
      </c>
      <c r="S238" s="56" t="s">
        <v>2</v>
      </c>
      <c r="T238" s="56" t="s">
        <v>2</v>
      </c>
      <c r="U238" s="56"/>
      <c r="V238" s="56">
        <v>92718</v>
      </c>
      <c r="W238" s="57" t="s">
        <v>353</v>
      </c>
      <c r="X238" s="57"/>
      <c r="Y238" s="57"/>
      <c r="Z238" s="58"/>
    </row>
    <row r="239" spans="2:26" s="1" customFormat="1" outlineLevel="1" x14ac:dyDescent="0.25">
      <c r="B239" s="54" t="s">
        <v>186</v>
      </c>
      <c r="C239" s="55">
        <v>2414</v>
      </c>
      <c r="D239" s="55">
        <v>4057132</v>
      </c>
      <c r="E239" s="43"/>
      <c r="F239" s="43"/>
      <c r="G239" s="43" t="s">
        <v>41</v>
      </c>
      <c r="H239" s="43"/>
      <c r="I239" s="43" t="s">
        <v>40</v>
      </c>
      <c r="J239" s="43" t="s">
        <v>12</v>
      </c>
      <c r="K239" s="43" t="s">
        <v>13</v>
      </c>
      <c r="L239" s="43" t="s">
        <v>14</v>
      </c>
      <c r="M239" s="43" t="s">
        <v>13</v>
      </c>
      <c r="N239" s="43" t="s">
        <v>13</v>
      </c>
      <c r="O239" s="56">
        <v>690196</v>
      </c>
      <c r="P239" s="56">
        <v>690196</v>
      </c>
      <c r="Q239" s="56">
        <v>690408</v>
      </c>
      <c r="R239" s="56" t="s">
        <v>2</v>
      </c>
      <c r="S239" s="56" t="s">
        <v>2</v>
      </c>
      <c r="T239" s="56" t="s">
        <v>2</v>
      </c>
      <c r="U239" s="56"/>
      <c r="V239" s="56">
        <v>74279</v>
      </c>
      <c r="W239" s="57" t="s">
        <v>349</v>
      </c>
      <c r="X239" s="57"/>
      <c r="Y239" s="57"/>
      <c r="Z239" s="58"/>
    </row>
    <row r="240" spans="2:26" s="53" customFormat="1" outlineLevel="1" x14ac:dyDescent="0.25">
      <c r="B240" s="54" t="s">
        <v>204</v>
      </c>
      <c r="C240" s="55">
        <v>2692</v>
      </c>
      <c r="D240" s="55">
        <v>4057136</v>
      </c>
      <c r="E240" s="43"/>
      <c r="F240" s="43"/>
      <c r="G240" s="43" t="s">
        <v>125</v>
      </c>
      <c r="H240" s="43"/>
      <c r="I240" s="43" t="s">
        <v>11</v>
      </c>
      <c r="J240" s="43" t="s">
        <v>12</v>
      </c>
      <c r="K240" s="43"/>
      <c r="L240" s="43"/>
      <c r="M240" s="43"/>
      <c r="N240" s="43"/>
      <c r="O240" s="56" t="s">
        <v>2</v>
      </c>
      <c r="P240" s="56" t="s">
        <v>2</v>
      </c>
      <c r="Q240" s="56" t="s">
        <v>2</v>
      </c>
      <c r="R240" s="56" t="s">
        <v>2</v>
      </c>
      <c r="S240" s="56" t="s">
        <v>2</v>
      </c>
      <c r="T240" s="56" t="s">
        <v>2</v>
      </c>
      <c r="U240" s="56"/>
      <c r="V240" s="56" t="s">
        <v>2</v>
      </c>
      <c r="W240" s="57" t="s">
        <v>349</v>
      </c>
      <c r="X240" s="57"/>
      <c r="Y240" s="57"/>
      <c r="Z240" s="58"/>
    </row>
    <row r="241" spans="2:26" s="1" customFormat="1" outlineLevel="1" x14ac:dyDescent="0.25">
      <c r="B241" s="54" t="s">
        <v>215</v>
      </c>
      <c r="C241" s="55">
        <v>2790</v>
      </c>
      <c r="D241" s="55">
        <v>4057140</v>
      </c>
      <c r="E241" s="43"/>
      <c r="F241" s="43" t="s">
        <v>216</v>
      </c>
      <c r="G241" s="43" t="s">
        <v>217</v>
      </c>
      <c r="H241" s="43"/>
      <c r="I241" s="43" t="s">
        <v>24</v>
      </c>
      <c r="J241" s="43" t="s">
        <v>12</v>
      </c>
      <c r="K241" s="43" t="s">
        <v>13</v>
      </c>
      <c r="L241" s="43" t="s">
        <v>14</v>
      </c>
      <c r="M241" s="43" t="s">
        <v>13</v>
      </c>
      <c r="N241" s="43" t="s">
        <v>13</v>
      </c>
      <c r="O241" s="56" t="s">
        <v>2</v>
      </c>
      <c r="P241" s="56" t="s">
        <v>2</v>
      </c>
      <c r="Q241" s="56" t="s">
        <v>2</v>
      </c>
      <c r="R241" s="56" t="s">
        <v>2</v>
      </c>
      <c r="S241" s="56" t="s">
        <v>2</v>
      </c>
      <c r="T241" s="56" t="s">
        <v>2</v>
      </c>
      <c r="U241" s="56"/>
      <c r="V241" s="56">
        <v>52476</v>
      </c>
      <c r="W241" s="57" t="s">
        <v>349</v>
      </c>
      <c r="X241" s="57"/>
      <c r="Y241" s="57"/>
      <c r="Z241" s="58"/>
    </row>
    <row r="242" spans="2:26" s="1" customFormat="1" outlineLevel="1" x14ac:dyDescent="0.25">
      <c r="B242" s="54" t="s">
        <v>3</v>
      </c>
      <c r="C242" s="55">
        <v>2842</v>
      </c>
      <c r="D242" s="55">
        <v>4057141</v>
      </c>
      <c r="E242" s="43" t="s">
        <v>68</v>
      </c>
      <c r="F242" s="43" t="s">
        <v>4</v>
      </c>
      <c r="G242" s="43" t="s">
        <v>23</v>
      </c>
      <c r="H242" s="43"/>
      <c r="I242" s="43" t="s">
        <v>24</v>
      </c>
      <c r="J242" s="43" t="s">
        <v>12</v>
      </c>
      <c r="K242" s="43" t="s">
        <v>13</v>
      </c>
      <c r="L242" s="43" t="s">
        <v>14</v>
      </c>
      <c r="M242" s="43" t="s">
        <v>13</v>
      </c>
      <c r="N242" s="43" t="s">
        <v>13</v>
      </c>
      <c r="O242" s="56">
        <v>660535</v>
      </c>
      <c r="P242" s="56">
        <v>660535</v>
      </c>
      <c r="Q242" s="56">
        <v>661186</v>
      </c>
      <c r="R242" s="56" t="s">
        <v>2</v>
      </c>
      <c r="S242" s="56" t="s">
        <v>2</v>
      </c>
      <c r="T242" s="56" t="s">
        <v>2</v>
      </c>
      <c r="U242" s="56"/>
      <c r="V242" s="56">
        <v>46050</v>
      </c>
      <c r="W242" s="57" t="s">
        <v>349</v>
      </c>
      <c r="X242" s="57"/>
      <c r="Y242" s="57"/>
      <c r="Z242" s="58"/>
    </row>
    <row r="243" spans="2:26" s="1" customFormat="1" outlineLevel="1" x14ac:dyDescent="0.25">
      <c r="B243" s="54" t="s">
        <v>3</v>
      </c>
      <c r="C243" s="55">
        <v>2845</v>
      </c>
      <c r="D243" s="55">
        <v>4057141</v>
      </c>
      <c r="E243" s="43" t="s">
        <v>69</v>
      </c>
      <c r="F243" s="43" t="s">
        <v>4</v>
      </c>
      <c r="G243" s="43" t="s">
        <v>23</v>
      </c>
      <c r="H243" s="43"/>
      <c r="I243" s="43" t="s">
        <v>24</v>
      </c>
      <c r="J243" s="43" t="s">
        <v>12</v>
      </c>
      <c r="K243" s="43" t="s">
        <v>13</v>
      </c>
      <c r="L243" s="43" t="s">
        <v>14</v>
      </c>
      <c r="M243" s="43" t="s">
        <v>13</v>
      </c>
      <c r="N243" s="43" t="s">
        <v>13</v>
      </c>
      <c r="O243" s="56">
        <v>1831158</v>
      </c>
      <c r="P243" s="56">
        <v>1831158</v>
      </c>
      <c r="Q243" s="56">
        <v>1833003</v>
      </c>
      <c r="R243" s="56" t="s">
        <v>2</v>
      </c>
      <c r="S243" s="56" t="s">
        <v>2</v>
      </c>
      <c r="T243" s="56" t="s">
        <v>2</v>
      </c>
      <c r="U243" s="56"/>
      <c r="V243" s="56">
        <v>92478</v>
      </c>
      <c r="W243" s="57" t="s">
        <v>349</v>
      </c>
      <c r="X243" s="57"/>
      <c r="Y243" s="59"/>
      <c r="Z243" s="58"/>
    </row>
    <row r="244" spans="2:26" s="1" customFormat="1" outlineLevel="1" x14ac:dyDescent="0.25">
      <c r="B244" s="54" t="s">
        <v>218</v>
      </c>
      <c r="C244" s="55">
        <v>2878</v>
      </c>
      <c r="D244" s="55">
        <v>4084918</v>
      </c>
      <c r="E244" s="43" t="s">
        <v>350</v>
      </c>
      <c r="F244" s="43" t="s">
        <v>219</v>
      </c>
      <c r="G244" s="43" t="s">
        <v>18</v>
      </c>
      <c r="H244" s="43" t="s">
        <v>18</v>
      </c>
      <c r="I244" s="43" t="s">
        <v>11</v>
      </c>
      <c r="J244" s="43" t="s">
        <v>12</v>
      </c>
      <c r="K244" s="43"/>
      <c r="L244" s="43"/>
      <c r="M244" s="43"/>
      <c r="N244" s="43"/>
      <c r="O244" s="56" t="s">
        <v>2</v>
      </c>
      <c r="P244" s="56" t="s">
        <v>2</v>
      </c>
      <c r="Q244" s="56" t="s">
        <v>2</v>
      </c>
      <c r="R244" s="56" t="s">
        <v>2</v>
      </c>
      <c r="S244" s="56" t="s">
        <v>2</v>
      </c>
      <c r="T244" s="56" t="s">
        <v>2</v>
      </c>
      <c r="U244" s="56"/>
      <c r="V244" s="56" t="s">
        <v>2</v>
      </c>
      <c r="W244" s="57"/>
      <c r="X244" s="57"/>
      <c r="Y244" s="59"/>
      <c r="Z244" s="58"/>
    </row>
    <row r="245" spans="2:26" s="1" customFormat="1" outlineLevel="1" x14ac:dyDescent="0.25">
      <c r="B245" s="54" t="s">
        <v>240</v>
      </c>
      <c r="C245" s="55">
        <v>3550</v>
      </c>
      <c r="D245" s="55">
        <v>4057102</v>
      </c>
      <c r="E245" s="43"/>
      <c r="F245" s="43" t="s">
        <v>241</v>
      </c>
      <c r="G245" s="43" t="s">
        <v>112</v>
      </c>
      <c r="H245" s="43"/>
      <c r="I245" s="43" t="s">
        <v>53</v>
      </c>
      <c r="J245" s="43" t="s">
        <v>12</v>
      </c>
      <c r="K245" s="43" t="s">
        <v>12</v>
      </c>
      <c r="L245" s="43" t="s">
        <v>14</v>
      </c>
      <c r="M245" s="43" t="s">
        <v>12</v>
      </c>
      <c r="N245" s="43" t="s">
        <v>12</v>
      </c>
      <c r="O245" s="56">
        <v>127276</v>
      </c>
      <c r="P245" s="56">
        <v>127276</v>
      </c>
      <c r="Q245" s="56">
        <v>127322</v>
      </c>
      <c r="R245" s="56" t="s">
        <v>2</v>
      </c>
      <c r="S245" s="56" t="s">
        <v>2</v>
      </c>
      <c r="T245" s="56" t="s">
        <v>2</v>
      </c>
      <c r="U245" s="56"/>
      <c r="V245" s="56">
        <v>11489</v>
      </c>
      <c r="W245" s="57" t="s">
        <v>349</v>
      </c>
      <c r="X245" s="57"/>
      <c r="Y245" s="59"/>
      <c r="Z245" s="58"/>
    </row>
    <row r="246" spans="2:26" s="1" customFormat="1" outlineLevel="1" x14ac:dyDescent="0.25">
      <c r="B246" s="54" t="s">
        <v>253</v>
      </c>
      <c r="C246" s="55">
        <v>3681</v>
      </c>
      <c r="D246" s="55">
        <v>4058284</v>
      </c>
      <c r="E246" s="43"/>
      <c r="F246" s="43" t="s">
        <v>254</v>
      </c>
      <c r="G246" s="43" t="s">
        <v>255</v>
      </c>
      <c r="H246" s="43"/>
      <c r="I246" s="43" t="s">
        <v>48</v>
      </c>
      <c r="J246" s="43" t="s">
        <v>12</v>
      </c>
      <c r="K246" s="43" t="s">
        <v>13</v>
      </c>
      <c r="L246" s="43" t="s">
        <v>14</v>
      </c>
      <c r="M246" s="43" t="s">
        <v>13</v>
      </c>
      <c r="N246" s="43" t="s">
        <v>13</v>
      </c>
      <c r="O246" s="56" t="s">
        <v>2</v>
      </c>
      <c r="P246" s="56" t="s">
        <v>2</v>
      </c>
      <c r="Q246" s="56" t="s">
        <v>2</v>
      </c>
      <c r="R246" s="56" t="s">
        <v>2</v>
      </c>
      <c r="S246" s="56" t="s">
        <v>2</v>
      </c>
      <c r="T246" s="56" t="s">
        <v>2</v>
      </c>
      <c r="U246" s="56"/>
      <c r="V246" s="56">
        <v>166347</v>
      </c>
      <c r="W246" s="57" t="s">
        <v>349</v>
      </c>
      <c r="X246" s="57"/>
      <c r="Y246" s="59"/>
      <c r="Z246" s="58"/>
    </row>
    <row r="247" spans="2:26" s="53" customFormat="1" outlineLevel="1" x14ac:dyDescent="0.25">
      <c r="B247" s="54" t="s">
        <v>260</v>
      </c>
      <c r="C247" s="55">
        <v>3854</v>
      </c>
      <c r="D247" s="55">
        <v>4057106</v>
      </c>
      <c r="E247" s="43"/>
      <c r="F247" s="43" t="s">
        <v>158</v>
      </c>
      <c r="G247" s="43" t="s">
        <v>163</v>
      </c>
      <c r="H247" s="43" t="s">
        <v>163</v>
      </c>
      <c r="I247" s="43" t="s">
        <v>53</v>
      </c>
      <c r="J247" s="43" t="s">
        <v>12</v>
      </c>
      <c r="K247" s="43" t="s">
        <v>12</v>
      </c>
      <c r="L247" s="43" t="s">
        <v>14</v>
      </c>
      <c r="M247" s="43" t="s">
        <v>12</v>
      </c>
      <c r="N247" s="43" t="s">
        <v>12</v>
      </c>
      <c r="O247" s="56">
        <v>315682</v>
      </c>
      <c r="P247" s="56">
        <v>315682</v>
      </c>
      <c r="Q247" s="56">
        <v>316297</v>
      </c>
      <c r="R247" s="56">
        <v>315921</v>
      </c>
      <c r="S247" s="56">
        <v>606</v>
      </c>
      <c r="T247" s="56">
        <v>316527</v>
      </c>
      <c r="U247" s="56"/>
      <c r="V247" s="56" t="s">
        <v>2</v>
      </c>
      <c r="W247" s="57" t="s">
        <v>354</v>
      </c>
      <c r="X247" s="57"/>
      <c r="Y247" s="57"/>
      <c r="Z247" s="58"/>
    </row>
    <row r="248" spans="2:26" s="53" customFormat="1" outlineLevel="1" x14ac:dyDescent="0.25">
      <c r="B248" s="54" t="s">
        <v>121</v>
      </c>
      <c r="C248" s="55">
        <v>5727</v>
      </c>
      <c r="D248" s="55">
        <v>4059906</v>
      </c>
      <c r="E248" s="43"/>
      <c r="F248" s="43" t="s">
        <v>122</v>
      </c>
      <c r="G248" s="43" t="s">
        <v>94</v>
      </c>
      <c r="H248" s="43" t="s">
        <v>59</v>
      </c>
      <c r="I248" s="43" t="s">
        <v>48</v>
      </c>
      <c r="J248" s="43" t="s">
        <v>12</v>
      </c>
      <c r="K248" s="43"/>
      <c r="L248" s="43"/>
      <c r="M248" s="43"/>
      <c r="N248" s="43"/>
      <c r="O248" s="56" t="s">
        <v>2</v>
      </c>
      <c r="P248" s="56" t="s">
        <v>2</v>
      </c>
      <c r="Q248" s="56" t="s">
        <v>2</v>
      </c>
      <c r="R248" s="56" t="s">
        <v>2</v>
      </c>
      <c r="S248" s="56" t="s">
        <v>2</v>
      </c>
      <c r="T248" s="56" t="s">
        <v>2</v>
      </c>
      <c r="U248" s="56"/>
      <c r="V248" s="56" t="s">
        <v>2</v>
      </c>
      <c r="W248" s="57" t="s">
        <v>352</v>
      </c>
      <c r="X248" s="57"/>
      <c r="Y248" s="57"/>
      <c r="Z248" s="58"/>
    </row>
    <row r="249" spans="2:26" s="53" customFormat="1" outlineLevel="1" x14ac:dyDescent="0.25">
      <c r="B249" s="54" t="s">
        <v>121</v>
      </c>
      <c r="C249" s="55">
        <v>5728</v>
      </c>
      <c r="D249" s="55">
        <v>4059906</v>
      </c>
      <c r="E249" s="43"/>
      <c r="F249" s="43" t="s">
        <v>122</v>
      </c>
      <c r="G249" s="43" t="s">
        <v>94</v>
      </c>
      <c r="H249" s="43"/>
      <c r="I249" s="43" t="s">
        <v>48</v>
      </c>
      <c r="J249" s="43" t="s">
        <v>12</v>
      </c>
      <c r="K249" s="43"/>
      <c r="L249" s="43"/>
      <c r="M249" s="43"/>
      <c r="N249" s="43"/>
      <c r="O249" s="56" t="s">
        <v>2</v>
      </c>
      <c r="P249" s="56" t="s">
        <v>2</v>
      </c>
      <c r="Q249" s="56" t="s">
        <v>2</v>
      </c>
      <c r="R249" s="56" t="s">
        <v>2</v>
      </c>
      <c r="S249" s="56" t="s">
        <v>2</v>
      </c>
      <c r="T249" s="56" t="s">
        <v>2</v>
      </c>
      <c r="U249" s="56"/>
      <c r="V249" s="56" t="s">
        <v>2</v>
      </c>
      <c r="W249" s="57" t="s">
        <v>349</v>
      </c>
      <c r="X249" s="57"/>
      <c r="Y249" s="57"/>
      <c r="Z249" s="58"/>
    </row>
    <row r="250" spans="2:26" s="53" customFormat="1" outlineLevel="1" x14ac:dyDescent="0.25">
      <c r="B250" s="54" t="s">
        <v>184</v>
      </c>
      <c r="C250" s="55">
        <v>6035</v>
      </c>
      <c r="D250" s="55">
        <v>4061927</v>
      </c>
      <c r="E250" s="43"/>
      <c r="F250" s="43" t="s">
        <v>185</v>
      </c>
      <c r="G250" s="43" t="s">
        <v>148</v>
      </c>
      <c r="H250" s="43"/>
      <c r="I250" s="43" t="s">
        <v>45</v>
      </c>
      <c r="J250" s="43" t="s">
        <v>12</v>
      </c>
      <c r="K250" s="43"/>
      <c r="L250" s="43"/>
      <c r="M250" s="43"/>
      <c r="N250" s="43"/>
      <c r="O250" s="56" t="s">
        <v>2</v>
      </c>
      <c r="P250" s="56" t="s">
        <v>2</v>
      </c>
      <c r="Q250" s="56" t="s">
        <v>2</v>
      </c>
      <c r="R250" s="56" t="s">
        <v>2</v>
      </c>
      <c r="S250" s="56" t="s">
        <v>2</v>
      </c>
      <c r="T250" s="56" t="s">
        <v>2</v>
      </c>
      <c r="U250" s="56"/>
      <c r="V250" s="56" t="s">
        <v>2</v>
      </c>
      <c r="W250" s="57" t="s">
        <v>349</v>
      </c>
      <c r="X250" s="57"/>
      <c r="Y250" s="57"/>
      <c r="Z250" s="58"/>
    </row>
    <row r="251" spans="2:26" s="53" customFormat="1" outlineLevel="1" x14ac:dyDescent="0.25">
      <c r="B251" s="54" t="s">
        <v>187</v>
      </c>
      <c r="C251" s="55">
        <v>6049</v>
      </c>
      <c r="D251" s="55">
        <v>4057053</v>
      </c>
      <c r="E251" s="43"/>
      <c r="F251" s="43"/>
      <c r="G251" s="43" t="s">
        <v>188</v>
      </c>
      <c r="H251" s="43"/>
      <c r="I251" s="43" t="s">
        <v>53</v>
      </c>
      <c r="J251" s="43" t="s">
        <v>12</v>
      </c>
      <c r="K251" s="43" t="s">
        <v>12</v>
      </c>
      <c r="L251" s="43" t="s">
        <v>14</v>
      </c>
      <c r="M251" s="43" t="s">
        <v>12</v>
      </c>
      <c r="N251" s="43" t="s">
        <v>12</v>
      </c>
      <c r="O251" s="56" t="s">
        <v>2</v>
      </c>
      <c r="P251" s="56" t="s">
        <v>2</v>
      </c>
      <c r="Q251" s="56" t="s">
        <v>2</v>
      </c>
      <c r="R251" s="56" t="s">
        <v>2</v>
      </c>
      <c r="S251" s="56" t="s">
        <v>2</v>
      </c>
      <c r="T251" s="56" t="s">
        <v>2</v>
      </c>
      <c r="U251" s="56"/>
      <c r="V251" s="56">
        <v>29764</v>
      </c>
      <c r="W251" s="57" t="s">
        <v>349</v>
      </c>
      <c r="X251" s="57"/>
      <c r="Y251" s="57"/>
      <c r="Z251" s="58"/>
    </row>
    <row r="252" spans="2:26" s="53" customFormat="1" outlineLevel="1" x14ac:dyDescent="0.25">
      <c r="B252" s="54" t="s">
        <v>227</v>
      </c>
      <c r="C252" s="55">
        <v>6143</v>
      </c>
      <c r="D252" s="55">
        <v>4041957</v>
      </c>
      <c r="E252" s="43"/>
      <c r="F252" s="43"/>
      <c r="G252" s="43" t="s">
        <v>228</v>
      </c>
      <c r="H252" s="43"/>
      <c r="I252" s="43" t="s">
        <v>40</v>
      </c>
      <c r="J252" s="43" t="s">
        <v>12</v>
      </c>
      <c r="K252" s="43"/>
      <c r="L252" s="43"/>
      <c r="M252" s="43"/>
      <c r="N252" s="43"/>
      <c r="O252" s="56" t="s">
        <v>2</v>
      </c>
      <c r="P252" s="56" t="s">
        <v>2</v>
      </c>
      <c r="Q252" s="56" t="s">
        <v>2</v>
      </c>
      <c r="R252" s="56" t="s">
        <v>2</v>
      </c>
      <c r="S252" s="56" t="s">
        <v>2</v>
      </c>
      <c r="T252" s="56" t="s">
        <v>2</v>
      </c>
      <c r="U252" s="56"/>
      <c r="V252" s="56" t="s">
        <v>2</v>
      </c>
      <c r="W252" s="57" t="s">
        <v>349</v>
      </c>
      <c r="X252" s="57"/>
      <c r="Y252" s="57"/>
      <c r="Z252" s="58"/>
    </row>
    <row r="253" spans="2:26" s="1" customFormat="1" outlineLevel="1" x14ac:dyDescent="0.25">
      <c r="B253" s="54" t="s">
        <v>123</v>
      </c>
      <c r="C253" s="55">
        <v>6865</v>
      </c>
      <c r="D253" s="55">
        <v>4057086</v>
      </c>
      <c r="E253" s="43" t="s">
        <v>347</v>
      </c>
      <c r="F253" s="43" t="s">
        <v>76</v>
      </c>
      <c r="G253" s="43" t="s">
        <v>80</v>
      </c>
      <c r="H253" s="43" t="s">
        <v>80</v>
      </c>
      <c r="I253" s="43" t="s">
        <v>11</v>
      </c>
      <c r="J253" s="43" t="s">
        <v>12</v>
      </c>
      <c r="K253" s="43"/>
      <c r="L253" s="43"/>
      <c r="M253" s="43"/>
      <c r="N253" s="43"/>
      <c r="O253" s="56" t="s">
        <v>2</v>
      </c>
      <c r="P253" s="56" t="s">
        <v>2</v>
      </c>
      <c r="Q253" s="56" t="s">
        <v>2</v>
      </c>
      <c r="R253" s="56" t="s">
        <v>2</v>
      </c>
      <c r="S253" s="56" t="s">
        <v>2</v>
      </c>
      <c r="T253" s="56" t="s">
        <v>2</v>
      </c>
      <c r="U253" s="56"/>
      <c r="V253" s="56" t="s">
        <v>2</v>
      </c>
      <c r="W253" s="57" t="s">
        <v>348</v>
      </c>
      <c r="X253" s="57"/>
      <c r="Y253" s="59"/>
      <c r="Z253" s="58"/>
    </row>
    <row r="254" spans="2:26" s="53" customFormat="1" ht="15.75" outlineLevel="1" thickBot="1" x14ac:dyDescent="0.3">
      <c r="B254" s="60" t="s">
        <v>149</v>
      </c>
      <c r="C254" s="61">
        <v>7192</v>
      </c>
      <c r="D254" s="61">
        <v>4332176</v>
      </c>
      <c r="E254" s="48"/>
      <c r="F254" s="48" t="s">
        <v>147</v>
      </c>
      <c r="G254" s="48" t="s">
        <v>112</v>
      </c>
      <c r="H254" s="48"/>
      <c r="I254" s="48" t="s">
        <v>53</v>
      </c>
      <c r="J254" s="48" t="s">
        <v>12</v>
      </c>
      <c r="K254" s="48"/>
      <c r="L254" s="48" t="e">
        <f>IF(#REF!=C254,"","ERROR")</f>
        <v>#REF!</v>
      </c>
      <c r="M254" s="48"/>
      <c r="N254" s="48"/>
      <c r="O254" s="62" t="s">
        <v>2</v>
      </c>
      <c r="P254" s="62" t="s">
        <v>2</v>
      </c>
      <c r="Q254" s="62" t="s">
        <v>2</v>
      </c>
      <c r="R254" s="62" t="s">
        <v>2</v>
      </c>
      <c r="S254" s="62" t="s">
        <v>2</v>
      </c>
      <c r="T254" s="62" t="s">
        <v>2</v>
      </c>
      <c r="U254" s="62"/>
      <c r="V254" s="62" t="s">
        <v>2</v>
      </c>
      <c r="W254" s="63" t="s">
        <v>349</v>
      </c>
      <c r="X254" s="63"/>
      <c r="Y254" s="63"/>
      <c r="Z254" s="64"/>
    </row>
    <row r="255" spans="2:26" s="1" customFormat="1" x14ac:dyDescent="0.25"/>
  </sheetData>
  <autoFilter ref="A2:AA202">
    <sortState ref="A3:AA202">
      <sortCondition ref="W3:W202"/>
    </sortState>
  </autoFilter>
  <sortState ref="B3:AA206">
    <sortCondition ref="W3:W206"/>
  </sortState>
  <conditionalFormatting sqref="O214:T219 O255:T1048576 O1:T3 O221:T223 O209:T212 O231:T232 O107:V107 O4:V4 O157:U157 O108:T156 O5:T106 O158:T184 O186:T207">
    <cfRule type="cellIs" dxfId="90" priority="46" operator="equal">
      <formula>"NA"</formula>
    </cfRule>
  </conditionalFormatting>
  <conditionalFormatting sqref="U255:V1048576 W243:Y254 U217:V219 Z124 U125:W156 U1:Y1 U214:Z216 U124:V124 U39:W43 U191:W194 U186:V190 U221:V223 U209:V212 U2:V3 W4 Y4 U231:V232 W107 V157:W157 U108:W123 U5:Y38 U158:W184 W202:W206 U195:V207 X3:X206 U45:W106 U44 W44">
    <cfRule type="cellIs" dxfId="89" priority="44" operator="equal">
      <formula>"NA"</formula>
    </cfRule>
    <cfRule type="cellIs" dxfId="88" priority="45" operator="equal">
      <formula>"NA"</formula>
    </cfRule>
  </conditionalFormatting>
  <conditionalFormatting sqref="O185:T185">
    <cfRule type="cellIs" dxfId="87" priority="35" operator="equal">
      <formula>"NA"</formula>
    </cfRule>
  </conditionalFormatting>
  <conditionalFormatting sqref="U185:V185">
    <cfRule type="cellIs" dxfId="86" priority="33" operator="equal">
      <formula>"NA"</formula>
    </cfRule>
    <cfRule type="cellIs" dxfId="85" priority="34" operator="equal">
      <formula>"NA"</formula>
    </cfRule>
  </conditionalFormatting>
  <conditionalFormatting sqref="O213:T213">
    <cfRule type="cellIs" dxfId="84" priority="40" operator="equal">
      <formula>"NA"</formula>
    </cfRule>
  </conditionalFormatting>
  <conditionalFormatting sqref="U213:V213">
    <cfRule type="cellIs" dxfId="83" priority="38" operator="equal">
      <formula>"NA"</formula>
    </cfRule>
    <cfRule type="cellIs" dxfId="82" priority="39" operator="equal">
      <formula>"NA"</formula>
    </cfRule>
  </conditionalFormatting>
  <conditionalFormatting sqref="W212:W213">
    <cfRule type="cellIs" dxfId="81" priority="36" operator="equal">
      <formula>"NA"</formula>
    </cfRule>
    <cfRule type="cellIs" dxfId="80" priority="37" operator="equal">
      <formula>"NA"</formula>
    </cfRule>
  </conditionalFormatting>
  <conditionalFormatting sqref="U208:V208">
    <cfRule type="cellIs" dxfId="79" priority="21" operator="equal">
      <formula>"NA"</formula>
    </cfRule>
    <cfRule type="cellIs" dxfId="78" priority="22" operator="equal">
      <formula>"NA"</formula>
    </cfRule>
  </conditionalFormatting>
  <conditionalFormatting sqref="Z191:Z194">
    <cfRule type="cellIs" dxfId="77" priority="31" operator="equal">
      <formula>"NA"</formula>
    </cfRule>
    <cfRule type="cellIs" dxfId="76" priority="32" operator="equal">
      <formula>"NA"</formula>
    </cfRule>
  </conditionalFormatting>
  <conditionalFormatting sqref="O220:T220">
    <cfRule type="cellIs" dxfId="75" priority="26" operator="equal">
      <formula>"NA"</formula>
    </cfRule>
  </conditionalFormatting>
  <conditionalFormatting sqref="U220:V220">
    <cfRule type="cellIs" dxfId="74" priority="24" operator="equal">
      <formula>"NA"</formula>
    </cfRule>
    <cfRule type="cellIs" dxfId="73" priority="25" operator="equal">
      <formula>"NA"</formula>
    </cfRule>
  </conditionalFormatting>
  <conditionalFormatting sqref="O208:T208">
    <cfRule type="cellIs" dxfId="72" priority="23" operator="equal">
      <formula>"NA"</formula>
    </cfRule>
  </conditionalFormatting>
  <conditionalFormatting sqref="A2:B2">
    <cfRule type="cellIs" dxfId="71" priority="19" operator="equal">
      <formula>"NA"</formula>
    </cfRule>
    <cfRule type="cellIs" dxfId="70" priority="20" operator="equal">
      <formula>"NA"</formula>
    </cfRule>
  </conditionalFormatting>
  <conditionalFormatting sqref="O225:T226">
    <cfRule type="cellIs" dxfId="69" priority="18" operator="equal">
      <formula>"NA"</formula>
    </cfRule>
  </conditionalFormatting>
  <conditionalFormatting sqref="U225:Y226">
    <cfRule type="cellIs" dxfId="68" priority="16" operator="equal">
      <formula>"NA"</formula>
    </cfRule>
    <cfRule type="cellIs" dxfId="67" priority="17" operator="equal">
      <formula>"NA"</formula>
    </cfRule>
  </conditionalFormatting>
  <conditionalFormatting sqref="O227:T228">
    <cfRule type="cellIs" dxfId="66" priority="15" operator="equal">
      <formula>"NA"</formula>
    </cfRule>
  </conditionalFormatting>
  <conditionalFormatting sqref="U227:X228">
    <cfRule type="cellIs" dxfId="65" priority="13" operator="equal">
      <formula>"NA"</formula>
    </cfRule>
    <cfRule type="cellIs" dxfId="64" priority="14" operator="equal">
      <formula>"NA"</formula>
    </cfRule>
  </conditionalFormatting>
  <conditionalFormatting sqref="O229:T230">
    <cfRule type="cellIs" dxfId="63" priority="12" operator="equal">
      <formula>"NA"</formula>
    </cfRule>
  </conditionalFormatting>
  <conditionalFormatting sqref="U229:X230">
    <cfRule type="cellIs" dxfId="62" priority="10" operator="equal">
      <formula>"NA"</formula>
    </cfRule>
    <cfRule type="cellIs" dxfId="61" priority="11" operator="equal">
      <formula>"NA"</formula>
    </cfRule>
  </conditionalFormatting>
  <conditionalFormatting sqref="O224:T224">
    <cfRule type="cellIs" dxfId="60" priority="9" operator="equal">
      <formula>"NA"</formula>
    </cfRule>
  </conditionalFormatting>
  <conditionalFormatting sqref="U224:Y224">
    <cfRule type="cellIs" dxfId="59" priority="7" operator="equal">
      <formula>"NA"</formula>
    </cfRule>
    <cfRule type="cellIs" dxfId="58" priority="8" operator="equal">
      <formula>"NA"</formula>
    </cfRule>
  </conditionalFormatting>
  <conditionalFormatting sqref="E2">
    <cfRule type="cellIs" dxfId="57" priority="5" operator="equal">
      <formula>"NA"</formula>
    </cfRule>
    <cfRule type="cellIs" dxfId="56" priority="6" operator="equal">
      <formula>"NA"</formula>
    </cfRule>
  </conditionalFormatting>
  <conditionalFormatting sqref="H2">
    <cfRule type="cellIs" dxfId="55" priority="3" operator="equal">
      <formula>"NA"</formula>
    </cfRule>
    <cfRule type="cellIs" dxfId="54" priority="4" operator="equal">
      <formula>"NA"</formula>
    </cfRule>
  </conditionalFormatting>
  <conditionalFormatting sqref="V44">
    <cfRule type="cellIs" dxfId="53" priority="1" operator="equal">
      <formula>"NA"</formula>
    </cfRule>
    <cfRule type="cellIs" dxfId="52" priority="2" operator="equal">
      <formula>"NA"</formula>
    </cfRule>
  </conditionalFormatting>
  <pageMargins left="0.7" right="0.7" top="0.75" bottom="0.75" header="0.3" footer="0.3"/>
  <pageSetup scale="63" orientation="portrait" r:id="rId1"/>
  <headerFooter>
    <oddHeader>&amp;C&amp;A&amp;RPage &amp;P of &amp;N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87"/>
  <sheetViews>
    <sheetView zoomScale="85" zoomScaleNormal="85" workbookViewId="0">
      <selection activeCell="A13" sqref="A13:H13"/>
    </sheetView>
  </sheetViews>
  <sheetFormatPr defaultRowHeight="15" outlineLevelRow="1" outlineLevelCol="1" x14ac:dyDescent="0.25"/>
  <cols>
    <col min="1" max="1" width="4.140625" bestFit="1" customWidth="1"/>
    <col min="2" max="2" width="48.5703125" customWidth="1"/>
    <col min="3" max="3" width="11.42578125" hidden="1" customWidth="1" outlineLevel="1"/>
    <col min="4" max="4" width="10.28515625" hidden="1" customWidth="1" outlineLevel="1"/>
    <col min="5" max="5" width="42.85546875" customWidth="1" collapsed="1"/>
    <col min="6" max="6" width="30.42578125" hidden="1" customWidth="1" outlineLevel="1"/>
    <col min="7" max="7" width="7" hidden="1" customWidth="1" outlineLevel="1"/>
    <col min="8" max="8" width="9.85546875" customWidth="1" collapsed="1"/>
    <col min="9" max="9" width="9.7109375" hidden="1" customWidth="1" outlineLevel="1"/>
    <col min="10" max="10" width="15.7109375" hidden="1" customWidth="1" outlineLevel="1"/>
    <col min="11" max="11" width="8.140625" hidden="1" customWidth="1" outlineLevel="1"/>
    <col min="12" max="12" width="10.140625" hidden="1" customWidth="1" outlineLevel="1"/>
    <col min="13" max="13" width="11.85546875" hidden="1" customWidth="1" outlineLevel="1"/>
    <col min="14" max="14" width="12.5703125" hidden="1" customWidth="1" outlineLevel="1"/>
    <col min="15" max="15" width="17" hidden="1" customWidth="1" outlineLevel="1"/>
    <col min="16" max="16" width="18.28515625" hidden="1" customWidth="1" outlineLevel="1"/>
    <col min="17" max="17" width="15.140625" hidden="1" customWidth="1" outlineLevel="1"/>
    <col min="18" max="18" width="23.5703125" hidden="1" customWidth="1" outlineLevel="1"/>
    <col min="19" max="19" width="23.42578125" hidden="1" customWidth="1" outlineLevel="1"/>
    <col min="20" max="20" width="18.7109375" hidden="1" customWidth="1" outlineLevel="1"/>
    <col min="21" max="21" width="10.7109375" customWidth="1" collapsed="1"/>
    <col min="22" max="23" width="13.7109375" customWidth="1"/>
    <col min="24" max="25" width="9.140625" customWidth="1"/>
    <col min="26" max="26" width="33.140625" customWidth="1"/>
    <col min="27" max="27" width="9.140625" customWidth="1"/>
    <col min="28" max="28" width="2.7109375" customWidth="1"/>
  </cols>
  <sheetData>
    <row r="1" spans="1:29" s="65" customFormat="1" x14ac:dyDescent="0.25"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 t="s">
        <v>7</v>
      </c>
      <c r="P1" s="66" t="s">
        <v>7</v>
      </c>
      <c r="Q1" s="66" t="s">
        <v>7</v>
      </c>
      <c r="R1" s="66" t="s">
        <v>7</v>
      </c>
      <c r="S1" s="66" t="s">
        <v>7</v>
      </c>
      <c r="T1" s="66" t="s">
        <v>7</v>
      </c>
      <c r="U1" s="66" t="s">
        <v>7</v>
      </c>
      <c r="V1" s="66" t="s">
        <v>7</v>
      </c>
      <c r="W1" s="66" t="s">
        <v>7</v>
      </c>
      <c r="X1" s="66" t="s">
        <v>7</v>
      </c>
      <c r="Y1" s="66" t="s">
        <v>7</v>
      </c>
    </row>
    <row r="2" spans="1:29" s="71" customFormat="1" ht="58.5" customHeight="1" x14ac:dyDescent="0.4">
      <c r="A2" s="74" t="s">
        <v>364</v>
      </c>
      <c r="B2" s="74" t="s">
        <v>326</v>
      </c>
      <c r="C2" s="75" t="s">
        <v>327</v>
      </c>
      <c r="D2" s="75" t="s">
        <v>328</v>
      </c>
      <c r="E2" s="74" t="s">
        <v>329</v>
      </c>
      <c r="F2" s="75" t="s">
        <v>330</v>
      </c>
      <c r="G2" s="75" t="s">
        <v>331</v>
      </c>
      <c r="H2" s="74" t="s">
        <v>332</v>
      </c>
      <c r="I2" s="75" t="s">
        <v>333</v>
      </c>
      <c r="J2" s="75" t="s">
        <v>334</v>
      </c>
      <c r="K2" s="75" t="s">
        <v>335</v>
      </c>
      <c r="L2" s="75" t="s">
        <v>336</v>
      </c>
      <c r="M2" s="75" t="s">
        <v>337</v>
      </c>
      <c r="N2" s="75" t="s">
        <v>338</v>
      </c>
      <c r="O2" s="75" t="s">
        <v>339</v>
      </c>
      <c r="P2" s="75" t="s">
        <v>340</v>
      </c>
      <c r="Q2" s="75" t="s">
        <v>341</v>
      </c>
      <c r="R2" s="75" t="s">
        <v>342</v>
      </c>
      <c r="S2" s="75" t="s">
        <v>343</v>
      </c>
      <c r="T2" s="75" t="s">
        <v>339</v>
      </c>
      <c r="U2" s="74" t="s">
        <v>365</v>
      </c>
      <c r="V2" s="74" t="s">
        <v>366</v>
      </c>
      <c r="W2" s="74" t="s">
        <v>367</v>
      </c>
      <c r="X2" s="72" t="s">
        <v>315</v>
      </c>
      <c r="Y2" s="72" t="s">
        <v>316</v>
      </c>
      <c r="Z2" s="71" t="s">
        <v>363</v>
      </c>
    </row>
    <row r="3" spans="1:29" x14ac:dyDescent="0.25">
      <c r="A3">
        <v>1</v>
      </c>
      <c r="B3" s="4" t="s">
        <v>227</v>
      </c>
      <c r="C3" s="3">
        <v>3165</v>
      </c>
      <c r="D3" s="3">
        <v>4041957</v>
      </c>
      <c r="E3" s="4"/>
      <c r="F3" s="4"/>
      <c r="G3" s="4" t="s">
        <v>228</v>
      </c>
      <c r="H3" s="4" t="s">
        <v>152</v>
      </c>
      <c r="I3" s="4" t="s">
        <v>40</v>
      </c>
      <c r="J3" s="4" t="s">
        <v>12</v>
      </c>
      <c r="K3" s="4" t="s">
        <v>13</v>
      </c>
      <c r="L3" s="4" t="s">
        <v>14</v>
      </c>
      <c r="M3" s="4" t="s">
        <v>13</v>
      </c>
      <c r="N3" s="4" t="s">
        <v>13</v>
      </c>
      <c r="O3" s="5">
        <v>1021723</v>
      </c>
      <c r="P3" s="5">
        <v>1021723</v>
      </c>
      <c r="Q3" s="5">
        <v>1022170</v>
      </c>
      <c r="R3" s="5">
        <v>1004578</v>
      </c>
      <c r="S3" s="5">
        <v>432</v>
      </c>
      <c r="T3" s="5">
        <v>1005010</v>
      </c>
      <c r="U3" s="5">
        <f t="shared" ref="U3:U18" si="0">IF(Q3="NA",T3,Q3)</f>
        <v>1022170</v>
      </c>
      <c r="V3" s="73">
        <v>40804.421000000002</v>
      </c>
      <c r="W3" s="68">
        <f t="shared" ref="W3:W26" si="1">(V3*1000)/U3</f>
        <v>39.919407730612328</v>
      </c>
      <c r="X3" s="68">
        <f t="shared" ref="X3:X26" si="2">AVERAGE($W$3:$W$26)</f>
        <v>109.0211882398707</v>
      </c>
      <c r="Y3" s="68">
        <f t="shared" ref="Y3:Y26" si="3">MEDIAN($W$3:$W$26)</f>
        <v>78.997444027048601</v>
      </c>
      <c r="Z3" t="s">
        <v>359</v>
      </c>
      <c r="AA3" s="76">
        <f>VLOOKUP(C3,'Exhibit MAC-5 Workpaper'!$C$3:$W$202,21,FALSE)-W3</f>
        <v>0</v>
      </c>
      <c r="AB3" s="76"/>
      <c r="AC3" t="str">
        <f>"Mean: "&amp;TEXT(X3,"$0.00")</f>
        <v>Mean: $109.02</v>
      </c>
    </row>
    <row r="4" spans="1:29" x14ac:dyDescent="0.25">
      <c r="A4">
        <f t="shared" ref="A4:A26" si="4">+A3+1</f>
        <v>2</v>
      </c>
      <c r="B4" s="4" t="s">
        <v>140</v>
      </c>
      <c r="C4" s="3">
        <v>4573</v>
      </c>
      <c r="D4" s="3">
        <v>4060684</v>
      </c>
      <c r="E4" s="4"/>
      <c r="F4" s="4" t="s">
        <v>67</v>
      </c>
      <c r="G4" s="4" t="s">
        <v>141</v>
      </c>
      <c r="H4" s="4" t="s">
        <v>141</v>
      </c>
      <c r="I4" s="4" t="s">
        <v>40</v>
      </c>
      <c r="J4" s="4" t="s">
        <v>12</v>
      </c>
      <c r="K4" s="4" t="s">
        <v>13</v>
      </c>
      <c r="L4" s="4" t="s">
        <v>14</v>
      </c>
      <c r="M4" s="4" t="s">
        <v>13</v>
      </c>
      <c r="N4" s="4" t="s">
        <v>13</v>
      </c>
      <c r="O4" s="5" t="s">
        <v>2</v>
      </c>
      <c r="P4" s="5" t="s">
        <v>2</v>
      </c>
      <c r="Q4" s="5" t="s">
        <v>2</v>
      </c>
      <c r="R4" s="5">
        <v>321492</v>
      </c>
      <c r="S4" s="5">
        <v>107</v>
      </c>
      <c r="T4" s="5">
        <v>321599</v>
      </c>
      <c r="U4" s="5">
        <f t="shared" si="0"/>
        <v>321599</v>
      </c>
      <c r="V4" s="73">
        <v>13970</v>
      </c>
      <c r="W4" s="68">
        <f t="shared" si="1"/>
        <v>43.439189798475745</v>
      </c>
      <c r="X4" s="68">
        <f t="shared" si="2"/>
        <v>109.0211882398707</v>
      </c>
      <c r="Y4" s="68">
        <f t="shared" si="3"/>
        <v>78.997444027048601</v>
      </c>
      <c r="AC4" t="str">
        <f>"Median: "&amp;TEXT(Y3,"$0.00")</f>
        <v>Median: $79.00</v>
      </c>
    </row>
    <row r="5" spans="1:29" x14ac:dyDescent="0.25">
      <c r="A5">
        <f t="shared" si="4"/>
        <v>3</v>
      </c>
      <c r="B5" s="4" t="s">
        <v>227</v>
      </c>
      <c r="C5" s="3">
        <v>3167</v>
      </c>
      <c r="D5" s="3">
        <v>4041957</v>
      </c>
      <c r="E5" s="4"/>
      <c r="F5" s="4"/>
      <c r="G5" s="4" t="s">
        <v>228</v>
      </c>
      <c r="H5" s="4" t="s">
        <v>228</v>
      </c>
      <c r="I5" s="4" t="s">
        <v>40</v>
      </c>
      <c r="J5" s="4" t="s">
        <v>12</v>
      </c>
      <c r="K5" s="4" t="s">
        <v>13</v>
      </c>
      <c r="L5" s="4" t="s">
        <v>14</v>
      </c>
      <c r="M5" s="4" t="s">
        <v>13</v>
      </c>
      <c r="N5" s="4" t="s">
        <v>13</v>
      </c>
      <c r="O5" s="5">
        <v>682173</v>
      </c>
      <c r="P5" s="5">
        <v>682173</v>
      </c>
      <c r="Q5" s="5" t="s">
        <v>2</v>
      </c>
      <c r="R5" s="5">
        <v>682173</v>
      </c>
      <c r="S5" s="5">
        <v>201</v>
      </c>
      <c r="T5" s="5">
        <v>682374</v>
      </c>
      <c r="U5" s="5">
        <f t="shared" si="0"/>
        <v>682374</v>
      </c>
      <c r="V5" s="73">
        <v>40804</v>
      </c>
      <c r="W5" s="68">
        <f t="shared" si="1"/>
        <v>59.79712005439832</v>
      </c>
      <c r="X5" s="68">
        <f t="shared" si="2"/>
        <v>109.0211882398707</v>
      </c>
      <c r="Y5" s="68">
        <f t="shared" si="3"/>
        <v>78.997444027048601</v>
      </c>
      <c r="AC5" t="str">
        <f>'Exhibit MAC-5 Workpaper'!$AC$5</f>
        <v>Cascade WA: $75.60</v>
      </c>
    </row>
    <row r="6" spans="1:29" x14ac:dyDescent="0.25">
      <c r="A6">
        <f t="shared" si="4"/>
        <v>4</v>
      </c>
      <c r="B6" s="4" t="s">
        <v>38</v>
      </c>
      <c r="C6" s="3">
        <v>199</v>
      </c>
      <c r="D6" s="3">
        <v>4057075</v>
      </c>
      <c r="E6" s="4"/>
      <c r="F6" s="4"/>
      <c r="G6" s="4" t="s">
        <v>39</v>
      </c>
      <c r="H6" s="4" t="s">
        <v>141</v>
      </c>
      <c r="I6" s="4" t="s">
        <v>40</v>
      </c>
      <c r="J6" s="4" t="s">
        <v>12</v>
      </c>
      <c r="K6" s="4" t="s">
        <v>12</v>
      </c>
      <c r="L6" s="4" t="s">
        <v>14</v>
      </c>
      <c r="M6" s="4" t="s">
        <v>12</v>
      </c>
      <c r="N6" s="4" t="s">
        <v>12</v>
      </c>
      <c r="O6" s="5" t="s">
        <v>2</v>
      </c>
      <c r="P6" s="5" t="s">
        <v>2</v>
      </c>
      <c r="Q6" s="5" t="s">
        <v>2</v>
      </c>
      <c r="R6" s="5">
        <v>76145</v>
      </c>
      <c r="S6" s="5">
        <v>8</v>
      </c>
      <c r="T6" s="5">
        <v>76153</v>
      </c>
      <c r="U6" s="5">
        <f t="shared" si="0"/>
        <v>76153</v>
      </c>
      <c r="V6" s="73">
        <v>4652</v>
      </c>
      <c r="W6" s="68">
        <f t="shared" si="1"/>
        <v>61.08754743739577</v>
      </c>
      <c r="X6" s="68">
        <f t="shared" si="2"/>
        <v>109.0211882398707</v>
      </c>
      <c r="Y6" s="68">
        <f t="shared" si="3"/>
        <v>78.997444027048601</v>
      </c>
      <c r="Z6" s="1"/>
      <c r="AA6" s="1"/>
      <c r="AB6" s="1"/>
    </row>
    <row r="7" spans="1:29" x14ac:dyDescent="0.25">
      <c r="A7">
        <f t="shared" si="4"/>
        <v>5</v>
      </c>
      <c r="B7" s="4" t="s">
        <v>303</v>
      </c>
      <c r="C7" s="3">
        <v>2785</v>
      </c>
      <c r="D7" s="3">
        <v>4062485</v>
      </c>
      <c r="E7" s="4"/>
      <c r="F7" s="4" t="s">
        <v>304</v>
      </c>
      <c r="G7" s="4" t="s">
        <v>39</v>
      </c>
      <c r="H7" s="4" t="s">
        <v>39</v>
      </c>
      <c r="I7" s="4" t="s">
        <v>40</v>
      </c>
      <c r="J7" s="4" t="s">
        <v>12</v>
      </c>
      <c r="K7" s="4" t="s">
        <v>12</v>
      </c>
      <c r="L7" s="4" t="s">
        <v>14</v>
      </c>
      <c r="M7" s="4" t="s">
        <v>12</v>
      </c>
      <c r="N7" s="4" t="s">
        <v>12</v>
      </c>
      <c r="O7" s="5">
        <v>773181</v>
      </c>
      <c r="P7" s="5">
        <v>773181</v>
      </c>
      <c r="Q7" s="5">
        <v>773385</v>
      </c>
      <c r="R7" s="5">
        <v>773226</v>
      </c>
      <c r="S7" s="5">
        <v>204</v>
      </c>
      <c r="T7" s="5">
        <v>773430</v>
      </c>
      <c r="U7" s="5">
        <f t="shared" si="0"/>
        <v>773385</v>
      </c>
      <c r="V7" s="73">
        <v>49721</v>
      </c>
      <c r="W7" s="68">
        <f t="shared" si="1"/>
        <v>64.290101307886758</v>
      </c>
      <c r="X7" s="68">
        <f t="shared" si="2"/>
        <v>109.0211882398707</v>
      </c>
      <c r="Y7" s="68">
        <f t="shared" si="3"/>
        <v>78.997444027048601</v>
      </c>
    </row>
    <row r="8" spans="1:29" x14ac:dyDescent="0.25">
      <c r="A8">
        <f t="shared" si="4"/>
        <v>6</v>
      </c>
      <c r="B8" s="4" t="s">
        <v>307</v>
      </c>
      <c r="C8" s="3">
        <v>3057</v>
      </c>
      <c r="D8" s="3">
        <v>4057098</v>
      </c>
      <c r="E8" s="4"/>
      <c r="F8" s="4" t="s">
        <v>160</v>
      </c>
      <c r="G8" s="4" t="s">
        <v>228</v>
      </c>
      <c r="H8" s="4" t="s">
        <v>228</v>
      </c>
      <c r="I8" s="4" t="s">
        <v>40</v>
      </c>
      <c r="J8" s="4" t="s">
        <v>12</v>
      </c>
      <c r="K8" s="4" t="s">
        <v>12</v>
      </c>
      <c r="L8" s="4" t="s">
        <v>14</v>
      </c>
      <c r="M8" s="4" t="s">
        <v>12</v>
      </c>
      <c r="N8" s="4" t="s">
        <v>12</v>
      </c>
      <c r="O8" s="5">
        <v>154082</v>
      </c>
      <c r="P8" s="5">
        <v>154092</v>
      </c>
      <c r="Q8" s="5" t="s">
        <v>2</v>
      </c>
      <c r="R8" s="5">
        <v>153691</v>
      </c>
      <c r="S8" s="5">
        <v>17</v>
      </c>
      <c r="T8" s="5">
        <v>153708</v>
      </c>
      <c r="U8" s="5">
        <f t="shared" si="0"/>
        <v>153708</v>
      </c>
      <c r="V8" s="73">
        <v>10391</v>
      </c>
      <c r="W8" s="68">
        <f t="shared" si="1"/>
        <v>67.602206781689958</v>
      </c>
      <c r="X8" s="68">
        <f t="shared" si="2"/>
        <v>109.0211882398707</v>
      </c>
      <c r="Y8" s="68">
        <f t="shared" si="3"/>
        <v>78.997444027048601</v>
      </c>
    </row>
    <row r="9" spans="1:29" x14ac:dyDescent="0.25">
      <c r="A9">
        <f t="shared" si="4"/>
        <v>7</v>
      </c>
      <c r="B9" s="4" t="s">
        <v>224</v>
      </c>
      <c r="C9" s="3">
        <v>3124</v>
      </c>
      <c r="D9" s="3">
        <v>4057146</v>
      </c>
      <c r="E9" s="4"/>
      <c r="F9" s="4" t="s">
        <v>166</v>
      </c>
      <c r="G9" s="4" t="s">
        <v>225</v>
      </c>
      <c r="H9" s="4" t="s">
        <v>225</v>
      </c>
      <c r="I9" s="4" t="s">
        <v>40</v>
      </c>
      <c r="J9" s="4" t="s">
        <v>12</v>
      </c>
      <c r="K9" s="4" t="s">
        <v>13</v>
      </c>
      <c r="L9" s="4" t="s">
        <v>14</v>
      </c>
      <c r="M9" s="4" t="s">
        <v>13</v>
      </c>
      <c r="N9" s="4" t="s">
        <v>13</v>
      </c>
      <c r="O9" s="5">
        <v>5841882</v>
      </c>
      <c r="P9" s="5">
        <v>5841882</v>
      </c>
      <c r="Q9" s="5" t="s">
        <v>2</v>
      </c>
      <c r="R9" s="5">
        <v>5574022</v>
      </c>
      <c r="S9" s="5">
        <v>32324</v>
      </c>
      <c r="T9" s="5">
        <v>5606346</v>
      </c>
      <c r="U9" s="5">
        <f t="shared" si="0"/>
        <v>5606346</v>
      </c>
      <c r="V9" s="73">
        <v>405479</v>
      </c>
      <c r="W9" s="68">
        <f t="shared" si="1"/>
        <v>72.325004557335561</v>
      </c>
      <c r="X9" s="68">
        <f t="shared" si="2"/>
        <v>109.0211882398707</v>
      </c>
      <c r="Y9" s="68">
        <f t="shared" si="3"/>
        <v>78.997444027048601</v>
      </c>
    </row>
    <row r="10" spans="1:29" x14ac:dyDescent="0.25">
      <c r="A10">
        <f t="shared" si="4"/>
        <v>8</v>
      </c>
      <c r="B10" s="4" t="s">
        <v>113</v>
      </c>
      <c r="C10" s="3">
        <v>6758</v>
      </c>
      <c r="D10" s="3">
        <v>4238977</v>
      </c>
      <c r="E10" s="4" t="s">
        <v>114</v>
      </c>
      <c r="F10" s="4" t="s">
        <v>43</v>
      </c>
      <c r="G10" s="4" t="s">
        <v>103</v>
      </c>
      <c r="H10" s="4" t="s">
        <v>103</v>
      </c>
      <c r="I10" s="4" t="s">
        <v>40</v>
      </c>
      <c r="J10" s="4" t="s">
        <v>12</v>
      </c>
      <c r="K10" s="4" t="s">
        <v>13</v>
      </c>
      <c r="L10" s="4" t="s">
        <v>14</v>
      </c>
      <c r="M10" s="4" t="s">
        <v>13</v>
      </c>
      <c r="N10" s="4" t="s">
        <v>13</v>
      </c>
      <c r="O10" s="5">
        <v>363</v>
      </c>
      <c r="P10" s="5">
        <v>363</v>
      </c>
      <c r="Q10" s="5">
        <v>370</v>
      </c>
      <c r="R10" s="5" t="s">
        <v>2</v>
      </c>
      <c r="S10" s="5" t="s">
        <v>2</v>
      </c>
      <c r="T10" s="5" t="s">
        <v>2</v>
      </c>
      <c r="U10" s="5">
        <f t="shared" si="0"/>
        <v>370</v>
      </c>
      <c r="V10" s="73">
        <v>27</v>
      </c>
      <c r="W10" s="68">
        <f t="shared" si="1"/>
        <v>72.972972972972968</v>
      </c>
      <c r="X10" s="68">
        <f t="shared" si="2"/>
        <v>109.0211882398707</v>
      </c>
      <c r="Y10" s="68">
        <f t="shared" si="3"/>
        <v>78.997444027048601</v>
      </c>
    </row>
    <row r="11" spans="1:29" x14ac:dyDescent="0.25">
      <c r="A11">
        <f t="shared" si="4"/>
        <v>9</v>
      </c>
      <c r="B11" s="4" t="s">
        <v>227</v>
      </c>
      <c r="C11" s="3">
        <v>3166</v>
      </c>
      <c r="D11" s="3">
        <v>4041957</v>
      </c>
      <c r="E11" s="4"/>
      <c r="F11" s="4"/>
      <c r="G11" s="4" t="s">
        <v>228</v>
      </c>
      <c r="H11" s="4" t="s">
        <v>225</v>
      </c>
      <c r="I11" s="4" t="s">
        <v>40</v>
      </c>
      <c r="J11" s="4" t="s">
        <v>12</v>
      </c>
      <c r="K11" s="4" t="s">
        <v>13</v>
      </c>
      <c r="L11" s="4" t="s">
        <v>14</v>
      </c>
      <c r="M11" s="4" t="s">
        <v>13</v>
      </c>
      <c r="N11" s="4" t="s">
        <v>13</v>
      </c>
      <c r="O11" s="5">
        <v>184739</v>
      </c>
      <c r="P11" s="5">
        <v>184739</v>
      </c>
      <c r="Q11" s="5" t="s">
        <v>2</v>
      </c>
      <c r="R11" s="5">
        <v>184739</v>
      </c>
      <c r="S11" s="5">
        <v>73</v>
      </c>
      <c r="T11" s="5">
        <v>184812</v>
      </c>
      <c r="U11" s="5">
        <f t="shared" si="0"/>
        <v>184812</v>
      </c>
      <c r="V11" s="73">
        <v>13707</v>
      </c>
      <c r="W11" s="68">
        <f t="shared" si="1"/>
        <v>74.167261866112597</v>
      </c>
      <c r="X11" s="68">
        <f t="shared" si="2"/>
        <v>109.0211882398707</v>
      </c>
      <c r="Y11" s="68">
        <f t="shared" si="3"/>
        <v>78.997444027048601</v>
      </c>
    </row>
    <row r="12" spans="1:29" x14ac:dyDescent="0.25">
      <c r="A12">
        <f t="shared" si="4"/>
        <v>10</v>
      </c>
      <c r="B12" s="4" t="s">
        <v>375</v>
      </c>
      <c r="C12" s="3">
        <v>516</v>
      </c>
      <c r="D12" s="3">
        <v>4057112</v>
      </c>
      <c r="E12" s="4"/>
      <c r="F12" s="4" t="s">
        <v>67</v>
      </c>
      <c r="G12" s="4" t="s">
        <v>39</v>
      </c>
      <c r="H12" s="4" t="s">
        <v>41</v>
      </c>
      <c r="I12" s="4" t="s">
        <v>40</v>
      </c>
      <c r="J12" s="4" t="s">
        <v>12</v>
      </c>
      <c r="K12" s="4" t="s">
        <v>13</v>
      </c>
      <c r="L12" s="4" t="s">
        <v>14</v>
      </c>
      <c r="M12" s="4" t="s">
        <v>13</v>
      </c>
      <c r="N12" s="4" t="s">
        <v>13</v>
      </c>
      <c r="O12" s="5">
        <v>65918</v>
      </c>
      <c r="P12" s="5">
        <v>65918</v>
      </c>
      <c r="Q12" s="5">
        <v>65953</v>
      </c>
      <c r="R12" s="5">
        <v>65918</v>
      </c>
      <c r="S12" s="5">
        <v>35</v>
      </c>
      <c r="T12" s="5">
        <v>65953</v>
      </c>
      <c r="U12" s="5">
        <f t="shared" si="0"/>
        <v>65953</v>
      </c>
      <c r="V12" s="73">
        <f>4085+865</f>
        <v>4950</v>
      </c>
      <c r="W12" s="68">
        <f t="shared" si="1"/>
        <v>75.053447151759585</v>
      </c>
      <c r="X12" s="68">
        <f t="shared" si="2"/>
        <v>109.0211882398707</v>
      </c>
      <c r="Y12" s="68">
        <f t="shared" si="3"/>
        <v>78.997444027048601</v>
      </c>
    </row>
    <row r="13" spans="1:29" x14ac:dyDescent="0.25">
      <c r="A13">
        <f t="shared" si="4"/>
        <v>11</v>
      </c>
      <c r="B13" s="4" t="s">
        <v>66</v>
      </c>
      <c r="C13" s="3">
        <v>517</v>
      </c>
      <c r="D13" s="3">
        <v>4057112</v>
      </c>
      <c r="E13" s="4"/>
      <c r="F13" s="4" t="s">
        <v>67</v>
      </c>
      <c r="G13" s="4" t="s">
        <v>39</v>
      </c>
      <c r="H13" s="4" t="s">
        <v>39</v>
      </c>
      <c r="I13" s="4" t="s">
        <v>40</v>
      </c>
      <c r="J13" s="4" t="s">
        <v>12</v>
      </c>
      <c r="K13" s="4" t="s">
        <v>13</v>
      </c>
      <c r="L13" s="4" t="s">
        <v>14</v>
      </c>
      <c r="M13" s="4" t="s">
        <v>13</v>
      </c>
      <c r="N13" s="4" t="s">
        <v>13</v>
      </c>
      <c r="O13" s="5">
        <v>199756</v>
      </c>
      <c r="P13" s="5">
        <v>199756</v>
      </c>
      <c r="Q13" s="5">
        <v>199948</v>
      </c>
      <c r="R13" s="5">
        <v>199756</v>
      </c>
      <c r="S13" s="5">
        <v>192</v>
      </c>
      <c r="T13" s="5">
        <v>199948</v>
      </c>
      <c r="U13" s="5">
        <f t="shared" si="0"/>
        <v>199948</v>
      </c>
      <c r="V13" s="73">
        <f>15117</f>
        <v>15117</v>
      </c>
      <c r="W13" s="68">
        <f t="shared" si="1"/>
        <v>75.604657210874834</v>
      </c>
      <c r="X13" s="68">
        <f t="shared" si="2"/>
        <v>109.0211882398707</v>
      </c>
      <c r="Y13" s="68">
        <f t="shared" si="3"/>
        <v>78.997444027048601</v>
      </c>
    </row>
    <row r="14" spans="1:29" s="11" customFormat="1" x14ac:dyDescent="0.25">
      <c r="A14">
        <f t="shared" si="4"/>
        <v>12</v>
      </c>
      <c r="B14" s="4" t="s">
        <v>38</v>
      </c>
      <c r="C14" s="3">
        <v>201</v>
      </c>
      <c r="D14" s="3">
        <v>4057075</v>
      </c>
      <c r="E14" s="4"/>
      <c r="F14" s="4"/>
      <c r="G14" s="4" t="s">
        <v>39</v>
      </c>
      <c r="H14" s="4" t="s">
        <v>41</v>
      </c>
      <c r="I14" s="4" t="s">
        <v>40</v>
      </c>
      <c r="J14" s="4" t="s">
        <v>12</v>
      </c>
      <c r="K14" s="4" t="s">
        <v>12</v>
      </c>
      <c r="L14" s="4" t="s">
        <v>14</v>
      </c>
      <c r="M14" s="4" t="s">
        <v>12</v>
      </c>
      <c r="N14" s="4" t="s">
        <v>12</v>
      </c>
      <c r="O14" s="5">
        <v>96444</v>
      </c>
      <c r="P14" s="5">
        <v>96444</v>
      </c>
      <c r="Q14" s="5">
        <v>96483</v>
      </c>
      <c r="R14" s="5">
        <v>96444</v>
      </c>
      <c r="S14" s="5">
        <v>39</v>
      </c>
      <c r="T14" s="5">
        <v>96483</v>
      </c>
      <c r="U14" s="5">
        <f t="shared" si="0"/>
        <v>96483</v>
      </c>
      <c r="V14" s="73">
        <v>7595</v>
      </c>
      <c r="W14" s="68">
        <f t="shared" si="1"/>
        <v>78.718530725620056</v>
      </c>
      <c r="X14" s="68">
        <f t="shared" si="2"/>
        <v>109.0211882398707</v>
      </c>
      <c r="Y14" s="68">
        <f t="shared" si="3"/>
        <v>78.997444027048601</v>
      </c>
      <c r="Z14" s="1"/>
      <c r="AA14" s="1"/>
      <c r="AB14" s="1"/>
    </row>
    <row r="15" spans="1:29" x14ac:dyDescent="0.25">
      <c r="A15">
        <f t="shared" si="4"/>
        <v>13</v>
      </c>
      <c r="B15" s="4" t="s">
        <v>38</v>
      </c>
      <c r="C15" s="3">
        <v>202</v>
      </c>
      <c r="D15" s="3">
        <v>4057075</v>
      </c>
      <c r="E15" s="4"/>
      <c r="F15" s="4"/>
      <c r="G15" s="4" t="s">
        <v>39</v>
      </c>
      <c r="H15" s="4" t="s">
        <v>39</v>
      </c>
      <c r="I15" s="4" t="s">
        <v>40</v>
      </c>
      <c r="J15" s="4" t="s">
        <v>12</v>
      </c>
      <c r="K15" s="4" t="s">
        <v>12</v>
      </c>
      <c r="L15" s="4" t="s">
        <v>14</v>
      </c>
      <c r="M15" s="4" t="s">
        <v>12</v>
      </c>
      <c r="N15" s="4" t="s">
        <v>12</v>
      </c>
      <c r="O15" s="5">
        <v>150409</v>
      </c>
      <c r="P15" s="5">
        <v>150409</v>
      </c>
      <c r="Q15" s="5">
        <v>150461</v>
      </c>
      <c r="R15" s="5">
        <v>150409</v>
      </c>
      <c r="S15" s="5">
        <v>52</v>
      </c>
      <c r="T15" s="5">
        <v>150461</v>
      </c>
      <c r="U15" s="5">
        <f t="shared" si="0"/>
        <v>150461</v>
      </c>
      <c r="V15" s="73">
        <v>11928</v>
      </c>
      <c r="W15" s="68">
        <f t="shared" si="1"/>
        <v>79.276357328477147</v>
      </c>
      <c r="X15" s="68">
        <f t="shared" si="2"/>
        <v>109.0211882398707</v>
      </c>
      <c r="Y15" s="68">
        <f t="shared" si="3"/>
        <v>78.997444027048601</v>
      </c>
      <c r="Z15" s="1"/>
      <c r="AA15" s="1"/>
      <c r="AB15" s="1"/>
    </row>
    <row r="16" spans="1:29" s="11" customFormat="1" x14ac:dyDescent="0.25">
      <c r="A16">
        <f t="shared" si="4"/>
        <v>14</v>
      </c>
      <c r="B16" s="4" t="s">
        <v>113</v>
      </c>
      <c r="C16" s="3">
        <v>4100</v>
      </c>
      <c r="D16" s="3">
        <v>4238977</v>
      </c>
      <c r="E16" s="4" t="s">
        <v>115</v>
      </c>
      <c r="F16" s="4" t="s">
        <v>43</v>
      </c>
      <c r="G16" s="4" t="s">
        <v>103</v>
      </c>
      <c r="H16" s="4" t="s">
        <v>103</v>
      </c>
      <c r="I16" s="4" t="s">
        <v>40</v>
      </c>
      <c r="J16" s="4" t="s">
        <v>12</v>
      </c>
      <c r="K16" s="4" t="s">
        <v>13</v>
      </c>
      <c r="L16" s="4" t="s">
        <v>14</v>
      </c>
      <c r="M16" s="4" t="s">
        <v>13</v>
      </c>
      <c r="N16" s="4" t="s">
        <v>13</v>
      </c>
      <c r="O16" s="5">
        <v>28510</v>
      </c>
      <c r="P16" s="5">
        <v>28510</v>
      </c>
      <c r="Q16" s="5">
        <v>28512</v>
      </c>
      <c r="R16" s="5">
        <v>28258</v>
      </c>
      <c r="S16" s="5">
        <v>625</v>
      </c>
      <c r="T16" s="5">
        <v>28883</v>
      </c>
      <c r="U16" s="5">
        <f t="shared" si="0"/>
        <v>28512</v>
      </c>
      <c r="V16" s="73">
        <v>2493</v>
      </c>
      <c r="W16" s="68">
        <f t="shared" si="1"/>
        <v>87.436868686868692</v>
      </c>
      <c r="X16" s="68">
        <f t="shared" si="2"/>
        <v>109.0211882398707</v>
      </c>
      <c r="Y16" s="68">
        <f t="shared" si="3"/>
        <v>78.997444027048601</v>
      </c>
      <c r="Z16"/>
      <c r="AA16"/>
      <c r="AB16"/>
    </row>
    <row r="17" spans="1:28" s="11" customFormat="1" x14ac:dyDescent="0.25">
      <c r="A17">
        <f t="shared" si="4"/>
        <v>15</v>
      </c>
      <c r="B17" s="4" t="s">
        <v>306</v>
      </c>
      <c r="C17" s="3">
        <v>2969</v>
      </c>
      <c r="D17" s="3">
        <v>4057097</v>
      </c>
      <c r="E17" s="4"/>
      <c r="F17" s="4" t="s">
        <v>166</v>
      </c>
      <c r="G17" s="4" t="s">
        <v>225</v>
      </c>
      <c r="H17" s="4" t="s">
        <v>225</v>
      </c>
      <c r="I17" s="4" t="s">
        <v>40</v>
      </c>
      <c r="J17" s="4" t="s">
        <v>12</v>
      </c>
      <c r="K17" s="4" t="s">
        <v>12</v>
      </c>
      <c r="L17" s="4" t="s">
        <v>14</v>
      </c>
      <c r="M17" s="4" t="s">
        <v>12</v>
      </c>
      <c r="N17" s="4" t="s">
        <v>12</v>
      </c>
      <c r="O17" s="5">
        <v>858363</v>
      </c>
      <c r="P17" s="5">
        <v>858363</v>
      </c>
      <c r="Q17" s="5" t="s">
        <v>2</v>
      </c>
      <c r="R17" s="5">
        <v>858363</v>
      </c>
      <c r="S17" s="5">
        <v>3624</v>
      </c>
      <c r="T17" s="5">
        <v>861987</v>
      </c>
      <c r="U17" s="5">
        <f t="shared" si="0"/>
        <v>861987</v>
      </c>
      <c r="V17" s="73">
        <v>80364</v>
      </c>
      <c r="W17" s="68">
        <f t="shared" si="1"/>
        <v>93.231104413407621</v>
      </c>
      <c r="X17" s="68">
        <f t="shared" si="2"/>
        <v>109.0211882398707</v>
      </c>
      <c r="Y17" s="68">
        <f t="shared" si="3"/>
        <v>78.997444027048601</v>
      </c>
      <c r="Z17"/>
      <c r="AA17"/>
      <c r="AB17"/>
    </row>
    <row r="18" spans="1:28" s="11" customFormat="1" x14ac:dyDescent="0.25">
      <c r="A18">
        <f t="shared" si="4"/>
        <v>16</v>
      </c>
      <c r="B18" s="4" t="s">
        <v>296</v>
      </c>
      <c r="C18" s="3">
        <v>2589</v>
      </c>
      <c r="D18" s="3">
        <v>4004218</v>
      </c>
      <c r="E18" s="4"/>
      <c r="F18" s="4" t="s">
        <v>297</v>
      </c>
      <c r="G18" s="4" t="s">
        <v>225</v>
      </c>
      <c r="H18" s="4" t="s">
        <v>225</v>
      </c>
      <c r="I18" s="4" t="s">
        <v>40</v>
      </c>
      <c r="J18" s="4" t="s">
        <v>12</v>
      </c>
      <c r="K18" s="4" t="s">
        <v>12</v>
      </c>
      <c r="L18" s="4" t="s">
        <v>14</v>
      </c>
      <c r="M18" s="4" t="s">
        <v>12</v>
      </c>
      <c r="N18" s="4" t="s">
        <v>12</v>
      </c>
      <c r="O18" s="5">
        <v>4100382</v>
      </c>
      <c r="P18" s="5">
        <v>4100382</v>
      </c>
      <c r="Q18" s="5" t="s">
        <v>2</v>
      </c>
      <c r="R18" s="5">
        <v>4100383</v>
      </c>
      <c r="S18" s="5">
        <v>309190</v>
      </c>
      <c r="T18" s="5">
        <v>4409573</v>
      </c>
      <c r="U18" s="5">
        <f t="shared" si="0"/>
        <v>4409573</v>
      </c>
      <c r="V18" s="73">
        <v>441895</v>
      </c>
      <c r="W18" s="68">
        <f t="shared" si="1"/>
        <v>100.21265097550261</v>
      </c>
      <c r="X18" s="68">
        <f t="shared" si="2"/>
        <v>109.0211882398707</v>
      </c>
      <c r="Y18" s="68">
        <f t="shared" si="3"/>
        <v>78.997444027048601</v>
      </c>
      <c r="Z18"/>
      <c r="AA18"/>
      <c r="AB18"/>
    </row>
    <row r="19" spans="1:28" x14ac:dyDescent="0.25">
      <c r="A19">
        <f t="shared" si="4"/>
        <v>17</v>
      </c>
      <c r="B19" s="4" t="s">
        <v>151</v>
      </c>
      <c r="C19" s="3">
        <v>7183</v>
      </c>
      <c r="D19" s="3">
        <v>4383731</v>
      </c>
      <c r="E19" s="4"/>
      <c r="F19" s="4" t="s">
        <v>147</v>
      </c>
      <c r="G19" s="4" t="s">
        <v>152</v>
      </c>
      <c r="H19" s="4" t="s">
        <v>21</v>
      </c>
      <c r="I19" s="4" t="s">
        <v>40</v>
      </c>
      <c r="J19" s="4" t="s">
        <v>13</v>
      </c>
      <c r="K19" s="4" t="s">
        <v>2</v>
      </c>
      <c r="L19" s="4"/>
      <c r="M19" s="4" t="s">
        <v>13</v>
      </c>
      <c r="N19" s="4" t="s">
        <v>13</v>
      </c>
      <c r="O19" s="5">
        <v>57075</v>
      </c>
      <c r="P19" s="5">
        <v>57075</v>
      </c>
      <c r="Q19" s="5" t="s">
        <v>2</v>
      </c>
      <c r="R19" s="5" t="s">
        <v>2</v>
      </c>
      <c r="S19" s="5" t="s">
        <v>2</v>
      </c>
      <c r="T19" s="5" t="s">
        <v>2</v>
      </c>
      <c r="U19" s="5">
        <f>P19</f>
        <v>57075</v>
      </c>
      <c r="V19" s="73">
        <v>5822</v>
      </c>
      <c r="W19" s="68">
        <f t="shared" si="1"/>
        <v>102.00613228208498</v>
      </c>
      <c r="X19" s="68">
        <f t="shared" si="2"/>
        <v>109.0211882398707</v>
      </c>
      <c r="Y19" s="68">
        <f t="shared" si="3"/>
        <v>78.997444027048601</v>
      </c>
      <c r="Z19" s="67"/>
      <c r="AA19" s="67"/>
      <c r="AB19" s="67"/>
    </row>
    <row r="20" spans="1:28" x14ac:dyDescent="0.25">
      <c r="A20">
        <f t="shared" si="4"/>
        <v>18</v>
      </c>
      <c r="B20" s="4" t="s">
        <v>186</v>
      </c>
      <c r="C20" s="3" t="s">
        <v>369</v>
      </c>
      <c r="D20" s="3">
        <v>4057132</v>
      </c>
      <c r="E20" s="4"/>
      <c r="F20" s="4"/>
      <c r="G20" s="4" t="s">
        <v>41</v>
      </c>
      <c r="H20" s="4" t="s">
        <v>369</v>
      </c>
      <c r="I20" s="4" t="s">
        <v>40</v>
      </c>
      <c r="J20" s="4" t="s">
        <v>12</v>
      </c>
      <c r="K20" s="4" t="s">
        <v>13</v>
      </c>
      <c r="L20" s="4" t="s">
        <v>14</v>
      </c>
      <c r="M20" s="4" t="s">
        <v>13</v>
      </c>
      <c r="N20" s="4" t="s">
        <v>13</v>
      </c>
      <c r="O20" s="5">
        <f t="shared" ref="O20:U20" si="5">SUM(O$59:O$60)</f>
        <v>690160</v>
      </c>
      <c r="P20" s="5">
        <f t="shared" si="5"/>
        <v>690160</v>
      </c>
      <c r="Q20" s="5">
        <f t="shared" si="5"/>
        <v>690412</v>
      </c>
      <c r="R20" s="5">
        <f t="shared" si="5"/>
        <v>690420</v>
      </c>
      <c r="S20" s="5">
        <f t="shared" si="5"/>
        <v>257</v>
      </c>
      <c r="T20" s="5">
        <f t="shared" si="5"/>
        <v>690677</v>
      </c>
      <c r="U20" s="5">
        <f t="shared" si="5"/>
        <v>690412</v>
      </c>
      <c r="V20" s="5">
        <f>$V$71</f>
        <v>74279</v>
      </c>
      <c r="W20" s="68">
        <f t="shared" si="1"/>
        <v>107.58648459180895</v>
      </c>
      <c r="X20" s="68">
        <f t="shared" si="2"/>
        <v>109.0211882398707</v>
      </c>
      <c r="Y20" s="68">
        <f t="shared" si="3"/>
        <v>78.997444027048601</v>
      </c>
      <c r="Z20" s="41" t="s">
        <v>360</v>
      </c>
      <c r="AA20" s="85">
        <f>$V$71-V20</f>
        <v>0</v>
      </c>
      <c r="AB20" s="85"/>
    </row>
    <row r="21" spans="1:28" x14ac:dyDescent="0.25">
      <c r="A21">
        <f t="shared" si="4"/>
        <v>19</v>
      </c>
      <c r="B21" s="4" t="s">
        <v>118</v>
      </c>
      <c r="C21" s="3">
        <v>2937</v>
      </c>
      <c r="D21" s="3">
        <v>4088820</v>
      </c>
      <c r="E21" s="4"/>
      <c r="F21" s="4" t="s">
        <v>119</v>
      </c>
      <c r="G21" s="4" t="s">
        <v>120</v>
      </c>
      <c r="H21" s="4" t="s">
        <v>120</v>
      </c>
      <c r="I21" s="4" t="s">
        <v>40</v>
      </c>
      <c r="J21" s="4" t="s">
        <v>12</v>
      </c>
      <c r="K21" s="4" t="s">
        <v>13</v>
      </c>
      <c r="L21" s="4" t="s">
        <v>14</v>
      </c>
      <c r="M21" s="4" t="s">
        <v>13</v>
      </c>
      <c r="N21" s="4" t="s">
        <v>13</v>
      </c>
      <c r="O21" s="5" t="s">
        <v>2</v>
      </c>
      <c r="P21" s="5" t="s">
        <v>2</v>
      </c>
      <c r="Q21" s="5" t="s">
        <v>2</v>
      </c>
      <c r="R21" s="5">
        <v>135100</v>
      </c>
      <c r="S21" s="5">
        <v>13</v>
      </c>
      <c r="T21" s="5">
        <v>135113</v>
      </c>
      <c r="U21" s="5">
        <f t="shared" ref="U21:U26" si="6">IF(Q21="NA",T21,Q21)</f>
        <v>135113</v>
      </c>
      <c r="V21" s="73">
        <v>15846.166999999999</v>
      </c>
      <c r="W21" s="68">
        <f t="shared" si="1"/>
        <v>117.28084640264075</v>
      </c>
      <c r="X21" s="68">
        <f t="shared" si="2"/>
        <v>109.0211882398707</v>
      </c>
      <c r="Y21" s="68">
        <f t="shared" si="3"/>
        <v>78.997444027048601</v>
      </c>
      <c r="Z21" t="s">
        <v>359</v>
      </c>
    </row>
    <row r="22" spans="1:28" x14ac:dyDescent="0.25">
      <c r="A22">
        <f t="shared" si="4"/>
        <v>20</v>
      </c>
      <c r="B22" s="4" t="s">
        <v>261</v>
      </c>
      <c r="C22" s="3">
        <v>5163</v>
      </c>
      <c r="D22" s="3">
        <v>4076892</v>
      </c>
      <c r="E22" s="4"/>
      <c r="F22" s="4"/>
      <c r="G22" s="4" t="s">
        <v>117</v>
      </c>
      <c r="H22" s="4" t="s">
        <v>117</v>
      </c>
      <c r="I22" s="4" t="s">
        <v>40</v>
      </c>
      <c r="J22" s="4" t="s">
        <v>12</v>
      </c>
      <c r="K22" s="4" t="s">
        <v>13</v>
      </c>
      <c r="L22" s="4" t="s">
        <v>14</v>
      </c>
      <c r="M22" s="4" t="s">
        <v>13</v>
      </c>
      <c r="N22" s="4" t="s">
        <v>13</v>
      </c>
      <c r="O22" s="5">
        <v>6905</v>
      </c>
      <c r="P22" s="5">
        <v>6905</v>
      </c>
      <c r="Q22" s="5">
        <v>6905</v>
      </c>
      <c r="R22" s="5">
        <v>6900</v>
      </c>
      <c r="S22" s="5">
        <v>0</v>
      </c>
      <c r="T22" s="5">
        <v>6900</v>
      </c>
      <c r="U22" s="5">
        <f t="shared" si="6"/>
        <v>6905</v>
      </c>
      <c r="V22" s="73">
        <v>915</v>
      </c>
      <c r="W22" s="68">
        <f t="shared" si="1"/>
        <v>132.51267197682839</v>
      </c>
      <c r="X22" s="68">
        <f t="shared" si="2"/>
        <v>109.0211882398707</v>
      </c>
      <c r="Y22" s="68">
        <f t="shared" si="3"/>
        <v>78.997444027048601</v>
      </c>
    </row>
    <row r="23" spans="1:28" s="1" customFormat="1" x14ac:dyDescent="0.25">
      <c r="A23">
        <f t="shared" si="4"/>
        <v>21</v>
      </c>
      <c r="B23" s="4" t="s">
        <v>267</v>
      </c>
      <c r="C23" s="3">
        <v>606</v>
      </c>
      <c r="D23" s="3">
        <v>4059189</v>
      </c>
      <c r="E23" s="4"/>
      <c r="F23" s="4" t="s">
        <v>52</v>
      </c>
      <c r="G23" s="4" t="s">
        <v>117</v>
      </c>
      <c r="H23" s="4" t="s">
        <v>117</v>
      </c>
      <c r="I23" s="4" t="s">
        <v>40</v>
      </c>
      <c r="J23" s="4" t="s">
        <v>12</v>
      </c>
      <c r="K23" s="4" t="s">
        <v>12</v>
      </c>
      <c r="L23" s="4" t="s">
        <v>14</v>
      </c>
      <c r="M23" s="4" t="s">
        <v>12</v>
      </c>
      <c r="N23" s="4" t="s">
        <v>12</v>
      </c>
      <c r="O23" s="5">
        <v>35259</v>
      </c>
      <c r="P23" s="5">
        <v>35259</v>
      </c>
      <c r="Q23" s="5">
        <v>35271</v>
      </c>
      <c r="R23" s="5">
        <v>35258</v>
      </c>
      <c r="S23" s="5">
        <v>11</v>
      </c>
      <c r="T23" s="5">
        <v>35269</v>
      </c>
      <c r="U23" s="5">
        <f t="shared" si="6"/>
        <v>35271</v>
      </c>
      <c r="V23" s="73">
        <v>4743</v>
      </c>
      <c r="W23" s="68">
        <f t="shared" si="1"/>
        <v>134.47307986731309</v>
      </c>
      <c r="X23" s="68">
        <f t="shared" si="2"/>
        <v>109.0211882398707</v>
      </c>
      <c r="Y23" s="68">
        <f t="shared" si="3"/>
        <v>78.997444027048601</v>
      </c>
      <c r="Z23"/>
      <c r="AA23"/>
      <c r="AB23"/>
    </row>
    <row r="24" spans="1:28" s="1" customFormat="1" x14ac:dyDescent="0.25">
      <c r="A24">
        <f t="shared" si="4"/>
        <v>22</v>
      </c>
      <c r="B24" s="4" t="s">
        <v>113</v>
      </c>
      <c r="C24" s="3">
        <v>4103</v>
      </c>
      <c r="D24" s="3">
        <v>4238977</v>
      </c>
      <c r="E24" s="4" t="s">
        <v>116</v>
      </c>
      <c r="F24" s="4" t="s">
        <v>43</v>
      </c>
      <c r="G24" s="4" t="s">
        <v>103</v>
      </c>
      <c r="H24" s="4" t="s">
        <v>117</v>
      </c>
      <c r="I24" s="4" t="s">
        <v>40</v>
      </c>
      <c r="J24" s="4" t="s">
        <v>12</v>
      </c>
      <c r="K24" s="4" t="s">
        <v>13</v>
      </c>
      <c r="L24" s="4" t="s">
        <v>14</v>
      </c>
      <c r="M24" s="4" t="s">
        <v>13</v>
      </c>
      <c r="N24" s="4" t="s">
        <v>13</v>
      </c>
      <c r="O24" s="5">
        <v>6698</v>
      </c>
      <c r="P24" s="5">
        <v>6698</v>
      </c>
      <c r="Q24" s="5">
        <v>6700</v>
      </c>
      <c r="R24" s="5">
        <v>6698</v>
      </c>
      <c r="S24" s="5">
        <v>0</v>
      </c>
      <c r="T24" s="5">
        <v>6698</v>
      </c>
      <c r="U24" s="5">
        <f t="shared" si="6"/>
        <v>6700</v>
      </c>
      <c r="V24" s="73">
        <v>1199</v>
      </c>
      <c r="W24" s="68">
        <f t="shared" si="1"/>
        <v>178.955223880597</v>
      </c>
      <c r="X24" s="68">
        <f t="shared" si="2"/>
        <v>109.0211882398707</v>
      </c>
      <c r="Y24" s="68">
        <f t="shared" si="3"/>
        <v>78.997444027048601</v>
      </c>
      <c r="Z24"/>
      <c r="AA24"/>
      <c r="AB24"/>
    </row>
    <row r="25" spans="1:28" s="67" customFormat="1" x14ac:dyDescent="0.25">
      <c r="A25">
        <f t="shared" si="4"/>
        <v>23</v>
      </c>
      <c r="B25" s="4" t="s">
        <v>102</v>
      </c>
      <c r="C25" s="3">
        <v>4336</v>
      </c>
      <c r="D25" s="3">
        <v>4083106</v>
      </c>
      <c r="E25" s="4"/>
      <c r="F25" s="4" t="s">
        <v>43</v>
      </c>
      <c r="G25" s="4" t="s">
        <v>103</v>
      </c>
      <c r="H25" s="4" t="s">
        <v>103</v>
      </c>
      <c r="I25" s="4" t="s">
        <v>40</v>
      </c>
      <c r="J25" s="4" t="s">
        <v>12</v>
      </c>
      <c r="K25" s="4" t="s">
        <v>13</v>
      </c>
      <c r="L25" s="4" t="s">
        <v>14</v>
      </c>
      <c r="M25" s="4" t="s">
        <v>13</v>
      </c>
      <c r="N25" s="4" t="s">
        <v>13</v>
      </c>
      <c r="O25" s="5">
        <v>1503</v>
      </c>
      <c r="P25" s="5">
        <v>1503</v>
      </c>
      <c r="Q25" s="5">
        <v>1503</v>
      </c>
      <c r="R25" s="5">
        <v>1503</v>
      </c>
      <c r="S25" s="5">
        <v>0</v>
      </c>
      <c r="T25" s="5">
        <v>1503</v>
      </c>
      <c r="U25" s="5">
        <f t="shared" si="6"/>
        <v>1503</v>
      </c>
      <c r="V25" s="73">
        <v>301</v>
      </c>
      <c r="W25" s="68">
        <f t="shared" si="1"/>
        <v>200.26613439787093</v>
      </c>
      <c r="X25" s="68">
        <f t="shared" si="2"/>
        <v>109.0211882398707</v>
      </c>
      <c r="Y25" s="68">
        <f t="shared" si="3"/>
        <v>78.997444027048601</v>
      </c>
      <c r="Z25"/>
      <c r="AA25"/>
      <c r="AB25"/>
    </row>
    <row r="26" spans="1:28" x14ac:dyDescent="0.25">
      <c r="A26">
        <f t="shared" si="4"/>
        <v>24</v>
      </c>
      <c r="B26" s="4" t="s">
        <v>256</v>
      </c>
      <c r="C26" s="3">
        <v>5124</v>
      </c>
      <c r="D26" s="3">
        <v>4083844</v>
      </c>
      <c r="E26" s="4"/>
      <c r="F26" s="4" t="s">
        <v>43</v>
      </c>
      <c r="G26" s="4" t="s">
        <v>103</v>
      </c>
      <c r="H26" s="4" t="s">
        <v>103</v>
      </c>
      <c r="I26" s="4" t="s">
        <v>40</v>
      </c>
      <c r="J26" s="4" t="s">
        <v>12</v>
      </c>
      <c r="K26" s="4" t="s">
        <v>13</v>
      </c>
      <c r="L26" s="4" t="s">
        <v>14</v>
      </c>
      <c r="M26" s="4" t="s">
        <v>13</v>
      </c>
      <c r="N26" s="4" t="s">
        <v>13</v>
      </c>
      <c r="O26" s="5">
        <v>586</v>
      </c>
      <c r="P26" s="5">
        <v>586</v>
      </c>
      <c r="Q26" s="5">
        <v>586</v>
      </c>
      <c r="R26" s="5">
        <v>586</v>
      </c>
      <c r="S26" s="5">
        <v>0</v>
      </c>
      <c r="T26" s="5">
        <v>586</v>
      </c>
      <c r="U26" s="5">
        <f t="shared" si="6"/>
        <v>586</v>
      </c>
      <c r="V26" s="73">
        <v>292</v>
      </c>
      <c r="W26" s="68">
        <f t="shared" si="1"/>
        <v>498.29351535836179</v>
      </c>
      <c r="X26" s="68">
        <f t="shared" si="2"/>
        <v>109.0211882398707</v>
      </c>
      <c r="Y26" s="68">
        <f t="shared" si="3"/>
        <v>78.997444027048601</v>
      </c>
    </row>
    <row r="27" spans="1:28" x14ac:dyDescent="0.25">
      <c r="B27" s="4"/>
      <c r="C27" s="3"/>
      <c r="D27" s="3"/>
      <c r="E27" s="4"/>
      <c r="F27" s="4"/>
      <c r="G27" s="4"/>
      <c r="H27" s="4"/>
      <c r="I27" s="4"/>
      <c r="J27" s="4"/>
      <c r="K27" s="4"/>
      <c r="L27" s="4"/>
      <c r="M27" s="4"/>
      <c r="N27" s="4"/>
      <c r="O27" s="5"/>
      <c r="P27" s="5"/>
      <c r="Q27" s="5"/>
      <c r="R27" s="5"/>
      <c r="S27" s="5"/>
      <c r="T27" s="5"/>
      <c r="U27" s="5"/>
      <c r="V27" s="73"/>
      <c r="W27" s="68"/>
      <c r="X27" s="68"/>
      <c r="Y27" s="68"/>
    </row>
    <row r="28" spans="1:28" x14ac:dyDescent="0.25">
      <c r="A28" s="104" t="s">
        <v>377</v>
      </c>
      <c r="B28" s="4"/>
      <c r="C28" s="3"/>
      <c r="D28" s="3"/>
      <c r="E28" s="4"/>
      <c r="F28" s="4"/>
      <c r="G28" s="4"/>
      <c r="H28" s="4"/>
      <c r="I28" s="4"/>
      <c r="J28" s="4"/>
      <c r="K28" s="4"/>
      <c r="L28" s="4"/>
      <c r="M28" s="4"/>
      <c r="N28" s="4"/>
      <c r="O28" s="5"/>
      <c r="P28" s="5"/>
      <c r="Q28" s="5"/>
      <c r="R28" s="5"/>
      <c r="S28" s="5"/>
      <c r="T28" s="5"/>
      <c r="U28" s="5"/>
      <c r="V28" s="73"/>
      <c r="W28" s="68"/>
      <c r="X28" s="68"/>
      <c r="Y28" s="68"/>
    </row>
    <row r="29" spans="1:28" x14ac:dyDescent="0.25">
      <c r="A29" s="105" t="s">
        <v>370</v>
      </c>
      <c r="B29" s="4"/>
      <c r="C29" s="3"/>
      <c r="D29" s="3"/>
      <c r="E29" s="4"/>
      <c r="F29" s="4"/>
      <c r="G29" s="4"/>
      <c r="H29" s="43"/>
      <c r="I29" s="4"/>
      <c r="J29" s="4"/>
      <c r="K29" s="4"/>
      <c r="L29" s="4"/>
      <c r="M29" s="4"/>
      <c r="N29" s="4"/>
      <c r="O29" s="5"/>
      <c r="P29" s="5"/>
      <c r="Q29" s="5"/>
      <c r="R29" s="5"/>
      <c r="S29" s="5"/>
      <c r="T29" s="5"/>
      <c r="U29" s="5"/>
      <c r="V29" s="73"/>
      <c r="W29" s="68"/>
      <c r="X29" s="68"/>
      <c r="Y29" s="68"/>
      <c r="Z29" s="13"/>
      <c r="AA29" s="11"/>
      <c r="AB29" s="11"/>
    </row>
    <row r="30" spans="1:28" outlineLevel="1" x14ac:dyDescent="0.25"/>
    <row r="31" spans="1:28" ht="15.75" outlineLevel="1" thickBot="1" x14ac:dyDescent="0.3"/>
    <row r="32" spans="1:28" ht="15.75" outlineLevel="1" thickBot="1" x14ac:dyDescent="0.3">
      <c r="B32" s="93" t="s">
        <v>373</v>
      </c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5"/>
    </row>
    <row r="33" spans="1:28" outlineLevel="1" x14ac:dyDescent="0.25">
      <c r="B33" s="2" t="s">
        <v>126</v>
      </c>
      <c r="C33" s="3">
        <v>6742</v>
      </c>
      <c r="D33" s="3">
        <v>4083960</v>
      </c>
      <c r="E33" s="4" t="s">
        <v>130</v>
      </c>
      <c r="F33" s="4" t="s">
        <v>128</v>
      </c>
      <c r="G33" s="4" t="s">
        <v>129</v>
      </c>
      <c r="H33" s="43" t="s">
        <v>129</v>
      </c>
      <c r="I33" s="4" t="s">
        <v>40</v>
      </c>
      <c r="J33" s="4" t="s">
        <v>12</v>
      </c>
      <c r="K33" s="4" t="s">
        <v>13</v>
      </c>
      <c r="L33" s="4" t="s">
        <v>14</v>
      </c>
      <c r="M33" s="4" t="s">
        <v>13</v>
      </c>
      <c r="N33" s="4" t="s">
        <v>13</v>
      </c>
      <c r="O33" s="5">
        <v>924</v>
      </c>
      <c r="P33" s="5">
        <v>924</v>
      </c>
      <c r="Q33" s="5">
        <v>924</v>
      </c>
      <c r="R33" s="5" t="s">
        <v>2</v>
      </c>
      <c r="S33" s="5" t="s">
        <v>2</v>
      </c>
      <c r="T33" s="5" t="s">
        <v>2</v>
      </c>
      <c r="U33" s="5">
        <f t="shared" ref="U33:U38" si="7">IF(Q33="NA",T33,Q33)</f>
        <v>924</v>
      </c>
      <c r="V33" s="73">
        <v>68</v>
      </c>
      <c r="W33" s="68">
        <f t="shared" ref="W33:W38" si="8">(V33*1000)/U33</f>
        <v>73.593073593073598</v>
      </c>
      <c r="X33" s="68">
        <f t="shared" ref="X33:X38" si="9">AVERAGE($W$3:$W$26)</f>
        <v>109.0211882398707</v>
      </c>
      <c r="Y33" s="68">
        <f t="shared" ref="Y33:Y38" si="10">MEDIAN($W$3:$W$26)</f>
        <v>78.997444027048601</v>
      </c>
      <c r="Z33" s="47"/>
      <c r="AA33" s="11"/>
      <c r="AB33" s="11"/>
    </row>
    <row r="34" spans="1:28" outlineLevel="1" x14ac:dyDescent="0.25">
      <c r="B34" s="2" t="s">
        <v>126</v>
      </c>
      <c r="C34" s="3">
        <v>6737</v>
      </c>
      <c r="D34" s="3">
        <v>4083960</v>
      </c>
      <c r="E34" s="4" t="s">
        <v>133</v>
      </c>
      <c r="F34" s="4" t="s">
        <v>128</v>
      </c>
      <c r="G34" s="4" t="s">
        <v>129</v>
      </c>
      <c r="H34" s="43" t="s">
        <v>129</v>
      </c>
      <c r="I34" s="4" t="s">
        <v>40</v>
      </c>
      <c r="J34" s="4" t="s">
        <v>12</v>
      </c>
      <c r="K34" s="4" t="s">
        <v>13</v>
      </c>
      <c r="L34" s="4" t="s">
        <v>14</v>
      </c>
      <c r="M34" s="4" t="s">
        <v>13</v>
      </c>
      <c r="N34" s="4" t="s">
        <v>13</v>
      </c>
      <c r="O34" s="5">
        <v>89</v>
      </c>
      <c r="P34" s="5">
        <v>89</v>
      </c>
      <c r="Q34" s="5">
        <v>89</v>
      </c>
      <c r="R34" s="5" t="s">
        <v>2</v>
      </c>
      <c r="S34" s="5" t="s">
        <v>2</v>
      </c>
      <c r="T34" s="5" t="s">
        <v>2</v>
      </c>
      <c r="U34" s="5">
        <f t="shared" si="7"/>
        <v>89</v>
      </c>
      <c r="V34" s="73">
        <v>12</v>
      </c>
      <c r="W34" s="68">
        <f t="shared" si="8"/>
        <v>134.83146067415731</v>
      </c>
      <c r="X34" s="68">
        <f t="shared" si="9"/>
        <v>109.0211882398707</v>
      </c>
      <c r="Y34" s="68">
        <f t="shared" si="10"/>
        <v>78.997444027048601</v>
      </c>
      <c r="Z34" s="42"/>
      <c r="AA34" s="11"/>
      <c r="AB34" s="11"/>
    </row>
    <row r="35" spans="1:28" outlineLevel="1" x14ac:dyDescent="0.25">
      <c r="B35" s="2" t="s">
        <v>126</v>
      </c>
      <c r="C35" s="3">
        <v>6740</v>
      </c>
      <c r="D35" s="3">
        <v>4083960</v>
      </c>
      <c r="E35" s="4" t="s">
        <v>127</v>
      </c>
      <c r="F35" s="4" t="s">
        <v>128</v>
      </c>
      <c r="G35" s="4" t="s">
        <v>129</v>
      </c>
      <c r="H35" s="43" t="s">
        <v>129</v>
      </c>
      <c r="I35" s="4" t="s">
        <v>40</v>
      </c>
      <c r="J35" s="4" t="s">
        <v>12</v>
      </c>
      <c r="K35" s="4" t="s">
        <v>13</v>
      </c>
      <c r="L35" s="4" t="s">
        <v>14</v>
      </c>
      <c r="M35" s="4" t="s">
        <v>13</v>
      </c>
      <c r="N35" s="4" t="s">
        <v>13</v>
      </c>
      <c r="O35" s="5">
        <v>1844</v>
      </c>
      <c r="P35" s="5">
        <v>1844</v>
      </c>
      <c r="Q35" s="5">
        <v>1844</v>
      </c>
      <c r="R35" s="5" t="s">
        <v>2</v>
      </c>
      <c r="S35" s="5" t="s">
        <v>2</v>
      </c>
      <c r="T35" s="5" t="s">
        <v>2</v>
      </c>
      <c r="U35" s="5">
        <f t="shared" si="7"/>
        <v>1844</v>
      </c>
      <c r="V35" s="73">
        <v>357</v>
      </c>
      <c r="W35" s="68">
        <f t="shared" si="8"/>
        <v>193.60086767895879</v>
      </c>
      <c r="X35" s="68">
        <f t="shared" si="9"/>
        <v>109.0211882398707</v>
      </c>
      <c r="Y35" s="68">
        <f t="shared" si="10"/>
        <v>78.997444027048601</v>
      </c>
      <c r="Z35" s="47"/>
      <c r="AA35" s="11"/>
      <c r="AB35" s="11"/>
    </row>
    <row r="36" spans="1:28" outlineLevel="1" x14ac:dyDescent="0.25">
      <c r="B36" s="2" t="s">
        <v>126</v>
      </c>
      <c r="C36" s="3">
        <v>6741</v>
      </c>
      <c r="D36" s="3">
        <v>4083960</v>
      </c>
      <c r="E36" s="4" t="s">
        <v>132</v>
      </c>
      <c r="F36" s="4" t="s">
        <v>128</v>
      </c>
      <c r="G36" s="4" t="s">
        <v>129</v>
      </c>
      <c r="H36" s="43" t="s">
        <v>129</v>
      </c>
      <c r="I36" s="4" t="s">
        <v>40</v>
      </c>
      <c r="J36" s="4" t="s">
        <v>12</v>
      </c>
      <c r="K36" s="4" t="s">
        <v>13</v>
      </c>
      <c r="L36" s="4" t="s">
        <v>14</v>
      </c>
      <c r="M36" s="4" t="s">
        <v>13</v>
      </c>
      <c r="N36" s="4" t="s">
        <v>13</v>
      </c>
      <c r="O36" s="5">
        <v>512</v>
      </c>
      <c r="P36" s="5">
        <v>512</v>
      </c>
      <c r="Q36" s="5">
        <v>512</v>
      </c>
      <c r="R36" s="5" t="s">
        <v>2</v>
      </c>
      <c r="S36" s="5" t="s">
        <v>2</v>
      </c>
      <c r="T36" s="5" t="s">
        <v>2</v>
      </c>
      <c r="U36" s="5">
        <f t="shared" si="7"/>
        <v>512</v>
      </c>
      <c r="V36" s="73">
        <v>122</v>
      </c>
      <c r="W36" s="68">
        <f t="shared" si="8"/>
        <v>238.28125</v>
      </c>
      <c r="X36" s="68">
        <f t="shared" si="9"/>
        <v>109.0211882398707</v>
      </c>
      <c r="Y36" s="68">
        <f t="shared" si="10"/>
        <v>78.997444027048601</v>
      </c>
      <c r="Z36" s="47"/>
      <c r="AA36" s="11"/>
      <c r="AB36" s="11"/>
    </row>
    <row r="37" spans="1:28" outlineLevel="1" x14ac:dyDescent="0.25">
      <c r="B37" s="2" t="s">
        <v>126</v>
      </c>
      <c r="C37" s="3">
        <v>6739</v>
      </c>
      <c r="D37" s="3">
        <v>4083960</v>
      </c>
      <c r="E37" s="4" t="s">
        <v>134</v>
      </c>
      <c r="F37" s="4" t="s">
        <v>128</v>
      </c>
      <c r="G37" s="4" t="s">
        <v>129</v>
      </c>
      <c r="H37" s="43" t="s">
        <v>129</v>
      </c>
      <c r="I37" s="4" t="s">
        <v>40</v>
      </c>
      <c r="J37" s="4" t="s">
        <v>12</v>
      </c>
      <c r="K37" s="4" t="s">
        <v>13</v>
      </c>
      <c r="L37" s="4" t="s">
        <v>14</v>
      </c>
      <c r="M37" s="4" t="s">
        <v>13</v>
      </c>
      <c r="N37" s="4" t="s">
        <v>13</v>
      </c>
      <c r="O37" s="5">
        <v>31749</v>
      </c>
      <c r="P37" s="5">
        <v>31749</v>
      </c>
      <c r="Q37" s="5">
        <v>31749</v>
      </c>
      <c r="R37" s="5" t="s">
        <v>2</v>
      </c>
      <c r="S37" s="5" t="s">
        <v>2</v>
      </c>
      <c r="T37" s="5" t="s">
        <v>2</v>
      </c>
      <c r="U37" s="5">
        <f t="shared" si="7"/>
        <v>31749</v>
      </c>
      <c r="V37" s="73">
        <v>9121</v>
      </c>
      <c r="W37" s="68">
        <f t="shared" si="8"/>
        <v>287.28463888626413</v>
      </c>
      <c r="X37" s="68">
        <f t="shared" si="9"/>
        <v>109.0211882398707</v>
      </c>
      <c r="Y37" s="68">
        <f t="shared" si="10"/>
        <v>78.997444027048601</v>
      </c>
      <c r="Z37" s="47"/>
      <c r="AA37" s="11"/>
      <c r="AB37" s="11"/>
    </row>
    <row r="38" spans="1:28" s="1" customFormat="1" ht="15.75" outlineLevel="1" thickBot="1" x14ac:dyDescent="0.3">
      <c r="A38"/>
      <c r="B38" s="6" t="s">
        <v>126</v>
      </c>
      <c r="C38" s="7">
        <v>6738</v>
      </c>
      <c r="D38" s="7">
        <v>4083960</v>
      </c>
      <c r="E38" s="8" t="s">
        <v>131</v>
      </c>
      <c r="F38" s="8" t="s">
        <v>128</v>
      </c>
      <c r="G38" s="8" t="s">
        <v>129</v>
      </c>
      <c r="H38" s="48" t="s">
        <v>129</v>
      </c>
      <c r="I38" s="8" t="s">
        <v>40</v>
      </c>
      <c r="J38" s="8" t="s">
        <v>12</v>
      </c>
      <c r="K38" s="8" t="s">
        <v>13</v>
      </c>
      <c r="L38" s="8" t="s">
        <v>14</v>
      </c>
      <c r="M38" s="8" t="s">
        <v>13</v>
      </c>
      <c r="N38" s="8" t="s">
        <v>13</v>
      </c>
      <c r="O38" s="9">
        <v>21</v>
      </c>
      <c r="P38" s="9">
        <v>21</v>
      </c>
      <c r="Q38" s="9">
        <v>21</v>
      </c>
      <c r="R38" s="9" t="s">
        <v>2</v>
      </c>
      <c r="S38" s="9" t="s">
        <v>2</v>
      </c>
      <c r="T38" s="9" t="s">
        <v>2</v>
      </c>
      <c r="U38" s="9">
        <f t="shared" si="7"/>
        <v>21</v>
      </c>
      <c r="V38" s="88">
        <v>12</v>
      </c>
      <c r="W38" s="89">
        <f t="shared" si="8"/>
        <v>571.42857142857144</v>
      </c>
      <c r="X38" s="89">
        <f t="shared" si="9"/>
        <v>109.0211882398707</v>
      </c>
      <c r="Y38" s="89">
        <f t="shared" si="10"/>
        <v>78.997444027048601</v>
      </c>
      <c r="Z38" s="51"/>
      <c r="AA38" s="11"/>
      <c r="AB38" s="11"/>
    </row>
    <row r="39" spans="1:28" s="1" customFormat="1" ht="15.75" outlineLevel="1" thickBot="1" x14ac:dyDescent="0.3">
      <c r="A39"/>
      <c r="B39" s="4"/>
      <c r="C39" s="3"/>
      <c r="D39" s="3"/>
      <c r="E39" s="4"/>
      <c r="F39" s="4"/>
      <c r="G39" s="4"/>
      <c r="H39" s="43"/>
      <c r="I39" s="4"/>
      <c r="J39" s="4"/>
      <c r="K39" s="4"/>
      <c r="L39" s="4"/>
      <c r="M39" s="4"/>
      <c r="N39" s="4"/>
      <c r="O39" s="5"/>
      <c r="P39" s="5"/>
      <c r="Q39" s="5"/>
      <c r="R39" s="5"/>
      <c r="S39" s="5"/>
      <c r="T39" s="5"/>
      <c r="U39" s="5"/>
      <c r="V39" s="73"/>
      <c r="W39" s="68"/>
      <c r="X39" s="68"/>
      <c r="Y39" s="68"/>
      <c r="Z39" s="13"/>
      <c r="AA39" s="11"/>
      <c r="AB39" s="11"/>
    </row>
    <row r="40" spans="1:28" ht="15.75" outlineLevel="1" thickBot="1" x14ac:dyDescent="0.3">
      <c r="B40" s="10" t="s">
        <v>345</v>
      </c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70"/>
    </row>
    <row r="41" spans="1:28" outlineLevel="1" x14ac:dyDescent="0.25">
      <c r="B41" s="2" t="s">
        <v>76</v>
      </c>
      <c r="C41" s="3">
        <v>593</v>
      </c>
      <c r="D41" s="3">
        <v>4057113</v>
      </c>
      <c r="E41" s="4" t="s">
        <v>77</v>
      </c>
      <c r="F41" s="4"/>
      <c r="G41" s="4" t="s">
        <v>78</v>
      </c>
      <c r="H41" s="43" t="s">
        <v>78</v>
      </c>
      <c r="I41" s="4" t="s">
        <v>48</v>
      </c>
      <c r="J41" s="4" t="s">
        <v>12</v>
      </c>
      <c r="K41" s="4" t="s">
        <v>12</v>
      </c>
      <c r="L41" s="4" t="s">
        <v>14</v>
      </c>
      <c r="M41" s="4" t="s">
        <v>13</v>
      </c>
      <c r="N41" s="4" t="s">
        <v>13</v>
      </c>
      <c r="O41" s="5" t="s">
        <v>2</v>
      </c>
      <c r="P41" s="5" t="s">
        <v>2</v>
      </c>
      <c r="Q41" s="5" t="s">
        <v>2</v>
      </c>
      <c r="R41" s="5">
        <v>43426</v>
      </c>
      <c r="S41" s="5">
        <v>253</v>
      </c>
      <c r="T41" s="5">
        <v>43679</v>
      </c>
      <c r="U41" s="5"/>
      <c r="V41" s="44" t="s">
        <v>2</v>
      </c>
      <c r="W41" s="13" t="s">
        <v>356</v>
      </c>
      <c r="X41" s="13"/>
      <c r="Y41" s="13"/>
      <c r="Z41" s="42"/>
    </row>
    <row r="42" spans="1:28" outlineLevel="1" x14ac:dyDescent="0.25">
      <c r="B42" s="2" t="s">
        <v>242</v>
      </c>
      <c r="C42" s="3">
        <v>637</v>
      </c>
      <c r="D42" s="3">
        <v>4092734</v>
      </c>
      <c r="E42" s="4"/>
      <c r="F42" s="4" t="s">
        <v>243</v>
      </c>
      <c r="G42" s="4" t="s">
        <v>152</v>
      </c>
      <c r="H42" s="43" t="s">
        <v>152</v>
      </c>
      <c r="I42" s="4" t="s">
        <v>40</v>
      </c>
      <c r="J42" s="4" t="s">
        <v>12</v>
      </c>
      <c r="K42" s="4" t="s">
        <v>13</v>
      </c>
      <c r="L42" s="4" t="s">
        <v>14</v>
      </c>
      <c r="M42" s="4" t="s">
        <v>13</v>
      </c>
      <c r="N42" s="4" t="s">
        <v>13</v>
      </c>
      <c r="O42" s="5" t="s">
        <v>2</v>
      </c>
      <c r="P42" s="5" t="s">
        <v>2</v>
      </c>
      <c r="Q42" s="5" t="s">
        <v>2</v>
      </c>
      <c r="R42" s="5">
        <v>148957</v>
      </c>
      <c r="S42" s="5">
        <v>7</v>
      </c>
      <c r="T42" s="5">
        <v>148964</v>
      </c>
      <c r="U42" s="5"/>
      <c r="V42" s="44" t="s">
        <v>2</v>
      </c>
      <c r="W42" s="13" t="s">
        <v>356</v>
      </c>
      <c r="X42" s="13"/>
      <c r="Y42" s="13"/>
      <c r="Z42" s="42"/>
    </row>
    <row r="43" spans="1:28" outlineLevel="1" x14ac:dyDescent="0.25">
      <c r="B43" s="2" t="s">
        <v>181</v>
      </c>
      <c r="C43" s="3">
        <v>2306</v>
      </c>
      <c r="D43" s="3">
        <v>4061910</v>
      </c>
      <c r="E43" s="4"/>
      <c r="F43" s="4" t="s">
        <v>47</v>
      </c>
      <c r="G43" s="4" t="s">
        <v>85</v>
      </c>
      <c r="H43" s="43" t="s">
        <v>85</v>
      </c>
      <c r="I43" s="4" t="s">
        <v>53</v>
      </c>
      <c r="J43" s="4" t="s">
        <v>12</v>
      </c>
      <c r="K43" s="4" t="s">
        <v>13</v>
      </c>
      <c r="L43" s="4" t="s">
        <v>14</v>
      </c>
      <c r="M43" s="4" t="s">
        <v>2</v>
      </c>
      <c r="N43" s="4" t="s">
        <v>2</v>
      </c>
      <c r="O43" s="5" t="s">
        <v>2</v>
      </c>
      <c r="P43" s="5" t="s">
        <v>2</v>
      </c>
      <c r="Q43" s="5" t="s">
        <v>2</v>
      </c>
      <c r="R43" s="5" t="s">
        <v>2</v>
      </c>
      <c r="S43" s="5" t="s">
        <v>2</v>
      </c>
      <c r="T43" s="5" t="s">
        <v>2</v>
      </c>
      <c r="U43" s="5"/>
      <c r="V43" s="45">
        <v>4292.7259999999997</v>
      </c>
      <c r="W43" s="13" t="s">
        <v>357</v>
      </c>
      <c r="X43" s="13"/>
      <c r="Y43" s="13"/>
      <c r="Z43" s="42"/>
    </row>
    <row r="44" spans="1:28" outlineLevel="1" x14ac:dyDescent="0.25">
      <c r="B44" s="2" t="s">
        <v>187</v>
      </c>
      <c r="C44" s="3">
        <v>2426</v>
      </c>
      <c r="D44" s="3">
        <v>4057053</v>
      </c>
      <c r="E44" s="4"/>
      <c r="F44" s="4"/>
      <c r="G44" s="4" t="s">
        <v>188</v>
      </c>
      <c r="H44" s="43" t="s">
        <v>188</v>
      </c>
      <c r="I44" s="4" t="s">
        <v>53</v>
      </c>
      <c r="J44" s="4" t="s">
        <v>12</v>
      </c>
      <c r="K44" s="4" t="s">
        <v>12</v>
      </c>
      <c r="L44" s="4" t="s">
        <v>14</v>
      </c>
      <c r="M44" s="4" t="s">
        <v>12</v>
      </c>
      <c r="N44" s="4" t="s">
        <v>12</v>
      </c>
      <c r="O44" s="5">
        <v>44275</v>
      </c>
      <c r="P44" s="5">
        <v>44275</v>
      </c>
      <c r="Q44" s="5">
        <v>44364</v>
      </c>
      <c r="R44" s="5">
        <v>44863</v>
      </c>
      <c r="S44" s="5">
        <v>81</v>
      </c>
      <c r="T44" s="5">
        <v>44944</v>
      </c>
      <c r="U44" s="5"/>
      <c r="V44" s="44" t="s">
        <v>2</v>
      </c>
      <c r="W44" s="13" t="s">
        <v>356</v>
      </c>
      <c r="X44" s="13"/>
      <c r="Y44" s="13"/>
      <c r="Z44" s="42"/>
    </row>
    <row r="45" spans="1:28" outlineLevel="1" x14ac:dyDescent="0.25">
      <c r="B45" s="2" t="s">
        <v>215</v>
      </c>
      <c r="C45" s="3">
        <v>2791</v>
      </c>
      <c r="D45" s="3">
        <v>4057140</v>
      </c>
      <c r="E45" s="4"/>
      <c r="F45" s="4" t="s">
        <v>216</v>
      </c>
      <c r="G45" s="4" t="s">
        <v>217</v>
      </c>
      <c r="H45" s="43" t="s">
        <v>141</v>
      </c>
      <c r="I45" s="4" t="s">
        <v>24</v>
      </c>
      <c r="J45" s="4" t="s">
        <v>12</v>
      </c>
      <c r="K45" s="4" t="s">
        <v>13</v>
      </c>
      <c r="L45" s="4" t="s">
        <v>14</v>
      </c>
      <c r="M45" s="4" t="s">
        <v>13</v>
      </c>
      <c r="N45" s="4" t="s">
        <v>13</v>
      </c>
      <c r="O45" s="5" t="s">
        <v>2</v>
      </c>
      <c r="P45" s="5" t="s">
        <v>2</v>
      </c>
      <c r="Q45" s="5" t="s">
        <v>2</v>
      </c>
      <c r="R45" s="5">
        <v>2045</v>
      </c>
      <c r="S45" s="5">
        <v>0</v>
      </c>
      <c r="T45" s="5">
        <v>2045</v>
      </c>
      <c r="U45" s="5"/>
      <c r="V45" s="45" t="s">
        <v>2</v>
      </c>
      <c r="W45" s="13" t="s">
        <v>356</v>
      </c>
      <c r="X45" s="13"/>
      <c r="Y45" s="13"/>
      <c r="Z45" s="42"/>
    </row>
    <row r="46" spans="1:28" outlineLevel="1" x14ac:dyDescent="0.25">
      <c r="B46" s="2" t="s">
        <v>260</v>
      </c>
      <c r="C46" s="3">
        <v>3853</v>
      </c>
      <c r="D46" s="3">
        <v>4057106</v>
      </c>
      <c r="E46" s="4"/>
      <c r="F46" s="4" t="s">
        <v>158</v>
      </c>
      <c r="G46" s="4" t="s">
        <v>163</v>
      </c>
      <c r="H46" s="43" t="s">
        <v>88</v>
      </c>
      <c r="I46" s="4" t="s">
        <v>53</v>
      </c>
      <c r="J46" s="4" t="s">
        <v>12</v>
      </c>
      <c r="K46" s="4" t="s">
        <v>12</v>
      </c>
      <c r="L46" s="4" t="s">
        <v>14</v>
      </c>
      <c r="M46" s="4" t="s">
        <v>12</v>
      </c>
      <c r="N46" s="4" t="s">
        <v>12</v>
      </c>
      <c r="O46" s="5">
        <v>5295</v>
      </c>
      <c r="P46" s="5">
        <v>5295</v>
      </c>
      <c r="Q46" s="5" t="s">
        <v>2</v>
      </c>
      <c r="R46" s="5">
        <v>5297</v>
      </c>
      <c r="S46" s="5">
        <v>12</v>
      </c>
      <c r="T46" s="5">
        <v>5309</v>
      </c>
      <c r="U46" s="5"/>
      <c r="V46" s="44" t="s">
        <v>2</v>
      </c>
      <c r="W46" s="13" t="s">
        <v>358</v>
      </c>
      <c r="X46" s="46"/>
      <c r="Y46" s="46"/>
      <c r="Z46" s="47"/>
    </row>
    <row r="47" spans="1:28" outlineLevel="1" x14ac:dyDescent="0.25">
      <c r="B47" s="2" t="s">
        <v>22</v>
      </c>
      <c r="C47" s="3">
        <v>5929</v>
      </c>
      <c r="D47" s="3">
        <v>4057157</v>
      </c>
      <c r="E47" s="4" t="s">
        <v>27</v>
      </c>
      <c r="F47" s="4"/>
      <c r="G47" s="4" t="s">
        <v>23</v>
      </c>
      <c r="H47" s="43" t="s">
        <v>21</v>
      </c>
      <c r="I47" s="4" t="s">
        <v>24</v>
      </c>
      <c r="J47" s="4" t="s">
        <v>12</v>
      </c>
      <c r="K47" s="4" t="s">
        <v>12</v>
      </c>
      <c r="L47" s="4" t="s">
        <v>14</v>
      </c>
      <c r="M47" s="4" t="s">
        <v>12</v>
      </c>
      <c r="N47" s="4" t="s">
        <v>13</v>
      </c>
      <c r="O47" s="5" t="s">
        <v>2</v>
      </c>
      <c r="P47" s="5" t="s">
        <v>2</v>
      </c>
      <c r="Q47" s="5" t="s">
        <v>2</v>
      </c>
      <c r="R47" s="5">
        <v>59389</v>
      </c>
      <c r="S47" s="5">
        <v>19</v>
      </c>
      <c r="T47" s="5">
        <v>59408</v>
      </c>
      <c r="U47" s="5"/>
      <c r="V47" s="45" t="s">
        <v>2</v>
      </c>
      <c r="W47" s="13" t="s">
        <v>356</v>
      </c>
      <c r="X47" s="46"/>
      <c r="Y47" s="46"/>
      <c r="Z47" s="47"/>
    </row>
    <row r="48" spans="1:28" s="1" customFormat="1" outlineLevel="1" x14ac:dyDescent="0.25">
      <c r="B48" s="2" t="s">
        <v>22</v>
      </c>
      <c r="C48" s="3">
        <v>5935</v>
      </c>
      <c r="D48" s="3">
        <v>4057157</v>
      </c>
      <c r="E48" s="4" t="s">
        <v>27</v>
      </c>
      <c r="F48" s="4"/>
      <c r="G48" s="4" t="s">
        <v>23</v>
      </c>
      <c r="H48" s="43" t="s">
        <v>18</v>
      </c>
      <c r="I48" s="4" t="s">
        <v>24</v>
      </c>
      <c r="J48" s="4" t="s">
        <v>12</v>
      </c>
      <c r="K48" s="4" t="s">
        <v>12</v>
      </c>
      <c r="L48" s="4" t="s">
        <v>14</v>
      </c>
      <c r="M48" s="4" t="s">
        <v>12</v>
      </c>
      <c r="N48" s="4" t="s">
        <v>13</v>
      </c>
      <c r="O48" s="5">
        <v>22630</v>
      </c>
      <c r="P48" s="5">
        <v>22630</v>
      </c>
      <c r="Q48" s="5" t="s">
        <v>2</v>
      </c>
      <c r="R48" s="5">
        <v>22630</v>
      </c>
      <c r="S48" s="5">
        <v>55</v>
      </c>
      <c r="T48" s="5">
        <v>22685</v>
      </c>
      <c r="U48" s="5"/>
      <c r="V48" s="45" t="s">
        <v>2</v>
      </c>
      <c r="W48" s="13" t="s">
        <v>356</v>
      </c>
      <c r="X48" s="46"/>
      <c r="Y48" s="46"/>
      <c r="Z48" s="47"/>
    </row>
    <row r="49" spans="2:26" s="1" customFormat="1" outlineLevel="1" x14ac:dyDescent="0.25">
      <c r="B49" s="2" t="s">
        <v>195</v>
      </c>
      <c r="C49" s="3">
        <v>6210</v>
      </c>
      <c r="D49" s="3">
        <v>4083542</v>
      </c>
      <c r="E49" s="4"/>
      <c r="F49" s="4" t="s">
        <v>43</v>
      </c>
      <c r="G49" s="4" t="s">
        <v>63</v>
      </c>
      <c r="H49" s="43" t="s">
        <v>94</v>
      </c>
      <c r="I49" s="4" t="s">
        <v>53</v>
      </c>
      <c r="J49" s="4" t="s">
        <v>12</v>
      </c>
      <c r="K49" s="43" t="s">
        <v>13</v>
      </c>
      <c r="L49" s="43" t="s">
        <v>14</v>
      </c>
      <c r="M49" s="43" t="s">
        <v>13</v>
      </c>
      <c r="N49" s="43" t="s">
        <v>13</v>
      </c>
      <c r="O49" s="5">
        <v>629</v>
      </c>
      <c r="P49" s="5">
        <v>629</v>
      </c>
      <c r="Q49" s="5">
        <v>629</v>
      </c>
      <c r="R49" s="5">
        <v>679</v>
      </c>
      <c r="S49" s="5">
        <v>0</v>
      </c>
      <c r="T49" s="5">
        <v>679</v>
      </c>
      <c r="U49" s="5"/>
      <c r="V49" s="44" t="s">
        <v>2</v>
      </c>
      <c r="W49" s="13" t="s">
        <v>356</v>
      </c>
      <c r="X49" s="13"/>
      <c r="Y49" s="13"/>
      <c r="Z49" s="42"/>
    </row>
    <row r="50" spans="2:26" ht="15.75" outlineLevel="1" thickBot="1" x14ac:dyDescent="0.3">
      <c r="B50" s="6" t="s">
        <v>149</v>
      </c>
      <c r="C50" s="7">
        <v>7178</v>
      </c>
      <c r="D50" s="7">
        <v>4332176</v>
      </c>
      <c r="E50" s="8"/>
      <c r="F50" s="8" t="s">
        <v>147</v>
      </c>
      <c r="G50" s="8" t="s">
        <v>112</v>
      </c>
      <c r="H50" s="48" t="s">
        <v>137</v>
      </c>
      <c r="I50" s="8" t="s">
        <v>53</v>
      </c>
      <c r="J50" s="8" t="s">
        <v>12</v>
      </c>
      <c r="K50" s="8" t="s">
        <v>13</v>
      </c>
      <c r="L50" s="8" t="s">
        <v>14</v>
      </c>
      <c r="M50" s="8" t="s">
        <v>13</v>
      </c>
      <c r="N50" s="8" t="s">
        <v>13</v>
      </c>
      <c r="O50" s="9">
        <v>40046</v>
      </c>
      <c r="P50" s="9">
        <v>40046</v>
      </c>
      <c r="Q50" s="9">
        <v>40054</v>
      </c>
      <c r="R50" s="9">
        <v>21925</v>
      </c>
      <c r="S50" s="9">
        <v>8</v>
      </c>
      <c r="T50" s="9">
        <v>21933</v>
      </c>
      <c r="U50" s="9"/>
      <c r="V50" s="49" t="s">
        <v>2</v>
      </c>
      <c r="W50" s="50" t="s">
        <v>356</v>
      </c>
      <c r="X50" s="50"/>
      <c r="Y50" s="50"/>
      <c r="Z50" s="51"/>
    </row>
    <row r="51" spans="2:26" ht="15.75" outlineLevel="1" thickBot="1" x14ac:dyDescent="0.3"/>
    <row r="52" spans="2:26" ht="15.75" outlineLevel="1" thickBot="1" x14ac:dyDescent="0.3">
      <c r="B52" s="10" t="s">
        <v>344</v>
      </c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70"/>
    </row>
    <row r="53" spans="2:26" s="1" customFormat="1" ht="15.75" outlineLevel="1" thickBot="1" x14ac:dyDescent="0.3">
      <c r="B53" s="6" t="s">
        <v>221</v>
      </c>
      <c r="C53" s="7">
        <v>1623</v>
      </c>
      <c r="D53" s="7">
        <v>4157306</v>
      </c>
      <c r="E53" s="8"/>
      <c r="F53" s="8" t="s">
        <v>6</v>
      </c>
      <c r="G53" s="8" t="s">
        <v>26</v>
      </c>
      <c r="H53" s="48"/>
      <c r="I53" s="8" t="s">
        <v>24</v>
      </c>
      <c r="J53" s="8" t="s">
        <v>12</v>
      </c>
      <c r="K53" s="8" t="s">
        <v>13</v>
      </c>
      <c r="L53" s="8" t="s">
        <v>14</v>
      </c>
      <c r="M53" s="8" t="s">
        <v>13</v>
      </c>
      <c r="N53" s="8" t="s">
        <v>13</v>
      </c>
      <c r="O53" s="9" t="s">
        <v>2</v>
      </c>
      <c r="P53" s="9" t="s">
        <v>2</v>
      </c>
      <c r="Q53" s="9" t="s">
        <v>2</v>
      </c>
      <c r="R53" s="9" t="s">
        <v>2</v>
      </c>
      <c r="S53" s="9" t="s">
        <v>2</v>
      </c>
      <c r="T53" s="9" t="s">
        <v>2</v>
      </c>
      <c r="U53" s="9"/>
      <c r="V53" s="62">
        <v>22197</v>
      </c>
      <c r="W53" s="50" t="s">
        <v>355</v>
      </c>
      <c r="X53" s="50"/>
      <c r="Y53" s="50"/>
      <c r="Z53" s="52"/>
    </row>
    <row r="54" spans="2:26" s="1" customFormat="1" ht="15.75" outlineLevel="1" thickBot="1" x14ac:dyDescent="0.3">
      <c r="B54" s="4"/>
      <c r="C54" s="3"/>
      <c r="D54" s="3"/>
      <c r="E54" s="4"/>
      <c r="F54" s="4"/>
      <c r="G54" s="4"/>
      <c r="H54" s="43"/>
      <c r="I54" s="4"/>
      <c r="J54" s="4"/>
      <c r="K54" s="4"/>
      <c r="L54" s="4"/>
      <c r="M54" s="4"/>
      <c r="N54" s="4"/>
      <c r="O54" s="5"/>
      <c r="P54" s="5"/>
      <c r="Q54" s="5"/>
      <c r="R54" s="5"/>
      <c r="S54" s="5"/>
      <c r="T54" s="5"/>
      <c r="U54" s="5"/>
      <c r="V54" s="56"/>
      <c r="W54" s="13"/>
      <c r="X54" s="13"/>
      <c r="Y54" s="13"/>
      <c r="Z54" s="13"/>
    </row>
    <row r="55" spans="2:26" ht="15.75" outlineLevel="1" thickBot="1" x14ac:dyDescent="0.3">
      <c r="B55" s="83" t="s">
        <v>368</v>
      </c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2"/>
    </row>
    <row r="56" spans="2:26" outlineLevel="1" x14ac:dyDescent="0.25">
      <c r="B56" s="2" t="s">
        <v>159</v>
      </c>
      <c r="C56" s="3">
        <v>2036</v>
      </c>
      <c r="D56" s="3">
        <v>4057091</v>
      </c>
      <c r="E56" s="4"/>
      <c r="F56" s="4" t="s">
        <v>160</v>
      </c>
      <c r="G56" s="4" t="s">
        <v>55</v>
      </c>
      <c r="H56" s="4" t="s">
        <v>55</v>
      </c>
      <c r="I56" s="4" t="s">
        <v>53</v>
      </c>
      <c r="J56" s="4" t="s">
        <v>12</v>
      </c>
      <c r="K56" s="4" t="s">
        <v>12</v>
      </c>
      <c r="L56" s="4" t="s">
        <v>14</v>
      </c>
      <c r="M56" s="4" t="s">
        <v>12</v>
      </c>
      <c r="N56" s="4" t="s">
        <v>12</v>
      </c>
      <c r="O56" s="5">
        <v>560048</v>
      </c>
      <c r="P56" s="5">
        <v>560067</v>
      </c>
      <c r="Q56" s="5">
        <v>561466</v>
      </c>
      <c r="R56" s="5">
        <v>559998</v>
      </c>
      <c r="S56" s="5">
        <v>1410</v>
      </c>
      <c r="T56" s="5">
        <v>561408</v>
      </c>
      <c r="U56" s="5">
        <f t="shared" ref="U56:U62" si="11">IF(Q56="NA",T56,Q56)</f>
        <v>561466</v>
      </c>
      <c r="V56" s="73"/>
      <c r="W56" s="68"/>
      <c r="X56" s="68"/>
      <c r="Y56" s="68"/>
      <c r="Z56" s="87" t="s">
        <v>361</v>
      </c>
    </row>
    <row r="57" spans="2:26" outlineLevel="1" x14ac:dyDescent="0.25">
      <c r="B57" s="2" t="s">
        <v>159</v>
      </c>
      <c r="C57" s="3">
        <v>2037</v>
      </c>
      <c r="D57" s="3">
        <v>4057091</v>
      </c>
      <c r="E57" s="4"/>
      <c r="F57" s="4" t="s">
        <v>160</v>
      </c>
      <c r="G57" s="4" t="s">
        <v>55</v>
      </c>
      <c r="H57" s="4" t="s">
        <v>137</v>
      </c>
      <c r="I57" s="4" t="s">
        <v>53</v>
      </c>
      <c r="J57" s="4" t="s">
        <v>12</v>
      </c>
      <c r="K57" s="4" t="s">
        <v>12</v>
      </c>
      <c r="L57" s="4" t="s">
        <v>14</v>
      </c>
      <c r="M57" s="4" t="s">
        <v>12</v>
      </c>
      <c r="N57" s="4" t="s">
        <v>12</v>
      </c>
      <c r="O57" s="5">
        <v>65325</v>
      </c>
      <c r="P57" s="5">
        <v>65327</v>
      </c>
      <c r="Q57" s="5">
        <v>65440</v>
      </c>
      <c r="R57" s="5">
        <v>65320</v>
      </c>
      <c r="S57" s="5">
        <v>116</v>
      </c>
      <c r="T57" s="5">
        <v>65436</v>
      </c>
      <c r="U57" s="5">
        <f t="shared" si="11"/>
        <v>65440</v>
      </c>
      <c r="V57" s="73"/>
      <c r="W57" s="68"/>
      <c r="X57" s="68"/>
      <c r="Y57" s="68"/>
      <c r="Z57" s="87" t="s">
        <v>361</v>
      </c>
    </row>
    <row r="58" spans="2:26" outlineLevel="1" x14ac:dyDescent="0.25">
      <c r="B58" s="2" t="s">
        <v>159</v>
      </c>
      <c r="C58" s="3">
        <v>2040</v>
      </c>
      <c r="D58" s="3">
        <v>4057091</v>
      </c>
      <c r="E58" s="4"/>
      <c r="F58" s="4" t="s">
        <v>160</v>
      </c>
      <c r="G58" s="4" t="s">
        <v>55</v>
      </c>
      <c r="H58" s="4" t="s">
        <v>188</v>
      </c>
      <c r="I58" s="4" t="s">
        <v>53</v>
      </c>
      <c r="J58" s="4" t="s">
        <v>12</v>
      </c>
      <c r="K58" s="4" t="s">
        <v>12</v>
      </c>
      <c r="L58" s="4" t="s">
        <v>14</v>
      </c>
      <c r="M58" s="4" t="s">
        <v>12</v>
      </c>
      <c r="N58" s="4" t="s">
        <v>12</v>
      </c>
      <c r="O58" s="5">
        <v>87820</v>
      </c>
      <c r="P58" s="5">
        <v>87820</v>
      </c>
      <c r="Q58" s="5">
        <v>88089</v>
      </c>
      <c r="R58" s="5">
        <v>87821</v>
      </c>
      <c r="S58" s="5">
        <v>269</v>
      </c>
      <c r="T58" s="5">
        <v>88090</v>
      </c>
      <c r="U58" s="5">
        <f t="shared" si="11"/>
        <v>88089</v>
      </c>
      <c r="V58" s="73"/>
      <c r="W58" s="68"/>
      <c r="X58" s="68"/>
      <c r="Y58" s="68"/>
      <c r="Z58" s="87" t="s">
        <v>361</v>
      </c>
    </row>
    <row r="59" spans="2:26" outlineLevel="1" x14ac:dyDescent="0.25">
      <c r="B59" s="2" t="s">
        <v>186</v>
      </c>
      <c r="C59" s="3">
        <v>2412</v>
      </c>
      <c r="D59" s="3">
        <v>4057132</v>
      </c>
      <c r="E59" s="4"/>
      <c r="F59" s="4"/>
      <c r="G59" s="4" t="s">
        <v>41</v>
      </c>
      <c r="H59" s="4" t="s">
        <v>41</v>
      </c>
      <c r="I59" s="4" t="s">
        <v>40</v>
      </c>
      <c r="J59" s="4" t="s">
        <v>12</v>
      </c>
      <c r="K59" s="4" t="s">
        <v>13</v>
      </c>
      <c r="L59" s="4" t="s">
        <v>14</v>
      </c>
      <c r="M59" s="4" t="s">
        <v>13</v>
      </c>
      <c r="N59" s="4" t="s">
        <v>13</v>
      </c>
      <c r="O59" s="5">
        <v>617897</v>
      </c>
      <c r="P59" s="5">
        <v>617897</v>
      </c>
      <c r="Q59" s="5">
        <v>618130</v>
      </c>
      <c r="R59" s="5">
        <v>618162</v>
      </c>
      <c r="S59" s="5">
        <v>233</v>
      </c>
      <c r="T59" s="5">
        <v>618395</v>
      </c>
      <c r="U59" s="5">
        <f t="shared" si="11"/>
        <v>618130</v>
      </c>
      <c r="V59" s="73"/>
      <c r="W59" s="68"/>
      <c r="X59" s="68"/>
      <c r="Y59" s="68"/>
      <c r="Z59" s="87" t="s">
        <v>360</v>
      </c>
    </row>
    <row r="60" spans="2:26" outlineLevel="1" x14ac:dyDescent="0.25">
      <c r="B60" s="2" t="s">
        <v>186</v>
      </c>
      <c r="C60" s="3">
        <v>2413</v>
      </c>
      <c r="D60" s="3">
        <v>4057132</v>
      </c>
      <c r="E60" s="4"/>
      <c r="F60" s="4"/>
      <c r="G60" s="4" t="s">
        <v>41</v>
      </c>
      <c r="H60" s="4" t="s">
        <v>39</v>
      </c>
      <c r="I60" s="4" t="s">
        <v>40</v>
      </c>
      <c r="J60" s="4" t="s">
        <v>12</v>
      </c>
      <c r="K60" s="4" t="s">
        <v>13</v>
      </c>
      <c r="L60" s="4" t="s">
        <v>14</v>
      </c>
      <c r="M60" s="4" t="s">
        <v>13</v>
      </c>
      <c r="N60" s="4" t="s">
        <v>13</v>
      </c>
      <c r="O60" s="5">
        <v>72263</v>
      </c>
      <c r="P60" s="5">
        <v>72263</v>
      </c>
      <c r="Q60" s="5">
        <v>72282</v>
      </c>
      <c r="R60" s="5">
        <v>72258</v>
      </c>
      <c r="S60" s="5">
        <v>24</v>
      </c>
      <c r="T60" s="5">
        <v>72282</v>
      </c>
      <c r="U60" s="5">
        <f t="shared" si="11"/>
        <v>72282</v>
      </c>
      <c r="V60" s="73"/>
      <c r="W60" s="68"/>
      <c r="X60" s="68"/>
      <c r="Y60" s="68"/>
      <c r="Z60" s="87" t="s">
        <v>360</v>
      </c>
    </row>
    <row r="61" spans="2:26" outlineLevel="1" x14ac:dyDescent="0.25">
      <c r="B61" s="2" t="s">
        <v>253</v>
      </c>
      <c r="C61" s="3">
        <v>3679</v>
      </c>
      <c r="D61" s="3">
        <v>4058284</v>
      </c>
      <c r="E61" s="4"/>
      <c r="F61" s="4" t="s">
        <v>254</v>
      </c>
      <c r="G61" s="4" t="s">
        <v>255</v>
      </c>
      <c r="H61" s="4" t="s">
        <v>82</v>
      </c>
      <c r="I61" s="4" t="s">
        <v>48</v>
      </c>
      <c r="J61" s="4" t="s">
        <v>12</v>
      </c>
      <c r="K61" s="4" t="s">
        <v>13</v>
      </c>
      <c r="L61" s="4" t="s">
        <v>14</v>
      </c>
      <c r="M61" s="4" t="s">
        <v>13</v>
      </c>
      <c r="N61" s="4" t="s">
        <v>13</v>
      </c>
      <c r="O61" s="5">
        <v>354997</v>
      </c>
      <c r="P61" s="5">
        <v>354997</v>
      </c>
      <c r="Q61" s="5" t="s">
        <v>2</v>
      </c>
      <c r="R61" s="5">
        <v>354997</v>
      </c>
      <c r="S61" s="5">
        <v>98980</v>
      </c>
      <c r="T61" s="5">
        <v>453977</v>
      </c>
      <c r="U61" s="5">
        <f t="shared" si="11"/>
        <v>453977</v>
      </c>
      <c r="V61" s="73"/>
      <c r="W61" s="68"/>
      <c r="X61" s="68"/>
      <c r="Y61" s="68"/>
      <c r="Z61" s="87" t="s">
        <v>362</v>
      </c>
    </row>
    <row r="62" spans="2:26" ht="15.75" outlineLevel="1" thickBot="1" x14ac:dyDescent="0.3">
      <c r="B62" s="6" t="s">
        <v>253</v>
      </c>
      <c r="C62" s="7">
        <v>3680</v>
      </c>
      <c r="D62" s="7">
        <v>4058284</v>
      </c>
      <c r="E62" s="8"/>
      <c r="F62" s="8" t="s">
        <v>254</v>
      </c>
      <c r="G62" s="8" t="s">
        <v>255</v>
      </c>
      <c r="H62" s="8" t="s">
        <v>18</v>
      </c>
      <c r="I62" s="8" t="s">
        <v>48</v>
      </c>
      <c r="J62" s="8" t="s">
        <v>12</v>
      </c>
      <c r="K62" s="8" t="s">
        <v>13</v>
      </c>
      <c r="L62" s="8" t="s">
        <v>14</v>
      </c>
      <c r="M62" s="8" t="s">
        <v>13</v>
      </c>
      <c r="N62" s="8" t="s">
        <v>13</v>
      </c>
      <c r="O62" s="9">
        <v>445523</v>
      </c>
      <c r="P62" s="9">
        <v>445523</v>
      </c>
      <c r="Q62" s="9" t="s">
        <v>2</v>
      </c>
      <c r="R62" s="9">
        <v>445525</v>
      </c>
      <c r="S62" s="9">
        <v>54524</v>
      </c>
      <c r="T62" s="9">
        <v>500049</v>
      </c>
      <c r="U62" s="9">
        <f t="shared" si="11"/>
        <v>500049</v>
      </c>
      <c r="V62" s="88"/>
      <c r="W62" s="89"/>
      <c r="X62" s="89"/>
      <c r="Y62" s="89"/>
      <c r="Z62" s="90" t="s">
        <v>362</v>
      </c>
    </row>
    <row r="63" spans="2:26" ht="15.75" outlineLevel="1" thickBot="1" x14ac:dyDescent="0.3"/>
    <row r="64" spans="2:26" ht="15.75" outlineLevel="1" thickBot="1" x14ac:dyDescent="0.3">
      <c r="B64" s="10" t="s">
        <v>351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70"/>
    </row>
    <row r="65" spans="2:26" s="53" customFormat="1" outlineLevel="1" x14ac:dyDescent="0.25">
      <c r="B65" s="54" t="s">
        <v>0</v>
      </c>
      <c r="C65" s="55">
        <v>138</v>
      </c>
      <c r="D65" s="55">
        <v>4058513</v>
      </c>
      <c r="E65" s="43"/>
      <c r="F65" s="43"/>
      <c r="G65" s="43" t="s">
        <v>1</v>
      </c>
      <c r="H65" s="43"/>
      <c r="I65" s="43" t="s">
        <v>11</v>
      </c>
      <c r="J65" s="43" t="s">
        <v>12</v>
      </c>
      <c r="K65" s="43"/>
      <c r="L65" s="43"/>
      <c r="M65" s="43"/>
      <c r="N65" s="43"/>
      <c r="O65" s="56" t="s">
        <v>2</v>
      </c>
      <c r="P65" s="56" t="s">
        <v>2</v>
      </c>
      <c r="Q65" s="56" t="s">
        <v>2</v>
      </c>
      <c r="R65" s="56" t="s">
        <v>2</v>
      </c>
      <c r="S65" s="56" t="s">
        <v>2</v>
      </c>
      <c r="T65" s="56" t="s">
        <v>2</v>
      </c>
      <c r="U65" s="56"/>
      <c r="V65" s="56">
        <v>11423</v>
      </c>
      <c r="W65" s="57" t="s">
        <v>349</v>
      </c>
      <c r="X65" s="57"/>
      <c r="Y65" s="57"/>
      <c r="Z65" s="58"/>
    </row>
    <row r="66" spans="2:26" s="1" customFormat="1" outlineLevel="1" x14ac:dyDescent="0.25">
      <c r="B66" s="54" t="s">
        <v>22</v>
      </c>
      <c r="C66" s="55">
        <v>167</v>
      </c>
      <c r="D66" s="55">
        <v>4057157</v>
      </c>
      <c r="E66" s="43"/>
      <c r="F66" s="43"/>
      <c r="G66" s="43" t="s">
        <v>23</v>
      </c>
      <c r="H66" s="43"/>
      <c r="I66" s="43" t="s">
        <v>24</v>
      </c>
      <c r="J66" s="43" t="s">
        <v>12</v>
      </c>
      <c r="K66" s="43" t="s">
        <v>12</v>
      </c>
      <c r="L66" s="43" t="s">
        <v>14</v>
      </c>
      <c r="M66" s="43" t="s">
        <v>12</v>
      </c>
      <c r="N66" s="43" t="s">
        <v>13</v>
      </c>
      <c r="O66" s="56">
        <v>3064510</v>
      </c>
      <c r="P66" s="56">
        <v>3064510</v>
      </c>
      <c r="Q66" s="56" t="s">
        <v>2</v>
      </c>
      <c r="R66" s="56" t="s">
        <v>2</v>
      </c>
      <c r="S66" s="56" t="s">
        <v>2</v>
      </c>
      <c r="T66" s="56" t="s">
        <v>2</v>
      </c>
      <c r="U66" s="56"/>
      <c r="V66" s="56">
        <v>184904</v>
      </c>
      <c r="W66" s="57" t="s">
        <v>349</v>
      </c>
      <c r="X66" s="57"/>
      <c r="Y66" s="57"/>
      <c r="Z66" s="58"/>
    </row>
    <row r="67" spans="2:26" s="1" customFormat="1" outlineLevel="1" x14ac:dyDescent="0.25">
      <c r="B67" s="54" t="s">
        <v>38</v>
      </c>
      <c r="C67" s="55">
        <v>203</v>
      </c>
      <c r="D67" s="55">
        <v>4057075</v>
      </c>
      <c r="E67" s="43"/>
      <c r="F67" s="43"/>
      <c r="G67" s="43" t="s">
        <v>39</v>
      </c>
      <c r="H67" s="43"/>
      <c r="I67" s="43" t="s">
        <v>40</v>
      </c>
      <c r="J67" s="43" t="s">
        <v>12</v>
      </c>
      <c r="K67" s="43" t="s">
        <v>12</v>
      </c>
      <c r="L67" s="43" t="s">
        <v>14</v>
      </c>
      <c r="M67" s="43" t="s">
        <v>12</v>
      </c>
      <c r="N67" s="43" t="s">
        <v>12</v>
      </c>
      <c r="O67" s="56" t="s">
        <v>2</v>
      </c>
      <c r="P67" s="56" t="s">
        <v>2</v>
      </c>
      <c r="Q67" s="56" t="s">
        <v>2</v>
      </c>
      <c r="R67" s="56" t="s">
        <v>2</v>
      </c>
      <c r="S67" s="56" t="s">
        <v>2</v>
      </c>
      <c r="T67" s="56" t="s">
        <v>2</v>
      </c>
      <c r="U67" s="56"/>
      <c r="V67" s="56">
        <v>24175</v>
      </c>
      <c r="W67" s="57" t="s">
        <v>353</v>
      </c>
      <c r="X67" s="57"/>
      <c r="Y67" s="57"/>
      <c r="Z67" s="58"/>
    </row>
    <row r="68" spans="2:26" s="1" customFormat="1" outlineLevel="1" x14ac:dyDescent="0.25">
      <c r="B68" s="54" t="s">
        <v>66</v>
      </c>
      <c r="C68" s="55">
        <v>518</v>
      </c>
      <c r="D68" s="55">
        <v>4057112</v>
      </c>
      <c r="E68" s="43"/>
      <c r="F68" s="43" t="s">
        <v>67</v>
      </c>
      <c r="G68" s="43" t="s">
        <v>39</v>
      </c>
      <c r="H68" s="43"/>
      <c r="I68" s="43" t="s">
        <v>40</v>
      </c>
      <c r="J68" s="43" t="s">
        <v>12</v>
      </c>
      <c r="K68" s="43" t="s">
        <v>13</v>
      </c>
      <c r="L68" s="43" t="s">
        <v>14</v>
      </c>
      <c r="M68" s="43" t="s">
        <v>13</v>
      </c>
      <c r="N68" s="43" t="s">
        <v>13</v>
      </c>
      <c r="O68" s="56">
        <v>265673</v>
      </c>
      <c r="P68" s="56">
        <v>265673</v>
      </c>
      <c r="Q68" s="56">
        <v>265900</v>
      </c>
      <c r="R68" s="56" t="s">
        <v>2</v>
      </c>
      <c r="S68" s="56" t="s">
        <v>2</v>
      </c>
      <c r="T68" s="56" t="s">
        <v>2</v>
      </c>
      <c r="U68" s="56"/>
      <c r="V68" s="56">
        <v>19201</v>
      </c>
      <c r="W68" s="57" t="s">
        <v>353</v>
      </c>
      <c r="X68" s="57"/>
      <c r="Y68" s="57"/>
      <c r="Z68" s="58"/>
    </row>
    <row r="69" spans="2:26" s="1" customFormat="1" outlineLevel="1" x14ac:dyDescent="0.25">
      <c r="B69" s="54" t="s">
        <v>159</v>
      </c>
      <c r="C69" s="55">
        <v>2039</v>
      </c>
      <c r="D69" s="55">
        <v>4057091</v>
      </c>
      <c r="E69" s="43"/>
      <c r="F69" s="43" t="s">
        <v>160</v>
      </c>
      <c r="G69" s="43" t="s">
        <v>55</v>
      </c>
      <c r="H69" s="43"/>
      <c r="I69" s="43" t="s">
        <v>53</v>
      </c>
      <c r="J69" s="43" t="s">
        <v>12</v>
      </c>
      <c r="K69" s="43" t="s">
        <v>12</v>
      </c>
      <c r="L69" s="43" t="s">
        <v>14</v>
      </c>
      <c r="M69" s="43" t="s">
        <v>12</v>
      </c>
      <c r="N69" s="43" t="s">
        <v>12</v>
      </c>
      <c r="O69" s="56" t="s">
        <v>2</v>
      </c>
      <c r="P69" s="56" t="s">
        <v>2</v>
      </c>
      <c r="Q69" s="56" t="s">
        <v>2</v>
      </c>
      <c r="R69" s="56" t="s">
        <v>2</v>
      </c>
      <c r="S69" s="56" t="s">
        <v>2</v>
      </c>
      <c r="T69" s="56" t="s">
        <v>2</v>
      </c>
      <c r="U69" s="56"/>
      <c r="V69" s="56">
        <v>21234</v>
      </c>
      <c r="W69" s="57" t="s">
        <v>349</v>
      </c>
      <c r="X69" s="57"/>
      <c r="Y69" s="57"/>
      <c r="Z69" s="58"/>
    </row>
    <row r="70" spans="2:26" s="1" customFormat="1" outlineLevel="1" x14ac:dyDescent="0.25">
      <c r="B70" s="54" t="s">
        <v>169</v>
      </c>
      <c r="C70" s="55">
        <v>2212</v>
      </c>
      <c r="D70" s="55">
        <v>4061687</v>
      </c>
      <c r="E70" s="43"/>
      <c r="F70" s="43" t="s">
        <v>170</v>
      </c>
      <c r="G70" s="43" t="s">
        <v>65</v>
      </c>
      <c r="H70" s="43"/>
      <c r="I70" s="43" t="s">
        <v>48</v>
      </c>
      <c r="J70" s="43" t="s">
        <v>12</v>
      </c>
      <c r="K70" s="43" t="s">
        <v>13</v>
      </c>
      <c r="L70" s="43" t="s">
        <v>14</v>
      </c>
      <c r="M70" s="43" t="s">
        <v>13</v>
      </c>
      <c r="N70" s="43" t="s">
        <v>13</v>
      </c>
      <c r="O70" s="56">
        <v>585091</v>
      </c>
      <c r="P70" s="56">
        <v>585093</v>
      </c>
      <c r="Q70" s="56">
        <v>735658</v>
      </c>
      <c r="R70" s="56" t="s">
        <v>2</v>
      </c>
      <c r="S70" s="56" t="s">
        <v>2</v>
      </c>
      <c r="T70" s="56" t="s">
        <v>2</v>
      </c>
      <c r="U70" s="56"/>
      <c r="V70" s="56">
        <v>92718</v>
      </c>
      <c r="W70" s="57" t="s">
        <v>353</v>
      </c>
      <c r="X70" s="57"/>
      <c r="Y70" s="57"/>
      <c r="Z70" s="58"/>
    </row>
    <row r="71" spans="2:26" s="1" customFormat="1" outlineLevel="1" x14ac:dyDescent="0.25">
      <c r="B71" s="54" t="s">
        <v>186</v>
      </c>
      <c r="C71" s="55">
        <v>2414</v>
      </c>
      <c r="D71" s="55">
        <v>4057132</v>
      </c>
      <c r="E71" s="43"/>
      <c r="F71" s="43"/>
      <c r="G71" s="43" t="s">
        <v>41</v>
      </c>
      <c r="H71" s="43"/>
      <c r="I71" s="43" t="s">
        <v>40</v>
      </c>
      <c r="J71" s="43" t="s">
        <v>12</v>
      </c>
      <c r="K71" s="43" t="s">
        <v>13</v>
      </c>
      <c r="L71" s="43" t="s">
        <v>14</v>
      </c>
      <c r="M71" s="43" t="s">
        <v>13</v>
      </c>
      <c r="N71" s="43" t="s">
        <v>13</v>
      </c>
      <c r="O71" s="56">
        <v>690196</v>
      </c>
      <c r="P71" s="56">
        <v>690196</v>
      </c>
      <c r="Q71" s="56">
        <v>690408</v>
      </c>
      <c r="R71" s="56" t="s">
        <v>2</v>
      </c>
      <c r="S71" s="56" t="s">
        <v>2</v>
      </c>
      <c r="T71" s="56" t="s">
        <v>2</v>
      </c>
      <c r="U71" s="56"/>
      <c r="V71" s="56">
        <v>74279</v>
      </c>
      <c r="W71" s="57" t="s">
        <v>349</v>
      </c>
      <c r="X71" s="57"/>
      <c r="Y71" s="57"/>
      <c r="Z71" s="58"/>
    </row>
    <row r="72" spans="2:26" s="53" customFormat="1" outlineLevel="1" x14ac:dyDescent="0.25">
      <c r="B72" s="54" t="s">
        <v>204</v>
      </c>
      <c r="C72" s="55">
        <v>2692</v>
      </c>
      <c r="D72" s="55">
        <v>4057136</v>
      </c>
      <c r="E72" s="43"/>
      <c r="F72" s="43"/>
      <c r="G72" s="43" t="s">
        <v>125</v>
      </c>
      <c r="H72" s="43"/>
      <c r="I72" s="43" t="s">
        <v>11</v>
      </c>
      <c r="J72" s="43" t="s">
        <v>12</v>
      </c>
      <c r="K72" s="43"/>
      <c r="L72" s="43"/>
      <c r="M72" s="43"/>
      <c r="N72" s="43"/>
      <c r="O72" s="56" t="s">
        <v>2</v>
      </c>
      <c r="P72" s="56" t="s">
        <v>2</v>
      </c>
      <c r="Q72" s="56" t="s">
        <v>2</v>
      </c>
      <c r="R72" s="56" t="s">
        <v>2</v>
      </c>
      <c r="S72" s="56" t="s">
        <v>2</v>
      </c>
      <c r="T72" s="56" t="s">
        <v>2</v>
      </c>
      <c r="U72" s="56"/>
      <c r="V72" s="56" t="s">
        <v>2</v>
      </c>
      <c r="W72" s="57" t="s">
        <v>349</v>
      </c>
      <c r="X72" s="57"/>
      <c r="Y72" s="57"/>
      <c r="Z72" s="58"/>
    </row>
    <row r="73" spans="2:26" s="1" customFormat="1" outlineLevel="1" x14ac:dyDescent="0.25">
      <c r="B73" s="54" t="s">
        <v>215</v>
      </c>
      <c r="C73" s="55">
        <v>2790</v>
      </c>
      <c r="D73" s="55">
        <v>4057140</v>
      </c>
      <c r="E73" s="43"/>
      <c r="F73" s="43" t="s">
        <v>216</v>
      </c>
      <c r="G73" s="43" t="s">
        <v>217</v>
      </c>
      <c r="H73" s="43"/>
      <c r="I73" s="43" t="s">
        <v>24</v>
      </c>
      <c r="J73" s="43" t="s">
        <v>12</v>
      </c>
      <c r="K73" s="43" t="s">
        <v>13</v>
      </c>
      <c r="L73" s="43" t="s">
        <v>14</v>
      </c>
      <c r="M73" s="43" t="s">
        <v>13</v>
      </c>
      <c r="N73" s="43" t="s">
        <v>13</v>
      </c>
      <c r="O73" s="56" t="s">
        <v>2</v>
      </c>
      <c r="P73" s="56" t="s">
        <v>2</v>
      </c>
      <c r="Q73" s="56" t="s">
        <v>2</v>
      </c>
      <c r="R73" s="56" t="s">
        <v>2</v>
      </c>
      <c r="S73" s="56" t="s">
        <v>2</v>
      </c>
      <c r="T73" s="56" t="s">
        <v>2</v>
      </c>
      <c r="U73" s="56"/>
      <c r="V73" s="56">
        <v>52476</v>
      </c>
      <c r="W73" s="57" t="s">
        <v>349</v>
      </c>
      <c r="X73" s="57"/>
      <c r="Y73" s="57"/>
      <c r="Z73" s="58"/>
    </row>
    <row r="74" spans="2:26" s="1" customFormat="1" outlineLevel="1" x14ac:dyDescent="0.25">
      <c r="B74" s="54" t="s">
        <v>3</v>
      </c>
      <c r="C74" s="55">
        <v>2842</v>
      </c>
      <c r="D74" s="55">
        <v>4057141</v>
      </c>
      <c r="E74" s="43" t="s">
        <v>68</v>
      </c>
      <c r="F74" s="43" t="s">
        <v>4</v>
      </c>
      <c r="G74" s="43" t="s">
        <v>23</v>
      </c>
      <c r="H74" s="43"/>
      <c r="I74" s="43" t="s">
        <v>24</v>
      </c>
      <c r="J74" s="43" t="s">
        <v>12</v>
      </c>
      <c r="K74" s="43" t="s">
        <v>13</v>
      </c>
      <c r="L74" s="43" t="s">
        <v>14</v>
      </c>
      <c r="M74" s="43" t="s">
        <v>13</v>
      </c>
      <c r="N74" s="43" t="s">
        <v>13</v>
      </c>
      <c r="O74" s="56">
        <v>660535</v>
      </c>
      <c r="P74" s="56">
        <v>660535</v>
      </c>
      <c r="Q74" s="56">
        <v>661186</v>
      </c>
      <c r="R74" s="56" t="s">
        <v>2</v>
      </c>
      <c r="S74" s="56" t="s">
        <v>2</v>
      </c>
      <c r="T74" s="56" t="s">
        <v>2</v>
      </c>
      <c r="U74" s="56"/>
      <c r="V74" s="56">
        <v>46050</v>
      </c>
      <c r="W74" s="57" t="s">
        <v>349</v>
      </c>
      <c r="X74" s="57"/>
      <c r="Y74" s="57"/>
      <c r="Z74" s="58"/>
    </row>
    <row r="75" spans="2:26" s="1" customFormat="1" outlineLevel="1" x14ac:dyDescent="0.25">
      <c r="B75" s="54" t="s">
        <v>3</v>
      </c>
      <c r="C75" s="55">
        <v>2845</v>
      </c>
      <c r="D75" s="55">
        <v>4057141</v>
      </c>
      <c r="E75" s="43" t="s">
        <v>69</v>
      </c>
      <c r="F75" s="43" t="s">
        <v>4</v>
      </c>
      <c r="G75" s="43" t="s">
        <v>23</v>
      </c>
      <c r="H75" s="43"/>
      <c r="I75" s="43" t="s">
        <v>24</v>
      </c>
      <c r="J75" s="43" t="s">
        <v>12</v>
      </c>
      <c r="K75" s="43" t="s">
        <v>13</v>
      </c>
      <c r="L75" s="43" t="s">
        <v>14</v>
      </c>
      <c r="M75" s="43" t="s">
        <v>13</v>
      </c>
      <c r="N75" s="43" t="s">
        <v>13</v>
      </c>
      <c r="O75" s="56">
        <v>1831158</v>
      </c>
      <c r="P75" s="56">
        <v>1831158</v>
      </c>
      <c r="Q75" s="56">
        <v>1833003</v>
      </c>
      <c r="R75" s="56" t="s">
        <v>2</v>
      </c>
      <c r="S75" s="56" t="s">
        <v>2</v>
      </c>
      <c r="T75" s="56" t="s">
        <v>2</v>
      </c>
      <c r="U75" s="56"/>
      <c r="V75" s="56">
        <v>92478</v>
      </c>
      <c r="W75" s="57" t="s">
        <v>349</v>
      </c>
      <c r="X75" s="57"/>
      <c r="Y75" s="59"/>
      <c r="Z75" s="58"/>
    </row>
    <row r="76" spans="2:26" s="1" customFormat="1" outlineLevel="1" x14ac:dyDescent="0.25">
      <c r="B76" s="54" t="s">
        <v>218</v>
      </c>
      <c r="C76" s="55">
        <v>2878</v>
      </c>
      <c r="D76" s="55">
        <v>4084918</v>
      </c>
      <c r="E76" s="43" t="s">
        <v>350</v>
      </c>
      <c r="F76" s="43" t="s">
        <v>219</v>
      </c>
      <c r="G76" s="43" t="s">
        <v>18</v>
      </c>
      <c r="H76" s="43" t="s">
        <v>18</v>
      </c>
      <c r="I76" s="43" t="s">
        <v>11</v>
      </c>
      <c r="J76" s="43" t="s">
        <v>12</v>
      </c>
      <c r="K76" s="43"/>
      <c r="L76" s="43"/>
      <c r="M76" s="43"/>
      <c r="N76" s="43"/>
      <c r="O76" s="56" t="s">
        <v>2</v>
      </c>
      <c r="P76" s="56" t="s">
        <v>2</v>
      </c>
      <c r="Q76" s="56" t="s">
        <v>2</v>
      </c>
      <c r="R76" s="56" t="s">
        <v>2</v>
      </c>
      <c r="S76" s="56" t="s">
        <v>2</v>
      </c>
      <c r="T76" s="56" t="s">
        <v>2</v>
      </c>
      <c r="U76" s="56"/>
      <c r="V76" s="56" t="s">
        <v>2</v>
      </c>
      <c r="W76" s="57"/>
      <c r="X76" s="57"/>
      <c r="Y76" s="59"/>
      <c r="Z76" s="58"/>
    </row>
    <row r="77" spans="2:26" s="1" customFormat="1" outlineLevel="1" x14ac:dyDescent="0.25">
      <c r="B77" s="54" t="s">
        <v>240</v>
      </c>
      <c r="C77" s="55">
        <v>3550</v>
      </c>
      <c r="D77" s="55">
        <v>4057102</v>
      </c>
      <c r="E77" s="43"/>
      <c r="F77" s="43" t="s">
        <v>241</v>
      </c>
      <c r="G77" s="43" t="s">
        <v>112</v>
      </c>
      <c r="H77" s="43"/>
      <c r="I77" s="43" t="s">
        <v>53</v>
      </c>
      <c r="J77" s="43" t="s">
        <v>12</v>
      </c>
      <c r="K77" s="43" t="s">
        <v>12</v>
      </c>
      <c r="L77" s="43" t="s">
        <v>14</v>
      </c>
      <c r="M77" s="43" t="s">
        <v>12</v>
      </c>
      <c r="N77" s="43" t="s">
        <v>12</v>
      </c>
      <c r="O77" s="56">
        <v>127276</v>
      </c>
      <c r="P77" s="56">
        <v>127276</v>
      </c>
      <c r="Q77" s="56">
        <v>127322</v>
      </c>
      <c r="R77" s="56" t="s">
        <v>2</v>
      </c>
      <c r="S77" s="56" t="s">
        <v>2</v>
      </c>
      <c r="T77" s="56" t="s">
        <v>2</v>
      </c>
      <c r="U77" s="56"/>
      <c r="V77" s="56">
        <v>11489</v>
      </c>
      <c r="W77" s="57" t="s">
        <v>349</v>
      </c>
      <c r="X77" s="57"/>
      <c r="Y77" s="59"/>
      <c r="Z77" s="58"/>
    </row>
    <row r="78" spans="2:26" s="1" customFormat="1" outlineLevel="1" x14ac:dyDescent="0.25">
      <c r="B78" s="54" t="s">
        <v>253</v>
      </c>
      <c r="C78" s="55">
        <v>3681</v>
      </c>
      <c r="D78" s="55">
        <v>4058284</v>
      </c>
      <c r="E78" s="43"/>
      <c r="F78" s="43" t="s">
        <v>254</v>
      </c>
      <c r="G78" s="43" t="s">
        <v>255</v>
      </c>
      <c r="H78" s="43"/>
      <c r="I78" s="43" t="s">
        <v>48</v>
      </c>
      <c r="J78" s="43" t="s">
        <v>12</v>
      </c>
      <c r="K78" s="43" t="s">
        <v>13</v>
      </c>
      <c r="L78" s="43" t="s">
        <v>14</v>
      </c>
      <c r="M78" s="43" t="s">
        <v>13</v>
      </c>
      <c r="N78" s="43" t="s">
        <v>13</v>
      </c>
      <c r="O78" s="56" t="s">
        <v>2</v>
      </c>
      <c r="P78" s="56" t="s">
        <v>2</v>
      </c>
      <c r="Q78" s="56" t="s">
        <v>2</v>
      </c>
      <c r="R78" s="56" t="s">
        <v>2</v>
      </c>
      <c r="S78" s="56" t="s">
        <v>2</v>
      </c>
      <c r="T78" s="56" t="s">
        <v>2</v>
      </c>
      <c r="U78" s="56"/>
      <c r="V78" s="56">
        <v>166347</v>
      </c>
      <c r="W78" s="57" t="s">
        <v>349</v>
      </c>
      <c r="X78" s="57"/>
      <c r="Y78" s="59"/>
      <c r="Z78" s="58"/>
    </row>
    <row r="79" spans="2:26" s="53" customFormat="1" outlineLevel="1" x14ac:dyDescent="0.25">
      <c r="B79" s="54" t="s">
        <v>260</v>
      </c>
      <c r="C79" s="55">
        <v>3854</v>
      </c>
      <c r="D79" s="55">
        <v>4057106</v>
      </c>
      <c r="E79" s="43"/>
      <c r="F79" s="43" t="s">
        <v>158</v>
      </c>
      <c r="G79" s="43" t="s">
        <v>163</v>
      </c>
      <c r="H79" s="43" t="s">
        <v>163</v>
      </c>
      <c r="I79" s="43" t="s">
        <v>53</v>
      </c>
      <c r="J79" s="43" t="s">
        <v>12</v>
      </c>
      <c r="K79" s="43" t="s">
        <v>12</v>
      </c>
      <c r="L79" s="43" t="s">
        <v>14</v>
      </c>
      <c r="M79" s="43" t="s">
        <v>12</v>
      </c>
      <c r="N79" s="43" t="s">
        <v>12</v>
      </c>
      <c r="O79" s="56">
        <v>315682</v>
      </c>
      <c r="P79" s="56">
        <v>315682</v>
      </c>
      <c r="Q79" s="56">
        <v>316297</v>
      </c>
      <c r="R79" s="56">
        <v>315921</v>
      </c>
      <c r="S79" s="56">
        <v>606</v>
      </c>
      <c r="T79" s="56">
        <v>316527</v>
      </c>
      <c r="U79" s="56"/>
      <c r="V79" s="56" t="s">
        <v>2</v>
      </c>
      <c r="W79" s="57" t="s">
        <v>354</v>
      </c>
      <c r="X79" s="57"/>
      <c r="Y79" s="57"/>
      <c r="Z79" s="58"/>
    </row>
    <row r="80" spans="2:26" s="53" customFormat="1" outlineLevel="1" x14ac:dyDescent="0.25">
      <c r="B80" s="54" t="s">
        <v>121</v>
      </c>
      <c r="C80" s="55">
        <v>5727</v>
      </c>
      <c r="D80" s="55">
        <v>4059906</v>
      </c>
      <c r="E80" s="43"/>
      <c r="F80" s="43" t="s">
        <v>122</v>
      </c>
      <c r="G80" s="43" t="s">
        <v>94</v>
      </c>
      <c r="H80" s="43" t="s">
        <v>59</v>
      </c>
      <c r="I80" s="43" t="s">
        <v>48</v>
      </c>
      <c r="J80" s="43" t="s">
        <v>12</v>
      </c>
      <c r="K80" s="43"/>
      <c r="L80" s="43"/>
      <c r="M80" s="43"/>
      <c r="N80" s="43"/>
      <c r="O80" s="56" t="s">
        <v>2</v>
      </c>
      <c r="P80" s="56" t="s">
        <v>2</v>
      </c>
      <c r="Q80" s="56" t="s">
        <v>2</v>
      </c>
      <c r="R80" s="56" t="s">
        <v>2</v>
      </c>
      <c r="S80" s="56" t="s">
        <v>2</v>
      </c>
      <c r="T80" s="56" t="s">
        <v>2</v>
      </c>
      <c r="U80" s="56"/>
      <c r="V80" s="56" t="s">
        <v>2</v>
      </c>
      <c r="W80" s="57" t="s">
        <v>352</v>
      </c>
      <c r="X80" s="57"/>
      <c r="Y80" s="57"/>
      <c r="Z80" s="58"/>
    </row>
    <row r="81" spans="2:26" s="53" customFormat="1" outlineLevel="1" x14ac:dyDescent="0.25">
      <c r="B81" s="54" t="s">
        <v>121</v>
      </c>
      <c r="C81" s="55">
        <v>5728</v>
      </c>
      <c r="D81" s="55">
        <v>4059906</v>
      </c>
      <c r="E81" s="43"/>
      <c r="F81" s="43" t="s">
        <v>122</v>
      </c>
      <c r="G81" s="43" t="s">
        <v>94</v>
      </c>
      <c r="H81" s="43"/>
      <c r="I81" s="43" t="s">
        <v>48</v>
      </c>
      <c r="J81" s="43" t="s">
        <v>12</v>
      </c>
      <c r="K81" s="43"/>
      <c r="L81" s="43"/>
      <c r="M81" s="43"/>
      <c r="N81" s="43"/>
      <c r="O81" s="56" t="s">
        <v>2</v>
      </c>
      <c r="P81" s="56" t="s">
        <v>2</v>
      </c>
      <c r="Q81" s="56" t="s">
        <v>2</v>
      </c>
      <c r="R81" s="56" t="s">
        <v>2</v>
      </c>
      <c r="S81" s="56" t="s">
        <v>2</v>
      </c>
      <c r="T81" s="56" t="s">
        <v>2</v>
      </c>
      <c r="U81" s="56"/>
      <c r="V81" s="56" t="s">
        <v>2</v>
      </c>
      <c r="W81" s="57" t="s">
        <v>349</v>
      </c>
      <c r="X81" s="57"/>
      <c r="Y81" s="57"/>
      <c r="Z81" s="58"/>
    </row>
    <row r="82" spans="2:26" s="53" customFormat="1" outlineLevel="1" x14ac:dyDescent="0.25">
      <c r="B82" s="54" t="s">
        <v>184</v>
      </c>
      <c r="C82" s="55">
        <v>6035</v>
      </c>
      <c r="D82" s="55">
        <v>4061927</v>
      </c>
      <c r="E82" s="43"/>
      <c r="F82" s="43" t="s">
        <v>185</v>
      </c>
      <c r="G82" s="43" t="s">
        <v>148</v>
      </c>
      <c r="H82" s="43"/>
      <c r="I82" s="43" t="s">
        <v>45</v>
      </c>
      <c r="J82" s="43" t="s">
        <v>12</v>
      </c>
      <c r="K82" s="43"/>
      <c r="L82" s="43"/>
      <c r="M82" s="43"/>
      <c r="N82" s="43"/>
      <c r="O82" s="56" t="s">
        <v>2</v>
      </c>
      <c r="P82" s="56" t="s">
        <v>2</v>
      </c>
      <c r="Q82" s="56" t="s">
        <v>2</v>
      </c>
      <c r="R82" s="56" t="s">
        <v>2</v>
      </c>
      <c r="S82" s="56" t="s">
        <v>2</v>
      </c>
      <c r="T82" s="56" t="s">
        <v>2</v>
      </c>
      <c r="U82" s="56"/>
      <c r="V82" s="56" t="s">
        <v>2</v>
      </c>
      <c r="W82" s="57" t="s">
        <v>349</v>
      </c>
      <c r="X82" s="57"/>
      <c r="Y82" s="57"/>
      <c r="Z82" s="58"/>
    </row>
    <row r="83" spans="2:26" s="53" customFormat="1" outlineLevel="1" x14ac:dyDescent="0.25">
      <c r="B83" s="54" t="s">
        <v>187</v>
      </c>
      <c r="C83" s="55">
        <v>6049</v>
      </c>
      <c r="D83" s="55">
        <v>4057053</v>
      </c>
      <c r="E83" s="43"/>
      <c r="F83" s="43"/>
      <c r="G83" s="43" t="s">
        <v>188</v>
      </c>
      <c r="H83" s="43"/>
      <c r="I83" s="43" t="s">
        <v>53</v>
      </c>
      <c r="J83" s="43" t="s">
        <v>12</v>
      </c>
      <c r="K83" s="43" t="s">
        <v>12</v>
      </c>
      <c r="L83" s="43" t="s">
        <v>14</v>
      </c>
      <c r="M83" s="43" t="s">
        <v>12</v>
      </c>
      <c r="N83" s="43" t="s">
        <v>12</v>
      </c>
      <c r="O83" s="56" t="s">
        <v>2</v>
      </c>
      <c r="P83" s="56" t="s">
        <v>2</v>
      </c>
      <c r="Q83" s="56" t="s">
        <v>2</v>
      </c>
      <c r="R83" s="56" t="s">
        <v>2</v>
      </c>
      <c r="S83" s="56" t="s">
        <v>2</v>
      </c>
      <c r="T83" s="56" t="s">
        <v>2</v>
      </c>
      <c r="U83" s="56"/>
      <c r="V83" s="56">
        <v>29764</v>
      </c>
      <c r="W83" s="57" t="s">
        <v>349</v>
      </c>
      <c r="X83" s="57"/>
      <c r="Y83" s="57"/>
      <c r="Z83" s="58"/>
    </row>
    <row r="84" spans="2:26" s="53" customFormat="1" outlineLevel="1" x14ac:dyDescent="0.25">
      <c r="B84" s="54" t="s">
        <v>227</v>
      </c>
      <c r="C84" s="55">
        <v>6143</v>
      </c>
      <c r="D84" s="55">
        <v>4041957</v>
      </c>
      <c r="E84" s="43"/>
      <c r="F84" s="43"/>
      <c r="G84" s="43" t="s">
        <v>228</v>
      </c>
      <c r="H84" s="43"/>
      <c r="I84" s="43" t="s">
        <v>40</v>
      </c>
      <c r="J84" s="43" t="s">
        <v>12</v>
      </c>
      <c r="K84" s="43"/>
      <c r="L84" s="43"/>
      <c r="M84" s="43"/>
      <c r="N84" s="43"/>
      <c r="O84" s="56" t="s">
        <v>2</v>
      </c>
      <c r="P84" s="56" t="s">
        <v>2</v>
      </c>
      <c r="Q84" s="56" t="s">
        <v>2</v>
      </c>
      <c r="R84" s="56" t="s">
        <v>2</v>
      </c>
      <c r="S84" s="56" t="s">
        <v>2</v>
      </c>
      <c r="T84" s="56" t="s">
        <v>2</v>
      </c>
      <c r="U84" s="56"/>
      <c r="V84" s="56" t="s">
        <v>2</v>
      </c>
      <c r="W84" s="57" t="s">
        <v>349</v>
      </c>
      <c r="X84" s="57"/>
      <c r="Y84" s="57"/>
      <c r="Z84" s="58"/>
    </row>
    <row r="85" spans="2:26" s="1" customFormat="1" outlineLevel="1" x14ac:dyDescent="0.25">
      <c r="B85" s="54" t="s">
        <v>123</v>
      </c>
      <c r="C85" s="55">
        <v>6865</v>
      </c>
      <c r="D85" s="55">
        <v>4057086</v>
      </c>
      <c r="E85" s="43" t="s">
        <v>347</v>
      </c>
      <c r="F85" s="43" t="s">
        <v>76</v>
      </c>
      <c r="G85" s="43" t="s">
        <v>80</v>
      </c>
      <c r="H85" s="43" t="s">
        <v>80</v>
      </c>
      <c r="I85" s="43" t="s">
        <v>11</v>
      </c>
      <c r="J85" s="43" t="s">
        <v>12</v>
      </c>
      <c r="K85" s="43"/>
      <c r="L85" s="43"/>
      <c r="M85" s="43"/>
      <c r="N85" s="43"/>
      <c r="O85" s="56" t="s">
        <v>2</v>
      </c>
      <c r="P85" s="56" t="s">
        <v>2</v>
      </c>
      <c r="Q85" s="56" t="s">
        <v>2</v>
      </c>
      <c r="R85" s="56" t="s">
        <v>2</v>
      </c>
      <c r="S85" s="56" t="s">
        <v>2</v>
      </c>
      <c r="T85" s="56" t="s">
        <v>2</v>
      </c>
      <c r="U85" s="56"/>
      <c r="V85" s="56" t="s">
        <v>2</v>
      </c>
      <c r="W85" s="57" t="s">
        <v>348</v>
      </c>
      <c r="X85" s="57"/>
      <c r="Y85" s="59"/>
      <c r="Z85" s="58"/>
    </row>
    <row r="86" spans="2:26" s="53" customFormat="1" ht="15.75" outlineLevel="1" thickBot="1" x14ac:dyDescent="0.3">
      <c r="B86" s="60" t="s">
        <v>149</v>
      </c>
      <c r="C86" s="61">
        <v>7192</v>
      </c>
      <c r="D86" s="61">
        <v>4332176</v>
      </c>
      <c r="E86" s="48"/>
      <c r="F86" s="48" t="s">
        <v>147</v>
      </c>
      <c r="G86" s="48" t="s">
        <v>112</v>
      </c>
      <c r="H86" s="48"/>
      <c r="I86" s="48" t="s">
        <v>53</v>
      </c>
      <c r="J86" s="48" t="s">
        <v>12</v>
      </c>
      <c r="K86" s="48"/>
      <c r="L86" s="48" t="e">
        <f>IF(#REF!=C86,"","ERROR")</f>
        <v>#REF!</v>
      </c>
      <c r="M86" s="48"/>
      <c r="N86" s="48"/>
      <c r="O86" s="62" t="s">
        <v>2</v>
      </c>
      <c r="P86" s="62" t="s">
        <v>2</v>
      </c>
      <c r="Q86" s="62" t="s">
        <v>2</v>
      </c>
      <c r="R86" s="62" t="s">
        <v>2</v>
      </c>
      <c r="S86" s="62" t="s">
        <v>2</v>
      </c>
      <c r="T86" s="62" t="s">
        <v>2</v>
      </c>
      <c r="U86" s="62"/>
      <c r="V86" s="62" t="s">
        <v>2</v>
      </c>
      <c r="W86" s="63" t="s">
        <v>349</v>
      </c>
      <c r="X86" s="63"/>
      <c r="Y86" s="63"/>
      <c r="Z86" s="64"/>
    </row>
    <row r="87" spans="2:26" s="1" customFormat="1" x14ac:dyDescent="0.25"/>
  </sheetData>
  <sortState ref="A3:AA26">
    <sortCondition ref="W3:W26"/>
  </sortState>
  <conditionalFormatting sqref="O46:T51 O87:T1048576 O53:T54 O41:T44 O63:T64 O1:T14 O33:T37 O16:T31">
    <cfRule type="cellIs" dxfId="51" priority="54" operator="equal">
      <formula>"NA"</formula>
    </cfRule>
  </conditionalFormatting>
  <conditionalFormatting sqref="U87:V1048576 W75:Y86 U49:V51 U1:Y1 U2:V2 U46:Z48 U11:V11 U53:V54 U41:V44 U63:V64 U16:W18 Z16:Z18 U3:W6 U33:W37 U8:W8 U7 W7 U14:V14 U12:U13 U10:W10 U9 W9 W26:W29 U19:V31">
    <cfRule type="cellIs" dxfId="50" priority="52" operator="equal">
      <formula>"NA"</formula>
    </cfRule>
    <cfRule type="cellIs" dxfId="49" priority="53" operator="equal">
      <formula>"NA"</formula>
    </cfRule>
  </conditionalFormatting>
  <conditionalFormatting sqref="O45:T45">
    <cfRule type="cellIs" dxfId="48" priority="51" operator="equal">
      <formula>"NA"</formula>
    </cfRule>
  </conditionalFormatting>
  <conditionalFormatting sqref="U45:V45">
    <cfRule type="cellIs" dxfId="47" priority="49" operator="equal">
      <formula>"NA"</formula>
    </cfRule>
    <cfRule type="cellIs" dxfId="46" priority="50" operator="equal">
      <formula>"NA"</formula>
    </cfRule>
  </conditionalFormatting>
  <conditionalFormatting sqref="W44:W45">
    <cfRule type="cellIs" dxfId="45" priority="47" operator="equal">
      <formula>"NA"</formula>
    </cfRule>
    <cfRule type="cellIs" dxfId="44" priority="48" operator="equal">
      <formula>"NA"</formula>
    </cfRule>
  </conditionalFormatting>
  <conditionalFormatting sqref="O38:T39">
    <cfRule type="cellIs" dxfId="43" priority="46" operator="equal">
      <formula>"NA"</formula>
    </cfRule>
  </conditionalFormatting>
  <conditionalFormatting sqref="U38:V39">
    <cfRule type="cellIs" dxfId="42" priority="44" operator="equal">
      <formula>"NA"</formula>
    </cfRule>
    <cfRule type="cellIs" dxfId="41" priority="45" operator="equal">
      <formula>"NA"</formula>
    </cfRule>
  </conditionalFormatting>
  <conditionalFormatting sqref="U40:V40">
    <cfRule type="cellIs" dxfId="40" priority="36" operator="equal">
      <formula>"NA"</formula>
    </cfRule>
    <cfRule type="cellIs" dxfId="39" priority="37" operator="equal">
      <formula>"NA"</formula>
    </cfRule>
  </conditionalFormatting>
  <conditionalFormatting sqref="O52:T52">
    <cfRule type="cellIs" dxfId="38" priority="41" operator="equal">
      <formula>"NA"</formula>
    </cfRule>
  </conditionalFormatting>
  <conditionalFormatting sqref="U52:V52">
    <cfRule type="cellIs" dxfId="37" priority="39" operator="equal">
      <formula>"NA"</formula>
    </cfRule>
    <cfRule type="cellIs" dxfId="36" priority="40" operator="equal">
      <formula>"NA"</formula>
    </cfRule>
  </conditionalFormatting>
  <conditionalFormatting sqref="O40:T40">
    <cfRule type="cellIs" dxfId="35" priority="38" operator="equal">
      <formula>"NA"</formula>
    </cfRule>
  </conditionalFormatting>
  <conditionalFormatting sqref="A2:B2">
    <cfRule type="cellIs" dxfId="34" priority="34" operator="equal">
      <formula>"NA"</formula>
    </cfRule>
    <cfRule type="cellIs" dxfId="33" priority="35" operator="equal">
      <formula>"NA"</formula>
    </cfRule>
  </conditionalFormatting>
  <conditionalFormatting sqref="O15:V15">
    <cfRule type="cellIs" dxfId="32" priority="33" operator="equal">
      <formula>"NA"</formula>
    </cfRule>
  </conditionalFormatting>
  <conditionalFormatting sqref="W15">
    <cfRule type="cellIs" dxfId="31" priority="31" operator="equal">
      <formula>"NA"</formula>
    </cfRule>
    <cfRule type="cellIs" dxfId="30" priority="32" operator="equal">
      <formula>"NA"</formula>
    </cfRule>
  </conditionalFormatting>
  <conditionalFormatting sqref="O55:T55">
    <cfRule type="cellIs" dxfId="29" priority="30" operator="equal">
      <formula>"NA"</formula>
    </cfRule>
  </conditionalFormatting>
  <conditionalFormatting sqref="U55:V55">
    <cfRule type="cellIs" dxfId="28" priority="28" operator="equal">
      <formula>"NA"</formula>
    </cfRule>
    <cfRule type="cellIs" dxfId="27" priority="29" operator="equal">
      <formula>"NA"</formula>
    </cfRule>
  </conditionalFormatting>
  <conditionalFormatting sqref="O57:T58">
    <cfRule type="cellIs" dxfId="26" priority="27" operator="equal">
      <formula>"NA"</formula>
    </cfRule>
  </conditionalFormatting>
  <conditionalFormatting sqref="U57:Y58">
    <cfRule type="cellIs" dxfId="25" priority="25" operator="equal">
      <formula>"NA"</formula>
    </cfRule>
    <cfRule type="cellIs" dxfId="24" priority="26" operator="equal">
      <formula>"NA"</formula>
    </cfRule>
  </conditionalFormatting>
  <conditionalFormatting sqref="O59:T60">
    <cfRule type="cellIs" dxfId="23" priority="24" operator="equal">
      <formula>"NA"</formula>
    </cfRule>
  </conditionalFormatting>
  <conditionalFormatting sqref="U59:X60">
    <cfRule type="cellIs" dxfId="22" priority="22" operator="equal">
      <formula>"NA"</formula>
    </cfRule>
    <cfRule type="cellIs" dxfId="21" priority="23" operator="equal">
      <formula>"NA"</formula>
    </cfRule>
  </conditionalFormatting>
  <conditionalFormatting sqref="O61:T62">
    <cfRule type="cellIs" dxfId="20" priority="21" operator="equal">
      <formula>"NA"</formula>
    </cfRule>
  </conditionalFormatting>
  <conditionalFormatting sqref="U61:X62">
    <cfRule type="cellIs" dxfId="19" priority="19" operator="equal">
      <formula>"NA"</formula>
    </cfRule>
    <cfRule type="cellIs" dxfId="18" priority="20" operator="equal">
      <formula>"NA"</formula>
    </cfRule>
  </conditionalFormatting>
  <conditionalFormatting sqref="O56:T56">
    <cfRule type="cellIs" dxfId="17" priority="18" operator="equal">
      <formula>"NA"</formula>
    </cfRule>
  </conditionalFormatting>
  <conditionalFormatting sqref="U56:Y56">
    <cfRule type="cellIs" dxfId="16" priority="16" operator="equal">
      <formula>"NA"</formula>
    </cfRule>
    <cfRule type="cellIs" dxfId="15" priority="17" operator="equal">
      <formula>"NA"</formula>
    </cfRule>
  </conditionalFormatting>
  <conditionalFormatting sqref="E2">
    <cfRule type="cellIs" dxfId="14" priority="14" operator="equal">
      <formula>"NA"</formula>
    </cfRule>
    <cfRule type="cellIs" dxfId="13" priority="15" operator="equal">
      <formula>"NA"</formula>
    </cfRule>
  </conditionalFormatting>
  <conditionalFormatting sqref="H2">
    <cfRule type="cellIs" dxfId="12" priority="12" operator="equal">
      <formula>"NA"</formula>
    </cfRule>
    <cfRule type="cellIs" dxfId="11" priority="13" operator="equal">
      <formula>"NA"</formula>
    </cfRule>
  </conditionalFormatting>
  <conditionalFormatting sqref="U32:V32">
    <cfRule type="cellIs" dxfId="10" priority="9" operator="equal">
      <formula>"NA"</formula>
    </cfRule>
    <cfRule type="cellIs" dxfId="9" priority="10" operator="equal">
      <formula>"NA"</formula>
    </cfRule>
  </conditionalFormatting>
  <conditionalFormatting sqref="O32:T32">
    <cfRule type="cellIs" dxfId="8" priority="11" operator="equal">
      <formula>"NA"</formula>
    </cfRule>
  </conditionalFormatting>
  <conditionalFormatting sqref="V7">
    <cfRule type="cellIs" dxfId="7" priority="7" operator="equal">
      <formula>"NA"</formula>
    </cfRule>
    <cfRule type="cellIs" dxfId="6" priority="8" operator="equal">
      <formula>"NA"</formula>
    </cfRule>
  </conditionalFormatting>
  <conditionalFormatting sqref="V12">
    <cfRule type="cellIs" dxfId="5" priority="5" operator="equal">
      <formula>"NA"</formula>
    </cfRule>
    <cfRule type="cellIs" dxfId="4" priority="6" operator="equal">
      <formula>"NA"</formula>
    </cfRule>
  </conditionalFormatting>
  <conditionalFormatting sqref="V13">
    <cfRule type="cellIs" dxfId="3" priority="3" operator="equal">
      <formula>"NA"</formula>
    </cfRule>
    <cfRule type="cellIs" dxfId="2" priority="4" operator="equal">
      <formula>"NA"</formula>
    </cfRule>
  </conditionalFormatting>
  <conditionalFormatting sqref="V9">
    <cfRule type="cellIs" dxfId="1" priority="1" operator="equal">
      <formula>"NA"</formula>
    </cfRule>
    <cfRule type="cellIs" dxfId="0" priority="2" operator="equal">
      <formula>"NA"</formula>
    </cfRule>
  </conditionalFormatting>
  <pageMargins left="0.7" right="0.7" top="0.75" bottom="0.75" header="0.3" footer="0.3"/>
  <pageSetup scale="63" orientation="portrait" r:id="rId1"/>
  <headerFooter>
    <oddHeader>&amp;C&amp;A&amp;RPage &amp;P of &amp;N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5"/>
  <sheetViews>
    <sheetView zoomScale="85" zoomScaleNormal="85" workbookViewId="0">
      <selection activeCell="H32" sqref="H32"/>
    </sheetView>
  </sheetViews>
  <sheetFormatPr defaultRowHeight="15" outlineLevelCol="1" x14ac:dyDescent="0.25"/>
  <cols>
    <col min="1" max="1" width="35.28515625" bestFit="1" customWidth="1"/>
    <col min="2" max="2" width="36.7109375" customWidth="1"/>
    <col min="3" max="3" width="13.7109375" customWidth="1" outlineLevel="1"/>
    <col min="4" max="9" width="13.7109375" customWidth="1"/>
    <col min="10" max="10" width="17.140625" customWidth="1"/>
    <col min="11" max="11" width="21" customWidth="1"/>
    <col min="12" max="12" width="21.85546875" customWidth="1"/>
    <col min="13" max="13" width="19.140625" customWidth="1"/>
    <col min="14" max="14" width="22.28515625" customWidth="1"/>
    <col min="15" max="15" width="19.5703125" customWidth="1"/>
    <col min="16" max="16" width="15.85546875" customWidth="1"/>
  </cols>
  <sheetData>
    <row r="1" spans="1:12" x14ac:dyDescent="0.25">
      <c r="D1" s="11"/>
      <c r="E1" s="11"/>
      <c r="F1" s="11"/>
      <c r="G1" s="11"/>
    </row>
    <row r="2" spans="1:12" ht="22.5" customHeight="1" x14ac:dyDescent="0.25">
      <c r="A2" s="96" t="s">
        <v>374</v>
      </c>
      <c r="D2" s="12"/>
      <c r="E2" s="12"/>
      <c r="F2" s="12"/>
      <c r="G2" s="12"/>
      <c r="H2" s="13"/>
      <c r="I2" s="14"/>
      <c r="J2" s="14"/>
      <c r="K2" s="14"/>
      <c r="L2" s="14"/>
    </row>
    <row r="3" spans="1:12" x14ac:dyDescent="0.25">
      <c r="C3" s="15">
        <v>2009</v>
      </c>
      <c r="D3" s="16">
        <v>2010</v>
      </c>
      <c r="E3" s="15">
        <v>2011</v>
      </c>
      <c r="F3" s="16">
        <v>2012</v>
      </c>
      <c r="G3" s="97">
        <v>2013</v>
      </c>
      <c r="H3" s="16">
        <v>2014</v>
      </c>
      <c r="I3" s="97">
        <v>2015</v>
      </c>
      <c r="L3" s="17"/>
    </row>
    <row r="4" spans="1:12" ht="31.5" customHeight="1" x14ac:dyDescent="0.25">
      <c r="A4" s="18" t="s">
        <v>317</v>
      </c>
      <c r="B4" s="19" t="s">
        <v>318</v>
      </c>
      <c r="C4" s="20">
        <v>63027</v>
      </c>
      <c r="D4" s="21">
        <v>63765</v>
      </c>
      <c r="E4" s="21">
        <v>64387</v>
      </c>
      <c r="F4" s="21">
        <v>64903</v>
      </c>
      <c r="G4" s="98">
        <v>65953</v>
      </c>
      <c r="H4" s="98">
        <v>67181</v>
      </c>
      <c r="I4" s="98">
        <v>69254.133342805508</v>
      </c>
    </row>
    <row r="5" spans="1:12" ht="28.5" customHeight="1" x14ac:dyDescent="0.25">
      <c r="A5" s="22"/>
      <c r="B5" s="23" t="s">
        <v>319</v>
      </c>
      <c r="C5" s="24">
        <v>5198</v>
      </c>
      <c r="D5" s="25">
        <v>6373</v>
      </c>
      <c r="E5" s="25">
        <v>5516</v>
      </c>
      <c r="F5" s="25">
        <v>4914</v>
      </c>
      <c r="G5" s="99">
        <f>4085+865</f>
        <v>4950</v>
      </c>
      <c r="H5" s="99">
        <f>5700761.9/1000</f>
        <v>5700.7619000000004</v>
      </c>
      <c r="I5" s="99">
        <f>5567838.95666519/1000</f>
        <v>5567.8389566651904</v>
      </c>
    </row>
    <row r="6" spans="1:12" s="1" customFormat="1" ht="28.5" customHeight="1" x14ac:dyDescent="0.25">
      <c r="A6" s="106"/>
      <c r="B6" s="107" t="s">
        <v>320</v>
      </c>
      <c r="C6" s="108">
        <f>C5*1000/C4</f>
        <v>82.472591111745757</v>
      </c>
      <c r="D6" s="109">
        <f>D5*1000/D4</f>
        <v>99.945110954285269</v>
      </c>
      <c r="E6" s="110">
        <f t="shared" ref="E6:I6" si="0">E5*1000/E4</f>
        <v>85.669467439079312</v>
      </c>
      <c r="F6" s="111">
        <f t="shared" si="0"/>
        <v>75.712987073016649</v>
      </c>
      <c r="G6" s="112">
        <f t="shared" si="0"/>
        <v>75.053447151759585</v>
      </c>
      <c r="H6" s="112">
        <f t="shared" si="0"/>
        <v>84.856758607344347</v>
      </c>
      <c r="I6" s="112">
        <f t="shared" si="0"/>
        <v>80.397207905333019</v>
      </c>
    </row>
    <row r="7" spans="1:12" s="1" customFormat="1" ht="28.5" customHeight="1" x14ac:dyDescent="0.25">
      <c r="A7" s="106"/>
      <c r="B7" s="107" t="s">
        <v>321</v>
      </c>
      <c r="C7" s="113">
        <f>C4</f>
        <v>63027</v>
      </c>
      <c r="D7" s="114">
        <f>D4</f>
        <v>63765</v>
      </c>
      <c r="E7" s="115">
        <f t="shared" ref="E7:I7" si="1">E4</f>
        <v>64387</v>
      </c>
      <c r="F7" s="116">
        <f t="shared" si="1"/>
        <v>64903</v>
      </c>
      <c r="G7" s="117">
        <f t="shared" si="1"/>
        <v>65953</v>
      </c>
      <c r="H7" s="117">
        <f t="shared" si="1"/>
        <v>67181</v>
      </c>
      <c r="I7" s="117">
        <f t="shared" si="1"/>
        <v>69254.133342805508</v>
      </c>
    </row>
    <row r="8" spans="1:12" x14ac:dyDescent="0.25">
      <c r="A8" s="18" t="s">
        <v>322</v>
      </c>
      <c r="B8" s="19" t="s">
        <v>318</v>
      </c>
      <c r="C8" s="20">
        <v>191183</v>
      </c>
      <c r="D8" s="21">
        <v>193522</v>
      </c>
      <c r="E8" s="21">
        <v>196012</v>
      </c>
      <c r="F8" s="21">
        <v>197543</v>
      </c>
      <c r="G8" s="98">
        <v>199948</v>
      </c>
      <c r="H8" s="98">
        <v>201773</v>
      </c>
      <c r="I8" s="98"/>
    </row>
    <row r="9" spans="1:12" ht="30" x14ac:dyDescent="0.25">
      <c r="A9" s="22"/>
      <c r="B9" s="23" t="s">
        <v>319</v>
      </c>
      <c r="C9" s="24">
        <v>15713</v>
      </c>
      <c r="D9" s="25">
        <v>19284</v>
      </c>
      <c r="E9" s="25">
        <v>16383</v>
      </c>
      <c r="F9" s="25">
        <v>14477</v>
      </c>
      <c r="G9" s="99">
        <v>15117</v>
      </c>
      <c r="H9" s="99">
        <f>17016010/1000</f>
        <v>17016.009999999998</v>
      </c>
      <c r="I9" s="99"/>
    </row>
    <row r="10" spans="1:12" s="1" customFormat="1" ht="30" x14ac:dyDescent="0.25">
      <c r="A10" s="106"/>
      <c r="B10" s="107" t="s">
        <v>378</v>
      </c>
      <c r="C10" s="108">
        <f>C9*1000/C8</f>
        <v>82.188269877551875</v>
      </c>
      <c r="D10" s="109">
        <f>D9*1000/D8</f>
        <v>99.647585287460856</v>
      </c>
      <c r="E10" s="110">
        <f>E9*1000/E8</f>
        <v>83.581617451992742</v>
      </c>
      <c r="F10" s="111">
        <f>F9*1000/F8</f>
        <v>73.285310033764802</v>
      </c>
      <c r="G10" s="112">
        <f t="shared" ref="G10:I10" si="2">G9*1000/G8</f>
        <v>75.604657210874834</v>
      </c>
      <c r="H10" s="112">
        <f t="shared" si="2"/>
        <v>84.332442893746929</v>
      </c>
      <c r="I10" s="112" t="e">
        <f t="shared" si="2"/>
        <v>#DIV/0!</v>
      </c>
    </row>
    <row r="11" spans="1:12" s="1" customFormat="1" ht="28.5" customHeight="1" x14ac:dyDescent="0.25">
      <c r="A11" s="106"/>
      <c r="B11" s="107" t="s">
        <v>379</v>
      </c>
      <c r="C11" s="113">
        <f>C8</f>
        <v>191183</v>
      </c>
      <c r="D11" s="114">
        <f>D8</f>
        <v>193522</v>
      </c>
      <c r="E11" s="115">
        <f t="shared" ref="E11:I11" si="3">E8</f>
        <v>196012</v>
      </c>
      <c r="F11" s="116">
        <f t="shared" si="3"/>
        <v>197543</v>
      </c>
      <c r="G11" s="117">
        <f t="shared" si="3"/>
        <v>199948</v>
      </c>
      <c r="H11" s="117">
        <f t="shared" si="3"/>
        <v>201773</v>
      </c>
      <c r="I11" s="117">
        <f t="shared" si="3"/>
        <v>0</v>
      </c>
    </row>
    <row r="12" spans="1:12" x14ac:dyDescent="0.25">
      <c r="A12" s="26" t="s">
        <v>323</v>
      </c>
      <c r="B12" s="19" t="s">
        <v>318</v>
      </c>
      <c r="C12" s="27">
        <f t="shared" ref="C12:F12" si="4">SUM(C4,C8)</f>
        <v>254210</v>
      </c>
      <c r="D12" s="28">
        <f t="shared" si="4"/>
        <v>257287</v>
      </c>
      <c r="E12" s="28">
        <f t="shared" si="4"/>
        <v>260399</v>
      </c>
      <c r="F12" s="28">
        <f t="shared" si="4"/>
        <v>262446</v>
      </c>
      <c r="G12" s="100">
        <f>SUM(G4,G8)</f>
        <v>265901</v>
      </c>
      <c r="H12" s="100">
        <f>SUM(H4,H8)</f>
        <v>268954</v>
      </c>
      <c r="I12" s="100"/>
    </row>
    <row r="13" spans="1:12" ht="30.75" customHeight="1" thickBot="1" x14ac:dyDescent="0.3">
      <c r="A13" s="29"/>
      <c r="B13" s="30" t="s">
        <v>319</v>
      </c>
      <c r="C13" s="31">
        <f t="shared" ref="C13:G13" si="5">C9+C5</f>
        <v>20911</v>
      </c>
      <c r="D13" s="32">
        <f t="shared" si="5"/>
        <v>25657</v>
      </c>
      <c r="E13" s="32">
        <f t="shared" si="5"/>
        <v>21899</v>
      </c>
      <c r="F13" s="32">
        <f t="shared" si="5"/>
        <v>19391</v>
      </c>
      <c r="G13" s="101">
        <f t="shared" si="5"/>
        <v>20067</v>
      </c>
      <c r="H13" s="101">
        <f>H9+H5</f>
        <v>22716.7719</v>
      </c>
      <c r="I13" s="101"/>
    </row>
    <row r="14" spans="1:12" x14ac:dyDescent="0.25">
      <c r="A14" s="33"/>
      <c r="B14" s="34" t="s">
        <v>324</v>
      </c>
      <c r="C14" s="35">
        <f t="shared" ref="C14:H14" si="6">(C13*1000)/C12</f>
        <v>82.258762440501954</v>
      </c>
      <c r="D14" s="36">
        <f t="shared" si="6"/>
        <v>99.721322880674109</v>
      </c>
      <c r="E14" s="36">
        <f t="shared" si="6"/>
        <v>84.097865199175118</v>
      </c>
      <c r="F14" s="36">
        <f t="shared" si="6"/>
        <v>73.885675529442253</v>
      </c>
      <c r="G14" s="102">
        <f t="shared" si="6"/>
        <v>75.467937315015746</v>
      </c>
      <c r="H14" s="102">
        <f t="shared" si="6"/>
        <v>84.463409728057584</v>
      </c>
      <c r="I14" s="102"/>
    </row>
    <row r="15" spans="1:12" ht="24" customHeight="1" thickBot="1" x14ac:dyDescent="0.3">
      <c r="A15" s="37"/>
      <c r="B15" s="38" t="s">
        <v>325</v>
      </c>
      <c r="C15" s="39">
        <v>254210</v>
      </c>
      <c r="D15" s="40">
        <v>257287</v>
      </c>
      <c r="E15" s="40">
        <v>260399</v>
      </c>
      <c r="F15" s="40">
        <v>262447</v>
      </c>
      <c r="G15" s="103">
        <v>265900</v>
      </c>
      <c r="H15" s="103">
        <f>H12</f>
        <v>268954</v>
      </c>
      <c r="I15" s="103"/>
    </row>
  </sheetData>
  <pageMargins left="0.7" right="0.7" top="0.75" bottom="0.75" header="0.3" footer="0.3"/>
  <pageSetup scale="63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2015-12-01T08:00:00+00:00</OpenedDate>
    <Date1 xmlns="dc463f71-b30c-4ab2-9473-d307f9d35888">2015-12-01T08:00:00+00:00</Date1>
    <IsDocumentOrder xmlns="dc463f71-b30c-4ab2-9473-d307f9d35888" xsi:nil="true"/>
    <IsHighlyConfidential xmlns="dc463f71-b30c-4ab2-9473-d307f9d35888">false</IsHighlyConfidential>
    <CaseCompanyNames xmlns="dc463f71-b30c-4ab2-9473-d307f9d35888">Cascade Natural Gas Corporation</CaseCompanyNames>
    <DocketNumber xmlns="dc463f71-b30c-4ab2-9473-d307f9d35888">152286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77AE8A7F4BA414592C9ADFE3B30758A" ma:contentTypeVersion="119" ma:contentTypeDescription="" ma:contentTypeScope="" ma:versionID="6d71e38aecebd031583b8bbff037990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AC474A4A-9EC8-4C07-A5E0-EF97F0A69187}"/>
</file>

<file path=customXml/itemProps2.xml><?xml version="1.0" encoding="utf-8"?>
<ds:datastoreItem xmlns:ds="http://schemas.openxmlformats.org/officeDocument/2006/customXml" ds:itemID="{0CBD15AB-22AB-478A-BAB0-0FB0EA0F2BD7}"/>
</file>

<file path=customXml/itemProps3.xml><?xml version="1.0" encoding="utf-8"?>
<ds:datastoreItem xmlns:ds="http://schemas.openxmlformats.org/officeDocument/2006/customXml" ds:itemID="{A6530D7A-CB9A-42E5-B94C-F44D1F2CCC1F}"/>
</file>

<file path=customXml/itemProps4.xml><?xml version="1.0" encoding="utf-8"?>
<ds:datastoreItem xmlns:ds="http://schemas.openxmlformats.org/officeDocument/2006/customXml" ds:itemID="{33452C41-FAFD-4028-B63D-CF131F3BDC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Workpapers--&gt;</vt:lpstr>
      <vt:lpstr>Exhibit MAC-4 Workpaper</vt:lpstr>
      <vt:lpstr>Exhibit MAC-5 Workpaper</vt:lpstr>
      <vt:lpstr>Exhibit MAC-6 Workpaper</vt:lpstr>
      <vt:lpstr>Exhibit MAC-8 Workpaper</vt:lpstr>
      <vt:lpstr>Exhibit MAC-4</vt:lpstr>
      <vt:lpstr>Exhibit MAC-5</vt:lpstr>
      <vt:lpstr>Exhibit MAC-6</vt:lpstr>
      <vt:lpstr>Exhibit MAC-7</vt:lpstr>
      <vt:lpstr>Exhibit MAC-8</vt:lpstr>
      <vt:lpstr>Exhibit MAC-7 Workpaper</vt:lpstr>
      <vt:lpstr>'Exhibit MAC-4 Workpaper'!Print_Area</vt:lpstr>
      <vt:lpstr>'Exhibit MAC-5 Workpaper'!Print_Area</vt:lpstr>
      <vt:lpstr>'Exhibit MAC-6 Workpaper'!Print_Area</vt:lpstr>
      <vt:lpstr>'Exhibit MAC-8 Workpaper'!Print_Area</vt:lpstr>
      <vt:lpstr>'Exhibit MAC-4 Workpaper'!Print_Titles</vt:lpstr>
      <vt:lpstr>'Exhibit MAC-5 Workpaper'!Print_Titles</vt:lpstr>
    </vt:vector>
  </TitlesOfParts>
  <Company>Black &amp; Veatch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Rana, Vandana</dc:creator>
  <cp:lastModifiedBy>Cascade Natural Gas</cp:lastModifiedBy>
  <cp:lastPrinted>2015-12-01T00:35:35Z</cp:lastPrinted>
  <dcterms:created xsi:type="dcterms:W3CDTF">2015-01-20T22:18:25Z</dcterms:created>
  <dcterms:modified xsi:type="dcterms:W3CDTF">2015-12-01T00:55:22Z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0x0101006E56B4D1795A2E4DB2F0B01679ED314A00077AE8A7F4BA414592C9ADFE3B30758A</vt:lpwstr>
  </property>
  <property fmtid="{D5CDD505-2E9C-101B-9397-08002B2CF9AE}" pid="3" name="_docset_NoMedatataSyncRequired">
    <vt:lpwstr>False</vt:lpwstr>
  </property>
</Properties>
</file>