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8" activeTab="10"/>
  </bookViews>
  <sheets>
    <sheet name="Page 1 TMP1" sheetId="1" r:id="rId1"/>
    <sheet name="Page 2 TMP2" sheetId="2" r:id="rId2"/>
    <sheet name="Page 3 Energy" sheetId="3" r:id="rId3"/>
    <sheet name="Page 4 Demand" sheetId="4" r:id="rId4"/>
    <sheet name="Page 5 Customer" sheetId="5" r:id="rId5"/>
    <sheet name="Pages 6-7 Revenue" sheetId="6" r:id="rId6"/>
    <sheet name="Pages 8-11 Expense" sheetId="7" r:id="rId7"/>
    <sheet name="Pages 12-15 Ratebase" sheetId="8" r:id="rId8"/>
    <sheet name="Pages 16-17 Wage" sheetId="9" r:id="rId9"/>
    <sheet name="Pages 18-19 Basic Charge" sheetId="10" r:id="rId10"/>
    <sheet name="Pages 20-31 Unbundling" sheetId="11" r:id="rId11"/>
  </sheets>
  <definedNames>
    <definedName name="_xlnm.Print_Area" localSheetId="0">'Page 1 TMP1'!$A$5:$Z$43</definedName>
    <definedName name="_xlnm.Print_Area" localSheetId="1">'Page 2 TMP2'!$A$5:$M$30</definedName>
    <definedName name="_xlnm.Print_Area" localSheetId="2">'Page 3 Energy'!$A$5:$N$31</definedName>
    <definedName name="_xlnm.Print_Area" localSheetId="3">'Page 4 Demand'!$A$5:$N$30</definedName>
    <definedName name="_xlnm.Print_Area" localSheetId="4">'Page 5 Customer'!$A$5:$AA$30</definedName>
    <definedName name="_xlnm.Print_Area" localSheetId="7">'Pages 12-15 Ratebase'!$A$5:$N$153</definedName>
    <definedName name="_xlnm.Print_Area" localSheetId="8">'Pages 16-17 Wage'!$A$5:$O$49</definedName>
    <definedName name="_xlnm.Print_Area" localSheetId="9">'Pages 18-19 Basic Charge'!$A$5:$N$67</definedName>
    <definedName name="_xlnm.Print_Area" localSheetId="10">'Pages 20-31 Unbundling'!$A$5:$O$547</definedName>
    <definedName name="_xlnm.Print_Area" localSheetId="5">'Pages 6-7 Revenue'!$A$5:$N$65</definedName>
    <definedName name="_xlnm.Print_Area" localSheetId="6">'Pages 8-11 Expense'!$A$5:$N$182</definedName>
    <definedName name="_xlnm.Print_Titles" localSheetId="0">'Page 1 TMP1'!$A:$C,'Page 1 TMP1'!$5:$7</definedName>
    <definedName name="_xlnm.Print_Titles" localSheetId="1">'Page 2 TMP2'!$A:$C,'Page 2 TMP2'!$5:$7</definedName>
    <definedName name="_xlnm.Print_Titles" localSheetId="2">'Page 3 Energy'!$A:$C,'Page 3 Energy'!$5:$7</definedName>
    <definedName name="_xlnm.Print_Titles" localSheetId="3">'Page 4 Demand'!$5:$7</definedName>
    <definedName name="_xlnm.Print_Titles" localSheetId="4">'Page 5 Customer'!$5:$7</definedName>
    <definedName name="_xlnm.Print_Titles" localSheetId="7">'Pages 12-15 Ratebase'!$A:$C,'Pages 12-15 Ratebase'!$5:$7</definedName>
    <definedName name="_xlnm.Print_Titles" localSheetId="8">'Pages 16-17 Wage'!$A:$C,'Pages 16-17 Wage'!$5:$7</definedName>
    <definedName name="_xlnm.Print_Titles" localSheetId="9">'Pages 18-19 Basic Charge'!$5:$7</definedName>
    <definedName name="_xlnm.Print_Titles" localSheetId="10">'Pages 20-31 Unbundling'!$5:$7</definedName>
    <definedName name="_xlnm.Print_Titles" localSheetId="5">'Pages 6-7 Revenue'!$A:$C,'Pages 6-7 Revenue'!$5:$7</definedName>
    <definedName name="_xlnm.Print_Titles" localSheetId="6">'Pages 8-11 Expense'!$5:$7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<sst xmlns="http://schemas.openxmlformats.org/spreadsheetml/2006/main" count="3521" uniqueCount="1397">
  <si>
    <t xml:space="preserve">  Amort Exp - Hydro</t>
  </si>
  <si>
    <t xml:space="preserve">  Amort Exp - Other Prod</t>
  </si>
  <si>
    <t xml:space="preserve">  Amort Exp - O143</t>
  </si>
  <si>
    <t xml:space="preserve">  Amort Exp - WUTC AFUDC - Production</t>
  </si>
  <si>
    <t xml:space="preserve">  Amort Exp - FERC Colstrip</t>
  </si>
  <si>
    <t xml:space="preserve">  Amort Exp - Acq Adjustment - Prod</t>
  </si>
  <si>
    <t xml:space="preserve">  Amort Exp - Property Losses</t>
  </si>
  <si>
    <t>Other Op Exp - Gain / Loss Property</t>
  </si>
  <si>
    <t>Other Op Exp - FAS133 Income</t>
  </si>
  <si>
    <t>Other Op Exp - FAS133 Loss</t>
  </si>
  <si>
    <t>Subtotal Production Expenses</t>
  </si>
  <si>
    <t>(140+141+142+143+144+145+146+147+148+149+150+151+152+153+154+155+156+157)</t>
  </si>
  <si>
    <t>Less:  Other Revenue</t>
  </si>
  <si>
    <t xml:space="preserve">  Rental Revenue - Steam Plant</t>
  </si>
  <si>
    <t xml:space="preserve">  Rental Revenue - Reserve Capacity</t>
  </si>
  <si>
    <t xml:space="preserve">  Other Elect Revenue - Sand &amp; Gravel Sales</t>
  </si>
  <si>
    <t xml:space="preserve">  Other Elect Revenue - NonCore Gas Sales</t>
  </si>
  <si>
    <t xml:space="preserve">  Other Elect Revenue - Encogen Gas Sales</t>
  </si>
  <si>
    <t xml:space="preserve">  Other Elect Revenue - Revenue Hedge</t>
  </si>
  <si>
    <t xml:space="preserve">  Other Elect Revenue - Centralia Credit</t>
  </si>
  <si>
    <t>Sales of Electricity - Non-Firm</t>
  </si>
  <si>
    <t>Subtotal Production Other Operating Revenue</t>
  </si>
  <si>
    <t>(160+161+162+163+164+165+166+510)</t>
  </si>
  <si>
    <t>Subtotal Production Costs</t>
  </si>
  <si>
    <t>(159-167)</t>
  </si>
  <si>
    <t>Add:  Return on Production Ratebase</t>
  </si>
  <si>
    <t>(132)</t>
  </si>
  <si>
    <t>Production Cost of Service</t>
  </si>
  <si>
    <t>(168+169)</t>
  </si>
  <si>
    <t>DEMAND SIDE MANAGEMENT EXPENSE</t>
  </si>
  <si>
    <t xml:space="preserve">  Cust Svc Exp - Weatherization</t>
  </si>
  <si>
    <t>Add:  Return on Conservation Ratebase</t>
  </si>
  <si>
    <t>(133)</t>
  </si>
  <si>
    <t>Total Demand Side Management Cost of Service</t>
  </si>
  <si>
    <t>(171+172)</t>
  </si>
  <si>
    <t xml:space="preserve">  Transmission O&amp;M</t>
  </si>
  <si>
    <t>TE.T</t>
  </si>
  <si>
    <t xml:space="preserve">  Depr Exp - Transmission </t>
  </si>
  <si>
    <t xml:space="preserve">  Amort Exp - WUTC AFUDC - Transmission</t>
  </si>
  <si>
    <t xml:space="preserve">  Amort Exp - Acq Adjustment - Transmission</t>
  </si>
  <si>
    <t>Subtotal Transmission Expense</t>
  </si>
  <si>
    <t>(174+175+176+177+178)</t>
  </si>
  <si>
    <t xml:space="preserve">Allocate T/D </t>
  </si>
  <si>
    <t xml:space="preserve">  Other Operating Exp - Gain/Loss Disp Plant</t>
  </si>
  <si>
    <t xml:space="preserve">  Other Electric Revenue - Royalties</t>
  </si>
  <si>
    <t>Net Costs to Allocate</t>
  </si>
  <si>
    <t>(180-181)</t>
  </si>
  <si>
    <t>Transmission Related T/D Costs</t>
  </si>
  <si>
    <t>(182*32)</t>
  </si>
  <si>
    <t xml:space="preserve">  Rental Revenue - Transmission Pole Contacts</t>
  </si>
  <si>
    <t xml:space="preserve">  Other Electric Revenue - Wheeling</t>
  </si>
  <si>
    <t xml:space="preserve">  Other Electric Revenue - 449 Imbalance</t>
  </si>
  <si>
    <t>Subtotal Transmission Revenue</t>
  </si>
  <si>
    <t>(184+185+186)</t>
  </si>
  <si>
    <t>Add:  Return on Transmission Ratebase</t>
  </si>
  <si>
    <t>(134)</t>
  </si>
  <si>
    <t>Transmission Cost of Service</t>
  </si>
  <si>
    <t>(179+183-188+189)</t>
  </si>
  <si>
    <t xml:space="preserve">  Dist O&amp;M - Load Dispatch</t>
  </si>
  <si>
    <t xml:space="preserve">  Dist O&amp;M - Station</t>
  </si>
  <si>
    <t xml:space="preserve">  Dist O&amp;M - OVHD Lines</t>
  </si>
  <si>
    <t xml:space="preserve">  Dist O&amp;M - UNGD Lines</t>
  </si>
  <si>
    <t xml:space="preserve">  Dist O&amp;M - Structures</t>
  </si>
  <si>
    <t xml:space="preserve">  Dist O&amp;M - Station Equipment</t>
  </si>
  <si>
    <t>Subtotal Direct Primary Dist O&amp;M</t>
  </si>
  <si>
    <t>(191+192+193+194+195+196+197+198)</t>
  </si>
  <si>
    <t xml:space="preserve">  Dist O&amp;M - Street Lights</t>
  </si>
  <si>
    <t xml:space="preserve">  Dist O&amp;M - Line Transformers</t>
  </si>
  <si>
    <t>Subtotal Direct Secondary Dist O&amp;M</t>
  </si>
  <si>
    <t>(200+201+202)</t>
  </si>
  <si>
    <t xml:space="preserve">  Dist O&amp;M - Meter</t>
  </si>
  <si>
    <t xml:space="preserve">  Dist O&amp;M - Customer Installations - Meters</t>
  </si>
  <si>
    <t xml:space="preserve">  Dist O&amp;M - Meters</t>
  </si>
  <si>
    <t>Subtotal Direct Meters Dist O&amp;M</t>
  </si>
  <si>
    <t>(204+205+206)</t>
  </si>
  <si>
    <t>Total Direct Distribution O&amp;M</t>
  </si>
  <si>
    <t>(199+203+207)</t>
  </si>
  <si>
    <t xml:space="preserve">  % - Primary</t>
  </si>
  <si>
    <t>(199/208)</t>
  </si>
  <si>
    <t xml:space="preserve">  % - Secondary</t>
  </si>
  <si>
    <t>(203/208)</t>
  </si>
  <si>
    <t xml:space="preserve">  % - Meters</t>
  </si>
  <si>
    <t>(207/208)</t>
  </si>
  <si>
    <t>OTHER DISTRIBUTION</t>
  </si>
  <si>
    <t xml:space="preserve">  Dist O&amp;M - Supr &amp; Eng</t>
  </si>
  <si>
    <t xml:space="preserve">  Dist O&amp;M - Customer Installations - H2O Heaters</t>
  </si>
  <si>
    <t xml:space="preserve">  Dist O&amp;M - Misc Op Exp</t>
  </si>
  <si>
    <t xml:space="preserve">  Dist O&amp;M - Rents</t>
  </si>
  <si>
    <t xml:space="preserve">  Dist O&amp;M - Misc Maint Exp - Water Heaters</t>
  </si>
  <si>
    <t xml:space="preserve">  Depr Exp - Distribution</t>
  </si>
  <si>
    <t xml:space="preserve">  Depr Exp - VROW</t>
  </si>
  <si>
    <t xml:space="preserve">  Amort Exp - Acq Adjustment - Distribution</t>
  </si>
  <si>
    <t>Subtotal Other Distribution Expense</t>
  </si>
  <si>
    <t>(212+213+214+215+216+217+218+219+220)</t>
  </si>
  <si>
    <t>Allocate T/D Costs</t>
  </si>
  <si>
    <t>(182*33)</t>
  </si>
  <si>
    <t xml:space="preserve">  Late Payment Revenue - Field Call</t>
  </si>
  <si>
    <t xml:space="preserve">  Misc Service Revenue - Temporary Service</t>
  </si>
  <si>
    <t xml:space="preserve">  Misc Service Revenue - Seasonal Svc Charge</t>
  </si>
  <si>
    <t xml:space="preserve">  Misc Service Revenue - Reconnection Charge</t>
  </si>
  <si>
    <t xml:space="preserve">  Misc Service Revenue - Work Customer Premises</t>
  </si>
  <si>
    <t xml:space="preserve">  Misc Service Revenue - Water Heater Rental</t>
  </si>
  <si>
    <t xml:space="preserve">  Misc Service Revenue - Account Service</t>
  </si>
  <si>
    <t xml:space="preserve">  Misc Service Revenue - Deferred FIT CIAC</t>
  </si>
  <si>
    <t xml:space="preserve">  Rental Revenue - Distribution Pole Contacts</t>
  </si>
  <si>
    <t xml:space="preserve">  Rental Revenue - Transf &amp; Equipment</t>
  </si>
  <si>
    <t xml:space="preserve">  Rental Revenue - Pole Rental</t>
  </si>
  <si>
    <t xml:space="preserve">  Other Electric Rev - Jobbing Rev</t>
  </si>
  <si>
    <t xml:space="preserve">  Other Electric Revenue - Distribution Timber Sales</t>
  </si>
  <si>
    <t xml:space="preserve">  Other Electric Rev - TCI</t>
  </si>
  <si>
    <t xml:space="preserve">  Other Electric Rev -Meter Reading</t>
  </si>
  <si>
    <t xml:space="preserve">  Other Electric Rev - CLX Reconciliation</t>
  </si>
  <si>
    <t>Subtotal Distribution Related Other Operating Revenue</t>
  </si>
  <si>
    <t>(223+224+225+226+227+228+229+230+231+232+233+234+235+236+237+238)</t>
  </si>
  <si>
    <t>Subtotal Distribution Rev &amp; Non-Direct Expense</t>
  </si>
  <si>
    <t>(221+222-239)</t>
  </si>
  <si>
    <t xml:space="preserve">  Allocated Primary Non Direct Dist Exp &amp; Rev</t>
  </si>
  <si>
    <t>(240*209)</t>
  </si>
  <si>
    <t xml:space="preserve">  Allocated Secondary Non Direct Dist Exp &amp; Rev</t>
  </si>
  <si>
    <t>(240*210)</t>
  </si>
  <si>
    <t xml:space="preserve">  Allocated Meters Non Direct Dist Exp &amp; Rev</t>
  </si>
  <si>
    <t>(240*211)</t>
  </si>
  <si>
    <t>Total Primary Distribution Exp</t>
  </si>
  <si>
    <t>(199+241)</t>
  </si>
  <si>
    <t>Total Secondary Distribution Exp</t>
  </si>
  <si>
    <t>(203+242)</t>
  </si>
  <si>
    <t>Total Meter Distribution Exp</t>
  </si>
  <si>
    <t>(207+243)</t>
  </si>
  <si>
    <t xml:space="preserve">  Cust Accts Exp - Supervision</t>
  </si>
  <si>
    <t xml:space="preserve">  Cust Accts Exp - Meter Reading</t>
  </si>
  <si>
    <t xml:space="preserve">  Cust Accts Exp - Records &amp; Collections</t>
  </si>
  <si>
    <t xml:space="preserve">  Cust Accts Exp - Misc Exp</t>
  </si>
  <si>
    <t>Total Meter, Meter Reading &amp; Billing</t>
  </si>
  <si>
    <t>(246+247+248+249+250)</t>
  </si>
  <si>
    <t>CUSTOMER SERVICE &amp; SALES</t>
  </si>
  <si>
    <t xml:space="preserve">  Cust Svc Exp - Cust Assistance</t>
  </si>
  <si>
    <t xml:space="preserve">  Cust Svc Exp - Info &amp; Instruct</t>
  </si>
  <si>
    <t xml:space="preserve">  Cust Svc Exp - Misc</t>
  </si>
  <si>
    <t xml:space="preserve">  Cust Svc Exp - Lighting Demonstration</t>
  </si>
  <si>
    <t xml:space="preserve">  Cust Svc Exp - Residential Programs</t>
  </si>
  <si>
    <t>Total Customer Service &amp; Sales</t>
  </si>
  <si>
    <t>(252+253+254+255+256)</t>
  </si>
  <si>
    <t>Add:  Return on Distribution Ratebase</t>
  </si>
  <si>
    <t>(135)</t>
  </si>
  <si>
    <t>Distribution Cost of Service</t>
  </si>
  <si>
    <t>(244+245+251+257+258)</t>
  </si>
  <si>
    <t>ADMINISTRATIVE &amp; GENERAL</t>
  </si>
  <si>
    <t xml:space="preserve">  Total A&amp;G Expense</t>
  </si>
  <si>
    <t xml:space="preserve">  Depr Exp - General</t>
  </si>
  <si>
    <t xml:space="preserve">  Amort Exp - Ltd Term Plant - Genl </t>
  </si>
  <si>
    <t xml:space="preserve">  Less:  Other Elec Rev - Timber Sales Other</t>
  </si>
  <si>
    <t>Subtotal to be Allocated S&amp;W PTD</t>
  </si>
  <si>
    <t>(261+262+263+264-265)</t>
  </si>
  <si>
    <t>(266*111)</t>
  </si>
  <si>
    <t>(266*112)</t>
  </si>
  <si>
    <t>(266*113)</t>
  </si>
  <si>
    <t xml:space="preserve">  Other Operating Expense - Reg Debit</t>
  </si>
  <si>
    <t xml:space="preserve">  Amort Exp - WUTC AFUDC - Non Project</t>
  </si>
  <si>
    <t xml:space="preserve">  Less:  Misc Service Revenue - NSF Charge</t>
  </si>
  <si>
    <t xml:space="preserve">  Less:  Rental Revenue - Land &amp; Building</t>
  </si>
  <si>
    <t>Subtotal PTD Functionalization</t>
  </si>
  <si>
    <t>(270+271-272-273)</t>
  </si>
  <si>
    <t>(274*96)</t>
  </si>
  <si>
    <t>(274*97)</t>
  </si>
  <si>
    <t>(274*98)</t>
  </si>
  <si>
    <t>Total General &amp; Other Expense</t>
  </si>
  <si>
    <t>(267+275)</t>
  </si>
  <si>
    <t>(268+276)</t>
  </si>
  <si>
    <t>(269+277)</t>
  </si>
  <si>
    <t>Subtotal Administrative &amp; General Exp</t>
  </si>
  <si>
    <t>(278+279+280)</t>
  </si>
  <si>
    <t>Add:  Return on General / Other Ratebase</t>
  </si>
  <si>
    <t>(136)</t>
  </si>
  <si>
    <t>General / Other Cost of Service</t>
  </si>
  <si>
    <t>(281+282)</t>
  </si>
  <si>
    <t>OTHER  COSTS</t>
  </si>
  <si>
    <t>Subtotal before revenue functionalization</t>
  </si>
  <si>
    <t>(170)</t>
  </si>
  <si>
    <t xml:space="preserve">  DSM</t>
  </si>
  <si>
    <t>(173)</t>
  </si>
  <si>
    <t>(190)</t>
  </si>
  <si>
    <t>(260)</t>
  </si>
  <si>
    <t>(284+285+286+287)</t>
  </si>
  <si>
    <t>(284/288)</t>
  </si>
  <si>
    <t xml:space="preserve">  % - DSM</t>
  </si>
  <si>
    <t>(285/288)</t>
  </si>
  <si>
    <t>(286/288)</t>
  </si>
  <si>
    <t>(287/288)</t>
  </si>
  <si>
    <t>Functionalized on Revenue</t>
  </si>
  <si>
    <t xml:space="preserve">  Cust Accts Exp - Uncollectable Accts</t>
  </si>
  <si>
    <t xml:space="preserve">  Less:  Late Payment Revenue - Interest</t>
  </si>
  <si>
    <t>(293-294)</t>
  </si>
  <si>
    <t>(295*289)</t>
  </si>
  <si>
    <t xml:space="preserve">  Allocated DSM</t>
  </si>
  <si>
    <t>(295*290)</t>
  </si>
  <si>
    <t>(295*291)</t>
  </si>
  <si>
    <t>(295*292)</t>
  </si>
  <si>
    <t>Other A&amp;G Costs</t>
  </si>
  <si>
    <t>(296+297+298+299)</t>
  </si>
  <si>
    <t>TAXES</t>
  </si>
  <si>
    <t>Allocate on PTD Plant:</t>
  </si>
  <si>
    <t xml:space="preserve">  Total Property Taxes</t>
  </si>
  <si>
    <t>PT.T</t>
  </si>
  <si>
    <t xml:space="preserve">  Total FIT Tax</t>
  </si>
  <si>
    <t xml:space="preserve">    Subtotal to be allocated on PTD Plant</t>
  </si>
  <si>
    <t>(301+302)</t>
  </si>
  <si>
    <t>(303*96)</t>
  </si>
  <si>
    <t>(303*97)</t>
  </si>
  <si>
    <t>(303*98)</t>
  </si>
  <si>
    <t>Allocate on Salary &amp; Wage</t>
  </si>
  <si>
    <t xml:space="preserve">  Total UISS Taxes</t>
  </si>
  <si>
    <t>UISS.T</t>
  </si>
  <si>
    <t>(307*111)</t>
  </si>
  <si>
    <t>(307*112)</t>
  </si>
  <si>
    <t>(307*113)</t>
  </si>
  <si>
    <t>Allocate on Revenue</t>
  </si>
  <si>
    <t xml:space="preserve">  Total Other Taxes</t>
  </si>
  <si>
    <t>OT.T</t>
  </si>
  <si>
    <t>(311*289)</t>
  </si>
  <si>
    <t>(311*290)</t>
  </si>
  <si>
    <t>(311*291)</t>
  </si>
  <si>
    <t>(311*292)</t>
  </si>
  <si>
    <t xml:space="preserve">  Taxes Allocated Production</t>
  </si>
  <si>
    <t>(304+308+312)</t>
  </si>
  <si>
    <t xml:space="preserve">  Taxes Allocated DSM</t>
  </si>
  <si>
    <t>(313)</t>
  </si>
  <si>
    <t xml:space="preserve">  Taxes Allocated Transmission</t>
  </si>
  <si>
    <t>(305+309+314)</t>
  </si>
  <si>
    <t xml:space="preserve">  Taxes Allocated Distribution</t>
  </si>
  <si>
    <t>(306+310+315)</t>
  </si>
  <si>
    <t>Total Taxes</t>
  </si>
  <si>
    <t>(316+317+318+319)</t>
  </si>
  <si>
    <t xml:space="preserve">  General</t>
  </si>
  <si>
    <t>(283)</t>
  </si>
  <si>
    <t xml:space="preserve">  Other A&amp;G</t>
  </si>
  <si>
    <t>(300)</t>
  </si>
  <si>
    <t xml:space="preserve">  Taxes / Other</t>
  </si>
  <si>
    <t>(320)</t>
  </si>
  <si>
    <t xml:space="preserve">    Total COS</t>
  </si>
  <si>
    <t>(321+322+323+324+325+326+327)</t>
  </si>
  <si>
    <t>Total Cost of Service</t>
  </si>
  <si>
    <t>Sales of Electricity - Net Non-Firm Sales</t>
  </si>
  <si>
    <t>(166)</t>
  </si>
  <si>
    <t>Other Operating Revenue</t>
  </si>
  <si>
    <t>Net Cost of Service</t>
  </si>
  <si>
    <t>(329-330-331)</t>
  </si>
  <si>
    <t>(328-332)</t>
  </si>
  <si>
    <t>GENERATION</t>
  </si>
  <si>
    <t xml:space="preserve">    Capacity Related Percentage</t>
  </si>
  <si>
    <t xml:space="preserve">    Energy Related Percentage</t>
  </si>
  <si>
    <t xml:space="preserve">    Capacity Related</t>
  </si>
  <si>
    <t>(321*334)</t>
  </si>
  <si>
    <t xml:space="preserve">    Energy Related</t>
  </si>
  <si>
    <t>(321*335)</t>
  </si>
  <si>
    <t xml:space="preserve">  Total Power Resources</t>
  </si>
  <si>
    <t>(336+337)</t>
  </si>
  <si>
    <t xml:space="preserve">      Taxes</t>
  </si>
  <si>
    <t>(316)</t>
  </si>
  <si>
    <t xml:space="preserve">      Administrative and General</t>
  </si>
  <si>
    <t>(128+278+296)</t>
  </si>
  <si>
    <t>TOTAL GENERATION</t>
  </si>
  <si>
    <t>(338+339+340)</t>
  </si>
  <si>
    <t>DEMAND SIDE MANAGEMENT</t>
  </si>
  <si>
    <t xml:space="preserve">  Conservation Program Costs</t>
  </si>
  <si>
    <t>(317)</t>
  </si>
  <si>
    <t>(297)</t>
  </si>
  <si>
    <t>TOTAL DEMAND SIDE MANAGEMENT</t>
  </si>
  <si>
    <t>(342+343+344)</t>
  </si>
  <si>
    <t>TRANSMISSION</t>
  </si>
  <si>
    <t>(318)</t>
  </si>
  <si>
    <t>(129+279+298)</t>
  </si>
  <si>
    <t>TOTAL TRANSMISSION</t>
  </si>
  <si>
    <t>(347+348+349)</t>
  </si>
  <si>
    <t>DISTRIBUTION</t>
  </si>
  <si>
    <t xml:space="preserve">  Primary Distribution</t>
  </si>
  <si>
    <t>(86+244)</t>
  </si>
  <si>
    <t xml:space="preserve">  Secondary Distribution</t>
  </si>
  <si>
    <t>(88+245)</t>
  </si>
  <si>
    <t xml:space="preserve">  Meters, Meter Reading &amp; Billing</t>
  </si>
  <si>
    <t>(90+251)</t>
  </si>
  <si>
    <t xml:space="preserve">  Customer Service and Sales Expense</t>
  </si>
  <si>
    <t>(257)</t>
  </si>
  <si>
    <t xml:space="preserve">    Distribution Subtotal</t>
  </si>
  <si>
    <t>(351+352+353+354)</t>
  </si>
  <si>
    <t>(319)</t>
  </si>
  <si>
    <t>(130+280+299)</t>
  </si>
  <si>
    <t>TOTAL DISTRIBUTION</t>
  </si>
  <si>
    <t>(355+356+357)</t>
  </si>
  <si>
    <t>TOTAL ALLOCATED COSTS</t>
  </si>
  <si>
    <t>(341+345+350+358)</t>
  </si>
  <si>
    <t>(328-359)</t>
  </si>
  <si>
    <t>Generation, Unloaded</t>
  </si>
  <si>
    <t>(338)</t>
  </si>
  <si>
    <t xml:space="preserve">  Administrative and General</t>
  </si>
  <si>
    <t>(340)</t>
  </si>
  <si>
    <t xml:space="preserve">  Taxes</t>
  </si>
  <si>
    <t>(339)</t>
  </si>
  <si>
    <t>GENERATION, Loaded</t>
  </si>
  <si>
    <t>(361+362+363)</t>
  </si>
  <si>
    <t>DSM (Conservation), Unloaded</t>
  </si>
  <si>
    <t>(342)</t>
  </si>
  <si>
    <t>(344)</t>
  </si>
  <si>
    <t>(343)</t>
  </si>
  <si>
    <t>DSM (Conservation), Loaded</t>
  </si>
  <si>
    <t>(365+366+367)</t>
  </si>
  <si>
    <t>TRANSMISSION, Unloaded</t>
  </si>
  <si>
    <t>(347)</t>
  </si>
  <si>
    <t>(349)</t>
  </si>
  <si>
    <t>(348)</t>
  </si>
  <si>
    <t>TRANSMISSION, Loaded</t>
  </si>
  <si>
    <t>(369+370+371)</t>
  </si>
  <si>
    <t>DISTRIBUTION SERVICES, Unloaded</t>
  </si>
  <si>
    <t>(355)</t>
  </si>
  <si>
    <t>(357)</t>
  </si>
  <si>
    <t>(356)</t>
  </si>
  <si>
    <t>DISTRIBUTION SERVICES, Loaded</t>
  </si>
  <si>
    <t>(373+374+375)</t>
  </si>
  <si>
    <t>TOTAL</t>
  </si>
  <si>
    <t>(364+368+372+376)</t>
  </si>
  <si>
    <t>(363+367+371+375)</t>
  </si>
  <si>
    <t>Total Administrative and General</t>
  </si>
  <si>
    <t>(362+366+370+374)</t>
  </si>
  <si>
    <t>Unbundled Costs in Dollars / kWh</t>
  </si>
  <si>
    <t>Total kWh</t>
  </si>
  <si>
    <t>(361/380)</t>
  </si>
  <si>
    <t>(362/380)</t>
  </si>
  <si>
    <t>(363/380)</t>
  </si>
  <si>
    <t>(381+382+383)</t>
  </si>
  <si>
    <t>(365/380)</t>
  </si>
  <si>
    <t>(366/380)</t>
  </si>
  <si>
    <t>(367/380)</t>
  </si>
  <si>
    <t>(385+386+387)</t>
  </si>
  <si>
    <t>(369/380)</t>
  </si>
  <si>
    <t>(370/380)</t>
  </si>
  <si>
    <t>(371/380)</t>
  </si>
  <si>
    <t>(389+390+391)</t>
  </si>
  <si>
    <t>(373/380)</t>
  </si>
  <si>
    <t>(374/380)</t>
  </si>
  <si>
    <t>(375/380)</t>
  </si>
  <si>
    <t>(393+394+395)</t>
  </si>
  <si>
    <t>(384+388+392+396)</t>
  </si>
  <si>
    <t>(382+386+390+394)</t>
  </si>
  <si>
    <t>(383+387+391+395)</t>
  </si>
  <si>
    <t>GENERATION, LOADED</t>
  </si>
  <si>
    <t>(384)</t>
  </si>
  <si>
    <t>(388)</t>
  </si>
  <si>
    <t>(392)</t>
  </si>
  <si>
    <t>(396)</t>
  </si>
  <si>
    <t>(397)</t>
  </si>
  <si>
    <t>(398)</t>
  </si>
  <si>
    <t>(399)</t>
  </si>
  <si>
    <t>Summary</t>
  </si>
  <si>
    <t>ID #</t>
  </si>
  <si>
    <t>RB.T</t>
  </si>
  <si>
    <t>Summary Results of Operations</t>
  </si>
  <si>
    <t>Category</t>
  </si>
  <si>
    <t>Summary Class</t>
  </si>
  <si>
    <t>Residential</t>
  </si>
  <si>
    <t>Secondary Svc</t>
  </si>
  <si>
    <t>Primary Svc</t>
  </si>
  <si>
    <t>Retail Wheeling</t>
  </si>
  <si>
    <t>High Volt Svc</t>
  </si>
  <si>
    <t>Lighting</t>
  </si>
  <si>
    <t>Firm Resale</t>
  </si>
  <si>
    <t>Reference</t>
  </si>
  <si>
    <t>Total</t>
  </si>
  <si>
    <t>Res Svc</t>
  </si>
  <si>
    <t>Sec Svc 24</t>
  </si>
  <si>
    <t>Sec Svc 25</t>
  </si>
  <si>
    <t>Sec Svc 26</t>
  </si>
  <si>
    <t>Pri Svc</t>
  </si>
  <si>
    <t>High Voltage</t>
  </si>
  <si>
    <t>Lighting Svc</t>
  </si>
  <si>
    <t>All</t>
  </si>
  <si>
    <t xml:space="preserve">less than 50 kW </t>
  </si>
  <si>
    <t>51 kW to 350 kW</t>
  </si>
  <si>
    <t>over 350 kW</t>
  </si>
  <si>
    <t>General Service</t>
  </si>
  <si>
    <t>Irrigation Service</t>
  </si>
  <si>
    <t>Interruptible Service</t>
  </si>
  <si>
    <t>Primary Voltage</t>
  </si>
  <si>
    <t>GS &amp; Int (46/49)</t>
  </si>
  <si>
    <t>Street &amp; Area</t>
  </si>
  <si>
    <t>Large</t>
  </si>
  <si>
    <t>Small</t>
  </si>
  <si>
    <t>Description</t>
  </si>
  <si>
    <t>Allocation</t>
  </si>
  <si>
    <t>25 / 29</t>
  </si>
  <si>
    <t>50-59, &amp; 003</t>
  </si>
  <si>
    <t>005</t>
  </si>
  <si>
    <t>Operating Revenue</t>
  </si>
  <si>
    <t>REV.T3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</si>
  <si>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</si>
  <si>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</si>
  <si>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</si>
  <si>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</si>
  <si>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</si>
  <si>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</si>
  <si>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TOTF.T</t>
  </si>
  <si>
    <t>Total Expenses Before Fed Income Tax          (EBFIT.T)</t>
  </si>
  <si>
    <t>(2+3+4)</t>
  </si>
  <si>
    <t>Total Income Before Fed Income Tax          (IBFIT.T)</t>
  </si>
  <si>
    <t>(1-5)</t>
  </si>
  <si>
    <t>Federal Income Tax</t>
  </si>
  <si>
    <t xml:space="preserve">  Currently Payable</t>
  </si>
  <si>
    <t>409.1.T</t>
  </si>
  <si>
    <t xml:space="preserve">  Provision For Deferred Income Tax</t>
  </si>
  <si>
    <t>410.1.T</t>
  </si>
  <si>
    <t xml:space="preserve">  Provision For Deferred Income Tax Cr</t>
  </si>
  <si>
    <t>411.1.T</t>
  </si>
  <si>
    <t>Total Federal Income Tax          (FIT.T)</t>
  </si>
  <si>
    <t>(7+8+9)</t>
  </si>
  <si>
    <t>Total Operating Expense           (OE.T)</t>
  </si>
  <si>
    <t>(5+10)</t>
  </si>
  <si>
    <t xml:space="preserve">Total Operating Expense      </t>
  </si>
  <si>
    <t>OE.T</t>
  </si>
  <si>
    <t>Total Operating Income</t>
  </si>
  <si>
    <t>(1-12)</t>
  </si>
  <si>
    <t xml:space="preserve">  Total Plant In Service</t>
  </si>
  <si>
    <t>EPIS.T</t>
  </si>
  <si>
    <t xml:space="preserve">  Plant Held For Future Use</t>
  </si>
  <si>
    <t>PHFU.T</t>
  </si>
  <si>
    <t xml:space="preserve">  Bonneville Power Administration</t>
  </si>
  <si>
    <t>BPA.T</t>
  </si>
  <si>
    <t xml:space="preserve">  Working Capital</t>
  </si>
  <si>
    <t>WC.T</t>
  </si>
  <si>
    <t xml:space="preserve">  Conservation &amp; Misc Def Debits</t>
  </si>
  <si>
    <t>CMMD.T</t>
  </si>
  <si>
    <t xml:space="preserve">  Accum Provision For Depr &amp; Amort</t>
  </si>
  <si>
    <t>PFDA.T</t>
  </si>
  <si>
    <t xml:space="preserve">  Accumulated Deferred Income Tax</t>
  </si>
  <si>
    <t>ADIT.T</t>
  </si>
  <si>
    <t xml:space="preserve">  Customer Deposits</t>
  </si>
  <si>
    <t>ID235.00</t>
  </si>
  <si>
    <t xml:space="preserve">  Customer Advances</t>
  </si>
  <si>
    <t>ID252.00</t>
  </si>
  <si>
    <t>Net Investment In Plant          (RB.T)</t>
  </si>
  <si>
    <t>(15+16+17+18+19+20+21+22+23)</t>
  </si>
  <si>
    <t>Realized Rate of Return on Net Investment</t>
  </si>
  <si>
    <t>(14/24)</t>
  </si>
  <si>
    <t>Key</t>
  </si>
  <si>
    <t>REV.ST1</t>
  </si>
  <si>
    <t xml:space="preserve"> </t>
  </si>
  <si>
    <t>Puget Sound Energy</t>
  </si>
  <si>
    <t>Allocated Costs Versus Revenue</t>
  </si>
  <si>
    <t xml:space="preserve">  Total Taxes</t>
  </si>
  <si>
    <t>TAX.T</t>
  </si>
  <si>
    <t>Total Operating Expense          (OE.T)</t>
  </si>
  <si>
    <t>(1+2+3)</t>
  </si>
  <si>
    <t>Requested Return On Net Investment          (RRB.T)</t>
  </si>
  <si>
    <t>RRB.T</t>
  </si>
  <si>
    <t>Total Cost of Service          (TC.T)</t>
  </si>
  <si>
    <t>(4+5)</t>
  </si>
  <si>
    <t>Total Operating Revenue</t>
  </si>
  <si>
    <t>Operating Income Deficiency          (OID.T)</t>
  </si>
  <si>
    <t>(6-7)</t>
  </si>
  <si>
    <t>Adjusted for Conversion Factor</t>
  </si>
  <si>
    <t>CF.T</t>
  </si>
  <si>
    <t>Firm Sales of Electricity</t>
  </si>
  <si>
    <t>Revenue Required From Rates</t>
  </si>
  <si>
    <t>(9+10)</t>
  </si>
  <si>
    <t>Revenue to Revenue Requirement</t>
  </si>
  <si>
    <t>(10/11)</t>
  </si>
  <si>
    <t>Adjusted Revenue to Revenue Requirement</t>
  </si>
  <si>
    <t>(restate 12)</t>
  </si>
  <si>
    <t>REV.T1</t>
  </si>
  <si>
    <t>Classification 2</t>
  </si>
  <si>
    <t>ENERGY</t>
  </si>
  <si>
    <t>Allocated Costs Versus Revenue - Energy Related</t>
  </si>
  <si>
    <t xml:space="preserve">  Total Federal Income Tax</t>
  </si>
  <si>
    <t>FIT.T</t>
  </si>
  <si>
    <t>(1+2+3+4)</t>
  </si>
  <si>
    <t>*</t>
  </si>
  <si>
    <t>(5+6)</t>
  </si>
  <si>
    <t>TC.T</t>
  </si>
  <si>
    <t xml:space="preserve">  Bonneville Exchange Power</t>
  </si>
  <si>
    <t xml:space="preserve">  Gain on Property Sales</t>
  </si>
  <si>
    <t>IDGAIN.T</t>
  </si>
  <si>
    <t>(8+9+10+11+12+13+14+15+16+17)</t>
  </si>
  <si>
    <t>DEM</t>
  </si>
  <si>
    <t>Allocated Costs Versus Revenue - Demand Related</t>
  </si>
  <si>
    <t>CUST</t>
  </si>
  <si>
    <t>Allocated Costs Versus Revenue - Customer Related</t>
  </si>
  <si>
    <t>Method</t>
  </si>
  <si>
    <t>Allocation of Operating Revenue</t>
  </si>
  <si>
    <t xml:space="preserve">Allocation </t>
  </si>
  <si>
    <t xml:space="preserve">Total </t>
  </si>
  <si>
    <t>OPERATING REVENUE</t>
  </si>
  <si>
    <t>Sales of Electricity - Proforma Revenue</t>
  </si>
  <si>
    <t>ID447.00</t>
  </si>
  <si>
    <t>PROFORMA RETAIL</t>
  </si>
  <si>
    <t>Sales of Electricity - Transportation Revenue</t>
  </si>
  <si>
    <t>ID447.01</t>
  </si>
  <si>
    <t>DIR_449</t>
  </si>
  <si>
    <t>Sales of Electricity - Small Firm Resale</t>
  </si>
  <si>
    <t>ID447.02</t>
  </si>
  <si>
    <t>DIR_RESALE_SMALL</t>
  </si>
  <si>
    <t>Sales of Electricity - Unbilled Revenue</t>
  </si>
  <si>
    <t>ID447.03</t>
  </si>
  <si>
    <t>Sales of Electricity - PCORC</t>
  </si>
  <si>
    <t>ID447.04</t>
  </si>
  <si>
    <t>DIR_PCORC</t>
  </si>
  <si>
    <t>Other Elect Revenue -  Wheeling - Sch 449</t>
  </si>
  <si>
    <t>ID447.05</t>
  </si>
  <si>
    <t>DIR_449_OATT</t>
  </si>
  <si>
    <t>Other Elect Revenue -  Wheeling - Firm Resale</t>
  </si>
  <si>
    <t>ID447.06</t>
  </si>
  <si>
    <t>DIR_RESALE_LARGE</t>
  </si>
  <si>
    <t>Sales of Electricity - Firm Customers      (REV.ST1)</t>
  </si>
  <si>
    <t>(1+2+3+4+5+6+7)</t>
  </si>
  <si>
    <t>Sales of Electricity - Non Firm</t>
  </si>
  <si>
    <t>ID447.07</t>
  </si>
  <si>
    <t>PC1</t>
  </si>
  <si>
    <t>Sales of Electricity - Total            (REV.T1)</t>
  </si>
  <si>
    <t>(8+9)</t>
  </si>
  <si>
    <t>OTHER OPERATING REVENUE</t>
  </si>
  <si>
    <t>Late Payment Revenue - Interest</t>
  </si>
  <si>
    <t>ID450.01</t>
  </si>
  <si>
    <t>DIR450.01</t>
  </si>
  <si>
    <t>Late Payment Revenue - Field Call</t>
  </si>
  <si>
    <t>ID450.02</t>
  </si>
  <si>
    <t>DIR450.02</t>
  </si>
  <si>
    <t>Late Payment Revenue - Total          (450.T)</t>
  </si>
  <si>
    <t>(11+12)</t>
  </si>
  <si>
    <t xml:space="preserve">Misc Service Revenue - Temporary Service </t>
  </si>
  <si>
    <t>ID451.01</t>
  </si>
  <si>
    <t>DIR451.01</t>
  </si>
  <si>
    <t>Misc Service Revenue - Seas Svc Charge</t>
  </si>
  <si>
    <t>ID451.02</t>
  </si>
  <si>
    <t>DIR451.02</t>
  </si>
  <si>
    <t>Misc Service Revenue - Reconnection Charge</t>
  </si>
  <si>
    <t>ID451.03</t>
  </si>
  <si>
    <t>DIR451.03</t>
  </si>
  <si>
    <t>Misc Service Revenue - Modified Service</t>
  </si>
  <si>
    <t>ID451.04</t>
  </si>
  <si>
    <t>DIR451.04</t>
  </si>
  <si>
    <t>Misc Service Revenue - Water Heater Rental</t>
  </si>
  <si>
    <t>ID451.05</t>
  </si>
  <si>
    <t>DIR451.05</t>
  </si>
  <si>
    <t>Misc Service Revenue - Account Service Charge</t>
  </si>
  <si>
    <t>ID451.06</t>
  </si>
  <si>
    <t>DIR451.06</t>
  </si>
  <si>
    <t>Misc Service Revenue - NSF Handling Chg</t>
  </si>
  <si>
    <t>ID451.07</t>
  </si>
  <si>
    <t>DIR451.07</t>
  </si>
  <si>
    <t>Misc Service Revenue - Deferred FIT CIAC</t>
  </si>
  <si>
    <t>ID451.08</t>
  </si>
  <si>
    <t>CUST4</t>
  </si>
  <si>
    <t>Misc Service Revenue - Total          (451.T)</t>
  </si>
  <si>
    <t>(14+15+16+17+18+19+20+21)</t>
  </si>
  <si>
    <t>Rental Revenue - Steam Plant</t>
  </si>
  <si>
    <t>ID454.01</t>
  </si>
  <si>
    <t>PP.T</t>
  </si>
  <si>
    <t>Rental Revenue - Transmission Pole Contacts</t>
  </si>
  <si>
    <t>ID454.02</t>
  </si>
  <si>
    <t>TP.T</t>
  </si>
  <si>
    <t>Rental Revenue - Distribution Pole Contacts</t>
  </si>
  <si>
    <t>ID454.03</t>
  </si>
  <si>
    <t>LINE.T</t>
  </si>
  <si>
    <t>Rental Revenue - Transf &amp; Equip</t>
  </si>
  <si>
    <t>ID454.04</t>
  </si>
  <si>
    <t>DIR454.04</t>
  </si>
  <si>
    <t>Rental Revenue - Land &amp; Bldg</t>
  </si>
  <si>
    <t>ID454.06</t>
  </si>
  <si>
    <t>PTDP.T</t>
  </si>
  <si>
    <t>Rental Revenue - Pole Rental</t>
  </si>
  <si>
    <t>ID454.07</t>
  </si>
  <si>
    <t>DIR373.00</t>
  </si>
  <si>
    <t>Rental Revenue - Reserve Power Capacity</t>
  </si>
  <si>
    <t>ID454.08</t>
  </si>
  <si>
    <t>POWER</t>
  </si>
  <si>
    <t>Rental Revenue - Total          (454.T)</t>
  </si>
  <si>
    <t>(23+24+25+26+28+29+30)</t>
  </si>
  <si>
    <t>Other Elect Revenue -  Wheeling</t>
  </si>
  <si>
    <t>ID456.01</t>
  </si>
  <si>
    <t>Other Elect Revenue -  Imbalance 449/459</t>
  </si>
  <si>
    <t>ID456.02</t>
  </si>
  <si>
    <t>Other Elect Revenue - Jobbing Revenue</t>
  </si>
  <si>
    <t>ID456.04</t>
  </si>
  <si>
    <t>Other Elect Revenue - Sand &amp; Gravel Sales</t>
  </si>
  <si>
    <t>ID456.05</t>
  </si>
  <si>
    <t>Other Elect Revenue - Distribution Timber Sales</t>
  </si>
  <si>
    <t>ID456.06</t>
  </si>
  <si>
    <t>DP.T</t>
  </si>
  <si>
    <t>Other Elect Revenue - Other Timber Sales</t>
  </si>
  <si>
    <t>ID456.07</t>
  </si>
  <si>
    <t>GP.T</t>
  </si>
  <si>
    <t>Other Elect Revenue - TCI Collections</t>
  </si>
  <si>
    <t>ID456.08</t>
  </si>
  <si>
    <t>Other Elect Revenue - Non-Core Gas Sales</t>
  </si>
  <si>
    <t>ID456.09</t>
  </si>
  <si>
    <t>Other Elect Revenue - Meter Reading</t>
  </si>
  <si>
    <t>ID456.10</t>
  </si>
  <si>
    <t>CUST6</t>
  </si>
  <si>
    <t>Other Elect Revenue - Royalties</t>
  </si>
  <si>
    <t>ID456.11</t>
  </si>
  <si>
    <t>TDP.T</t>
  </si>
  <si>
    <t>Other Elect Revenue - Encogen Gas Sale</t>
  </si>
  <si>
    <t>ID456.12</t>
  </si>
  <si>
    <t>Other Elect Revenue - CLX Reconciliation Adjustment</t>
  </si>
  <si>
    <t>ID456.13</t>
  </si>
  <si>
    <t>CUST5</t>
  </si>
  <si>
    <t>Other Elect Revenue - Electric Revenue Hedge</t>
  </si>
  <si>
    <t>ID456.14</t>
  </si>
  <si>
    <t>Other Elect Revenue - Centralia Credit</t>
  </si>
  <si>
    <t>ID456.15</t>
  </si>
  <si>
    <t>Other Elect Revenue -  Total          (456.T)</t>
  </si>
  <si>
    <t>(32+33+34+35+36+37+38+39+40+41+42+43+44+320)</t>
  </si>
  <si>
    <t>Other Operating Revenue - Total          (REV.T2)</t>
  </si>
  <si>
    <t>(13+22+31+45)</t>
  </si>
  <si>
    <t>REV.T2</t>
  </si>
  <si>
    <t>Allocation of Operation &amp; Maintenance Expense</t>
  </si>
  <si>
    <t>OPERATION AND MAINTENANCE EXPENSE</t>
  </si>
  <si>
    <t>POWER PRODUCTION EXPENSE</t>
  </si>
  <si>
    <t>Other Prod O&amp;M - Fuel</t>
  </si>
  <si>
    <t>FUEL.OT</t>
  </si>
  <si>
    <t>Steam Prod O&amp;M - Fuel</t>
  </si>
  <si>
    <t>FUEL.ST</t>
  </si>
  <si>
    <t>Subtotal Fuel (FUEL.T)</t>
  </si>
  <si>
    <t>(1+2)</t>
  </si>
  <si>
    <t>Purch Power  - Other</t>
  </si>
  <si>
    <t>ID555.00</t>
  </si>
  <si>
    <t>Purch Power  - BPA Exchange</t>
  </si>
  <si>
    <t>ID555.01</t>
  </si>
  <si>
    <t>BPAX</t>
  </si>
  <si>
    <t>Purch Power  - Transportation Ancillary</t>
  </si>
  <si>
    <t>ID555.02</t>
  </si>
  <si>
    <t>ANCIL</t>
  </si>
  <si>
    <t>Purch Power  - Transportation Imbalance</t>
  </si>
  <si>
    <t>ID555.03</t>
  </si>
  <si>
    <t>Regulation &amp; Frequency Response</t>
  </si>
  <si>
    <t>ID557.00</t>
  </si>
  <si>
    <t>Purch Power  - Total          (OPSE.T)</t>
  </si>
  <si>
    <t>(4+5+6+500+501)</t>
  </si>
  <si>
    <t>Wheeling by Others - Wheeling</t>
  </si>
  <si>
    <t>ID565.00</t>
  </si>
  <si>
    <t>Steam Prod O&amp;M</t>
  </si>
  <si>
    <t>ID500.00</t>
  </si>
  <si>
    <t>Hydro Prod O&amp;M</t>
  </si>
  <si>
    <t>ID535.00</t>
  </si>
  <si>
    <t>Other Prod O&amp;M - O&amp;M</t>
  </si>
  <si>
    <t>ID545.00</t>
  </si>
  <si>
    <t>System Control &amp; Load Dispatch</t>
  </si>
  <si>
    <t>ID556.00</t>
  </si>
  <si>
    <t>System Control &amp; Load Dispatch - Dir Assign</t>
  </si>
  <si>
    <t>ID556.01</t>
  </si>
  <si>
    <t>DIR556.01</t>
  </si>
  <si>
    <t>Other Energy Supply Expense (OPGE.T)</t>
  </si>
  <si>
    <t>(9+10+11+12+600)</t>
  </si>
  <si>
    <t>Total Production O&amp;M          (PE.T)</t>
  </si>
  <si>
    <t>(3+7+8+13)</t>
  </si>
  <si>
    <t>TRANSMISSION EXPENSE</t>
  </si>
  <si>
    <t xml:space="preserve">Transmission O&amp;M </t>
  </si>
  <si>
    <t>ID565.01</t>
  </si>
  <si>
    <t>ID565.02</t>
  </si>
  <si>
    <t>DIR565.02</t>
  </si>
  <si>
    <t>(140+141)</t>
  </si>
  <si>
    <t>Total Production &amp; Transmission Exp  (POWER)</t>
  </si>
  <si>
    <t>(14+15)</t>
  </si>
  <si>
    <t>DISTRIBUTION EXPENSE</t>
  </si>
  <si>
    <t>Dist O&amp;M - Supr &amp; Eng</t>
  </si>
  <si>
    <t>ID580.00</t>
  </si>
  <si>
    <t>DES1.T</t>
  </si>
  <si>
    <t>Dist O&amp;M - Load Dispatch</t>
  </si>
  <si>
    <t>ID581.00</t>
  </si>
  <si>
    <t>DEM12NCP1</t>
  </si>
  <si>
    <t>Dist O&amp;M - Station</t>
  </si>
  <si>
    <t>ID582.00</t>
  </si>
  <si>
    <t>362.T</t>
  </si>
  <si>
    <t>Dist O&amp;M - OVHD Lines</t>
  </si>
  <si>
    <t>ID583.00</t>
  </si>
  <si>
    <t>364.T</t>
  </si>
  <si>
    <t>Dist O&amp;M - UNGD Lines</t>
  </si>
  <si>
    <t>ID584.00</t>
  </si>
  <si>
    <t>366.T</t>
  </si>
  <si>
    <t>Dist O&amp;M - Street Lights</t>
  </si>
  <si>
    <t>ID585.00</t>
  </si>
  <si>
    <t>Dist O&amp;M - Meter</t>
  </si>
  <si>
    <t>ID586.00</t>
  </si>
  <si>
    <t>370.T</t>
  </si>
  <si>
    <t>Dist O&amp;M - Customer Installations - Meters</t>
  </si>
  <si>
    <t>ID587.00</t>
  </si>
  <si>
    <t>Dist O&amp;M - Customer Installations - H2O Heaters</t>
  </si>
  <si>
    <t>ID587.01</t>
  </si>
  <si>
    <t>372.T</t>
  </si>
  <si>
    <t>Dist O&amp;M - Misc Op Exp</t>
  </si>
  <si>
    <t>ID588.00</t>
  </si>
  <si>
    <t>Dist O&amp;M - Rents</t>
  </si>
  <si>
    <t>ID589.00</t>
  </si>
  <si>
    <t>Dist O&amp;M - Total Oper Expense          (DEOP.T)</t>
  </si>
  <si>
    <t>(17+18+19+20+21+22+23+24+25+26+27)</t>
  </si>
  <si>
    <t>Dist O&amp;M - Structures</t>
  </si>
  <si>
    <t>ID590.00</t>
  </si>
  <si>
    <t>DES2.T</t>
  </si>
  <si>
    <t>ID591.00</t>
  </si>
  <si>
    <t>361.T</t>
  </si>
  <si>
    <t>Dist O&amp;M - Station Equipment</t>
  </si>
  <si>
    <t>ID592.00</t>
  </si>
  <si>
    <t>ID593.00</t>
  </si>
  <si>
    <t>ID594.00</t>
  </si>
  <si>
    <t>Dist O&amp;M - Line Transformers</t>
  </si>
  <si>
    <t>ID595.00</t>
  </si>
  <si>
    <t>368.T</t>
  </si>
  <si>
    <t>ID596.00</t>
  </si>
  <si>
    <t>Dist O&amp;M - Meters</t>
  </si>
  <si>
    <t>ID597.00</t>
  </si>
  <si>
    <t>Dist O&amp;M - Misc Maint Exp - Water Heaters</t>
  </si>
  <si>
    <t>ID598.00</t>
  </si>
  <si>
    <t>Dist O&amp;M - Total Maint Exp         (DEMN.T)</t>
  </si>
  <si>
    <t>(29+30+31+32+33+34+35+36+37)</t>
  </si>
  <si>
    <t>Dist O&amp;M - Total          (DE.T)</t>
  </si>
  <si>
    <t>(28+38)</t>
  </si>
  <si>
    <t>Total Prod Trans Dist Exp          (PTDE.T)</t>
  </si>
  <si>
    <t>(16+39)</t>
  </si>
  <si>
    <t>CUST ACCOUNTS EXP</t>
  </si>
  <si>
    <t>Cust Accts Exp - Supervision</t>
  </si>
  <si>
    <t>ID901.00</t>
  </si>
  <si>
    <t>CAES1.T</t>
  </si>
  <si>
    <t>Cust Accts Exp - Meter Reading</t>
  </si>
  <si>
    <t>ID902.00</t>
  </si>
  <si>
    <t>Cust Accts Exp - Records &amp; Collections</t>
  </si>
  <si>
    <t>ID903.00</t>
  </si>
  <si>
    <t>Cust Accts Exp - Uncollectable Accts</t>
  </si>
  <si>
    <t>ID904.00.CLASS</t>
  </si>
  <si>
    <t>REVFAC6</t>
  </si>
  <si>
    <t>Cust Accts Exp - Misc Exp</t>
  </si>
  <si>
    <t>ID905.00</t>
  </si>
  <si>
    <t>CUST1</t>
  </si>
  <si>
    <t>Cust Accts Exp - Total          (CAE.T)</t>
  </si>
  <si>
    <t>(41+42+43+44+45)</t>
  </si>
  <si>
    <t>CUST SVC &amp; INFO EXP</t>
  </si>
  <si>
    <t>Cust Svc Exp - Cust Assistance</t>
  </si>
  <si>
    <t>ID908.01</t>
  </si>
  <si>
    <t>DIR908.01</t>
  </si>
  <si>
    <t>Cust Svc Exp - Weatherization</t>
  </si>
  <si>
    <t>ID908.02</t>
  </si>
  <si>
    <t>Cust Svc Exp - Info &amp; Instruct</t>
  </si>
  <si>
    <t>ID909.00</t>
  </si>
  <si>
    <t>Cust Svc Exp - Misc</t>
  </si>
  <si>
    <t>ID910.00</t>
  </si>
  <si>
    <t>Cust Svc Exp - Lighting Demonstration</t>
  </si>
  <si>
    <t>ID911.00</t>
  </si>
  <si>
    <t>Cust Svc Exp - Residential Programs</t>
  </si>
  <si>
    <t>ID911.01</t>
  </si>
  <si>
    <t>DIR_RESID</t>
  </si>
  <si>
    <t>Total Customer Service (CSI.T)</t>
  </si>
  <si>
    <t>(47+48+49+50+51+52)</t>
  </si>
  <si>
    <t>Total Prod Trans Dist &amp; Cust Exp          (PTDC.T)</t>
  </si>
  <si>
    <t>(40+46+53)</t>
  </si>
  <si>
    <t>Adj Total Prod Trans Dist &amp; Cust Exp          (ADJPTDCE.T)</t>
  </si>
  <si>
    <t>(6+13+15+39+46+47+49+50+51+52)</t>
  </si>
  <si>
    <t>ADMIN &amp; GENERAL EXP</t>
  </si>
  <si>
    <t>A&amp;G Exp - Salaries</t>
  </si>
  <si>
    <t>ID920.00</t>
  </si>
  <si>
    <t>ADJPTDCE.T</t>
  </si>
  <si>
    <t>A&amp;G Exp - Salaries - Direct Assignment</t>
  </si>
  <si>
    <t>ID920.01</t>
  </si>
  <si>
    <t>DIR920.01</t>
  </si>
  <si>
    <t>A&amp;G Exp - Office Supplies</t>
  </si>
  <si>
    <t>ID921.00</t>
  </si>
  <si>
    <t>A&amp;G Exp - Transf (Credit)</t>
  </si>
  <si>
    <t>ID922.00</t>
  </si>
  <si>
    <t>A&amp;G Exp - Outside Services</t>
  </si>
  <si>
    <t>ID923.00</t>
  </si>
  <si>
    <t>A&amp;G Exp - Prop Insurances</t>
  </si>
  <si>
    <t>ID924.00</t>
  </si>
  <si>
    <t>PTDGP.T</t>
  </si>
  <si>
    <t>A&amp;G Exp - Injuries &amp; Damages</t>
  </si>
  <si>
    <t>ID925.00</t>
  </si>
  <si>
    <t>SW.T</t>
  </si>
  <si>
    <t>A&amp;G Exp - Pensions &amp; Benefits</t>
  </si>
  <si>
    <t>ID926.00</t>
  </si>
  <si>
    <t>A&amp;G Exp - Reg Comm Exp</t>
  </si>
  <si>
    <t>ID928.00.CLASS</t>
  </si>
  <si>
    <t>REVFAC7</t>
  </si>
  <si>
    <t>A&amp;G Exp - Misc Exp</t>
  </si>
  <si>
    <t>ID930.00</t>
  </si>
  <si>
    <t>A&amp;G Exp - Rents</t>
  </si>
  <si>
    <t>ID931.00</t>
  </si>
  <si>
    <t>A&amp;G Exp - Mnt of General Plant</t>
  </si>
  <si>
    <t>ID935.00</t>
  </si>
  <si>
    <t>A&amp;G Exp - Total                (AGE.T)</t>
  </si>
  <si>
    <t>(56+57+58+59+60+61+62+63+64+65+66+560)</t>
  </si>
  <si>
    <t>Other Operating Expenses</t>
  </si>
  <si>
    <t>Regulatory Debit</t>
  </si>
  <si>
    <t>ID411.01</t>
  </si>
  <si>
    <t>Gain / Loss on Disposition of Plant</t>
  </si>
  <si>
    <t>ID411.02</t>
  </si>
  <si>
    <t>Gain / Loss on Disposition - Prod Plant</t>
  </si>
  <si>
    <t>ID411.03</t>
  </si>
  <si>
    <t>Other Utility Income - FAS133</t>
  </si>
  <si>
    <t>ID411.04</t>
  </si>
  <si>
    <t>LOSS ON FV OF OPT - FAS133</t>
  </si>
  <si>
    <t>ID411.05</t>
  </si>
  <si>
    <t>Total Other Operating Expenses   (OOE.T)</t>
  </si>
  <si>
    <t>(68+69+70+71+72)</t>
  </si>
  <si>
    <t>A&amp;G Exp - Total Exp          (AGE.T)</t>
  </si>
  <si>
    <t>(67+73)</t>
  </si>
  <si>
    <t>Total Operation &amp; Maintenance Expense (OME.T)</t>
  </si>
  <si>
    <t>(54+74)</t>
  </si>
  <si>
    <t>DEPRECIATION AND AMORTIZATION</t>
  </si>
  <si>
    <t>Depr Exp - Production Steam Baseload</t>
  </si>
  <si>
    <t>ID403.01</t>
  </si>
  <si>
    <t>Depr Exp - Production Hydro</t>
  </si>
  <si>
    <t>ID403.02</t>
  </si>
  <si>
    <t>Depr Exp - Production Other</t>
  </si>
  <si>
    <t>ID403.03</t>
  </si>
  <si>
    <t>Depr Exp - Production Subtotal (DEPRST1.T)</t>
  </si>
  <si>
    <t>(76+77+78)</t>
  </si>
  <si>
    <t xml:space="preserve">Depr Exp - Transmission </t>
  </si>
  <si>
    <t>ID403.04</t>
  </si>
  <si>
    <t>Depr Exp - Distribution</t>
  </si>
  <si>
    <t>ID403.05</t>
  </si>
  <si>
    <t>Depr Exp - General</t>
  </si>
  <si>
    <t>ID403.06</t>
  </si>
  <si>
    <t>Depr Exp - FAS143</t>
  </si>
  <si>
    <t>ID403.07</t>
  </si>
  <si>
    <t>Depr Exp - VROW</t>
  </si>
  <si>
    <t>ID403.08</t>
  </si>
  <si>
    <t>Total Depreciation Expense          (DEP.T)</t>
  </si>
  <si>
    <t>(79+80+81+82+83+84)</t>
  </si>
  <si>
    <t>Amort Exp - Ltd Term Plant - Hydro Prod</t>
  </si>
  <si>
    <t>ID404.00</t>
  </si>
  <si>
    <t>Amort Exp - Ltd Term Plant - Other Prod</t>
  </si>
  <si>
    <t>ID404.01</t>
  </si>
  <si>
    <t xml:space="preserve">Amort Exp - Ltd Term Plant - Genl </t>
  </si>
  <si>
    <t>ID404.02</t>
  </si>
  <si>
    <t>Amort Exp - Ltd Term Plant - FAS143</t>
  </si>
  <si>
    <t>ID404.03</t>
  </si>
  <si>
    <t>Amort Exp - Ltd Term Plant - Total          (404.T)</t>
  </si>
  <si>
    <t>(86+87+88+89)</t>
  </si>
  <si>
    <t>Amort Exp - WUTC AFUDC - Production</t>
  </si>
  <si>
    <t>ID405.00</t>
  </si>
  <si>
    <t>Amort Exp - WUTC AFUDC - Transmission</t>
  </si>
  <si>
    <t>ID405.01</t>
  </si>
  <si>
    <t>Amort Exp - WUTC AFUDC - Non Project</t>
  </si>
  <si>
    <t>ID405.02</t>
  </si>
  <si>
    <t>Amort Exp - WUTC AFUDC - Total       (405.T)</t>
  </si>
  <si>
    <t>(91+92+93)</t>
  </si>
  <si>
    <t>Amort Exp - Acq Adjustment - Transmission</t>
  </si>
  <si>
    <t>ID406.00</t>
  </si>
  <si>
    <t>PC2</t>
  </si>
  <si>
    <t>Amort Exp - Acq Adjustment - Distribution</t>
  </si>
  <si>
    <t>ID406.01</t>
  </si>
  <si>
    <t>Amort Exp - Acq Adjustment - Total    (406.ACQ)</t>
  </si>
  <si>
    <t>(95+96)</t>
  </si>
  <si>
    <t>Amort Exp - FERC Colstrip - Production</t>
  </si>
  <si>
    <t>ID406.02</t>
  </si>
  <si>
    <t>Amort Exp - FERC Colstrip - Transmission</t>
  </si>
  <si>
    <t>ID406.03</t>
  </si>
  <si>
    <t>Amort Exp - FERC Colstrip - Non Project</t>
  </si>
  <si>
    <t>ID406.04</t>
  </si>
  <si>
    <t>Amort Exp - FERC Colstrip - Total       (406.COL)</t>
  </si>
  <si>
    <t>(98+99+100)</t>
  </si>
  <si>
    <t>Amort Exp - Encogen - Acq Adjustment</t>
  </si>
  <si>
    <t>ID406.05</t>
  </si>
  <si>
    <t>Amort Exp - Acq Adjust Total       (406.T)</t>
  </si>
  <si>
    <t>(97+101+102)</t>
  </si>
  <si>
    <t>Amort Exp - Property Losses</t>
  </si>
  <si>
    <t>ID407.00</t>
  </si>
  <si>
    <t>Total Amortization Exp          (AMRT.T)</t>
  </si>
  <si>
    <t>(90+94+103+104)</t>
  </si>
  <si>
    <t>Total Depr &amp; Amort Exp          (DAE.T)</t>
  </si>
  <si>
    <t>(85+105)</t>
  </si>
  <si>
    <t>TAXES OTHER THAN FEDERAL INCOME TAX</t>
  </si>
  <si>
    <t xml:space="preserve">Property Taxes </t>
  </si>
  <si>
    <t>ID236.00</t>
  </si>
  <si>
    <t>Payroll Taxes</t>
  </si>
  <si>
    <t>ID236.11</t>
  </si>
  <si>
    <t>Other Taxes - Wash Excise - Allocated</t>
  </si>
  <si>
    <t>ID236.21</t>
  </si>
  <si>
    <t>PROFORMA RETAIL TAX</t>
  </si>
  <si>
    <t>Other Taxes - Wash Excise - Firm Resale</t>
  </si>
  <si>
    <t>ID236.22</t>
  </si>
  <si>
    <t>DIR_RESALE</t>
  </si>
  <si>
    <t>Other Taxes - Muni Tax</t>
  </si>
  <si>
    <t>ID236.23</t>
  </si>
  <si>
    <t>REVFAC1</t>
  </si>
  <si>
    <t>Other Taxes - MT Corp Lic</t>
  </si>
  <si>
    <t>ID236.24</t>
  </si>
  <si>
    <t>Other Taxes - MT Elec Energy Lic</t>
  </si>
  <si>
    <t>ID236.25</t>
  </si>
  <si>
    <t>Total Other Taxes          (OT.T)</t>
  </si>
  <si>
    <t>(109+110+111+112+113)</t>
  </si>
  <si>
    <t>Total Taxes Other Than FIT          (TOTF.T)</t>
  </si>
  <si>
    <t>(107+108+114)</t>
  </si>
  <si>
    <t>FEDERAL INCOME TAXES</t>
  </si>
  <si>
    <t>Current Federal Income Tax</t>
  </si>
  <si>
    <t>IBFIT.T</t>
  </si>
  <si>
    <t>Provision for Def Inc Tax</t>
  </si>
  <si>
    <t>Prov for Def Income Tax (Credit)</t>
  </si>
  <si>
    <t>(116+117+118)</t>
  </si>
  <si>
    <t>(75+106+115+119)</t>
  </si>
  <si>
    <t>Check</t>
  </si>
  <si>
    <t>AGE.T</t>
  </si>
  <si>
    <t>Allocation of Electric Plant In Service</t>
  </si>
  <si>
    <t>ELECTRIC PLANT IN SERVICE</t>
  </si>
  <si>
    <t>INTANGIBLE PLANT</t>
  </si>
  <si>
    <t>Intangible Plant - Prod</t>
  </si>
  <si>
    <t>ID300.00</t>
  </si>
  <si>
    <t>Intangible Plant - Trans</t>
  </si>
  <si>
    <t>ID300.01</t>
  </si>
  <si>
    <t>Intangible Plant - Dist</t>
  </si>
  <si>
    <t>ID300.02</t>
  </si>
  <si>
    <t>Intangible Plant - Total     (INTP.T)</t>
  </si>
  <si>
    <t>PRODUCTION PLANT</t>
  </si>
  <si>
    <t>Steam Production</t>
  </si>
  <si>
    <t>ID310.00</t>
  </si>
  <si>
    <t>Hydro Production</t>
  </si>
  <si>
    <t>ID330.00</t>
  </si>
  <si>
    <t>Other Production</t>
  </si>
  <si>
    <t>ID340.00</t>
  </si>
  <si>
    <t>ID340.01</t>
  </si>
  <si>
    <t>Total Production Plant          (PP.T)</t>
  </si>
  <si>
    <t>(5+6+7+8)</t>
  </si>
  <si>
    <t>TRANSMISSION PLANT</t>
  </si>
  <si>
    <t>Transmission Plant - Integrated Generation</t>
  </si>
  <si>
    <t>ID350.00</t>
  </si>
  <si>
    <t>Transmission Plant - Bulk &gt;230kV</t>
  </si>
  <si>
    <t>ID350.01</t>
  </si>
  <si>
    <t>Transmission Plant - Sub &lt;230kV</t>
  </si>
  <si>
    <t>ID350.02</t>
  </si>
  <si>
    <t>Transmission Plant</t>
  </si>
  <si>
    <t>(10+11+12)</t>
  </si>
  <si>
    <t>DISTRIBUTION PLANT</t>
  </si>
  <si>
    <t>Land and Land Rights - Assigned</t>
  </si>
  <si>
    <t>DIR360.01</t>
  </si>
  <si>
    <t>Land and Land Rights - Allocated</t>
  </si>
  <si>
    <t>ID360.02</t>
  </si>
  <si>
    <t>Land and Land Rights - Allocated Trans Related</t>
  </si>
  <si>
    <t>ID360.03</t>
  </si>
  <si>
    <t>Structures and Improve - Assigned</t>
  </si>
  <si>
    <t>DIR361.01</t>
  </si>
  <si>
    <t>Structures and Improve - Allocated</t>
  </si>
  <si>
    <t>ID361.02</t>
  </si>
  <si>
    <t>Structures and Improve - Allocated Trans Related</t>
  </si>
  <si>
    <t>ID361.03</t>
  </si>
  <si>
    <t>Station Equipment - Assigned</t>
  </si>
  <si>
    <t>DIR362.01</t>
  </si>
  <si>
    <t>Station Equipment - Allocated</t>
  </si>
  <si>
    <t>ID362.02</t>
  </si>
  <si>
    <t>Station Equipment - Allocated Trans Related</t>
  </si>
  <si>
    <t>ID362.03</t>
  </si>
  <si>
    <t>Poles Towers and Fixtures</t>
  </si>
  <si>
    <t>ID364.00</t>
  </si>
  <si>
    <t>CLS364</t>
  </si>
  <si>
    <t>Overhead Cond and Devices</t>
  </si>
  <si>
    <t>ID365.00</t>
  </si>
  <si>
    <t>CLS365</t>
  </si>
  <si>
    <t xml:space="preserve">Underground Conduit </t>
  </si>
  <si>
    <t>ID366.00</t>
  </si>
  <si>
    <t>CLS366</t>
  </si>
  <si>
    <t xml:space="preserve">Underground Cond and Devices </t>
  </si>
  <si>
    <t>ID367.00</t>
  </si>
  <si>
    <t>CLS367</t>
  </si>
  <si>
    <t>Line Transf  OVHD</t>
  </si>
  <si>
    <t>ID368.OH</t>
  </si>
  <si>
    <t>DEM12NCP2</t>
  </si>
  <si>
    <t>Line Transf  UNGD</t>
  </si>
  <si>
    <t>ID368.UG</t>
  </si>
  <si>
    <t xml:space="preserve">Line Transf  Assigned </t>
  </si>
  <si>
    <t>ID368.03</t>
  </si>
  <si>
    <t>DIR368.03</t>
  </si>
  <si>
    <t>Services - OVHD</t>
  </si>
  <si>
    <t>ID369.OH</t>
  </si>
  <si>
    <t>Services - UNGD</t>
  </si>
  <si>
    <t>ID369.UG</t>
  </si>
  <si>
    <t>Meters</t>
  </si>
  <si>
    <t>ID370.00</t>
  </si>
  <si>
    <t>METER</t>
  </si>
  <si>
    <t>Installation on Cus Premises - Capaitor</t>
  </si>
  <si>
    <t>ID371.00</t>
  </si>
  <si>
    <t>Leased Prop Assigned</t>
  </si>
  <si>
    <t>ID372.00</t>
  </si>
  <si>
    <t>DIR372.00</t>
  </si>
  <si>
    <t>Str &amp; Area Lighting Sys</t>
  </si>
  <si>
    <t>ID373.00</t>
  </si>
  <si>
    <t>Easements</t>
  </si>
  <si>
    <t>ID374.00</t>
  </si>
  <si>
    <t>Total Distribution Plant          (DP.T)</t>
  </si>
  <si>
    <t>(14+15+16+17+18+19+20+21+22+23+24+25+26+27+28+29+30+31+32+33+34+35+36)</t>
  </si>
  <si>
    <t>Total Transmission &amp; Distribution Plant          (TDP.T)</t>
  </si>
  <si>
    <t>(13+37)</t>
  </si>
  <si>
    <t>Prod Trans Dist Allocation Factor          (PTDP.T)</t>
  </si>
  <si>
    <t>(9+38)</t>
  </si>
  <si>
    <t>GENERAL PLANT</t>
  </si>
  <si>
    <t>Land &amp; Land Rights</t>
  </si>
  <si>
    <t>ID389.00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</si>
  <si>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</si>
  <si>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</si>
  <si>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</si>
  <si>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</si>
  <si>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</si>
  <si>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</si>
  <si>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</si>
  <si>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</si>
  <si>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</si>
  <si>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</si>
  <si>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SWPTD.T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</si>
  <si>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</si>
  <si>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</si>
  <si>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</si>
  <si>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</si>
  <si>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</si>
  <si>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</si>
  <si>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</si>
  <si>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</si>
  <si>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</si>
  <si>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(40+41+42+43+44+45+46+47+48+49)</t>
  </si>
  <si>
    <t>Total Prod, Trans, Dist &amp; Gen Plant          (PTDGP.T)</t>
  </si>
  <si>
    <t>(39+50)</t>
  </si>
  <si>
    <t>Const Complete Not Class - Prod</t>
  </si>
  <si>
    <t>ID106.01</t>
  </si>
  <si>
    <t>Const Complete Not Class - Trans</t>
  </si>
  <si>
    <t>ID106.02</t>
  </si>
  <si>
    <t>Const Complete Not Class - Dist</t>
  </si>
  <si>
    <t>ID106.03</t>
  </si>
  <si>
    <t>Const Complete Not Class - Gen</t>
  </si>
  <si>
    <t>ID106.04</t>
  </si>
  <si>
    <t>Const Complete Not Class - Total</t>
  </si>
  <si>
    <t>(52+53+54+55)</t>
  </si>
  <si>
    <t>Total Elec Plant In Service          (EPIS.T)</t>
  </si>
  <si>
    <t>(4+51+56)</t>
  </si>
  <si>
    <t>PLANT HELD FOR FUTURE USE</t>
  </si>
  <si>
    <t>Plant Held for Future Use - Transmission</t>
  </si>
  <si>
    <t>ID105.01</t>
  </si>
  <si>
    <t>Plant Held for Future Use - Distribution</t>
  </si>
  <si>
    <t>ID105.02</t>
  </si>
  <si>
    <t>Plant Held for Future Use - Total          (PHFU.T)</t>
  </si>
  <si>
    <t>(58+59)</t>
  </si>
  <si>
    <t>Bonneville Exchange Power</t>
  </si>
  <si>
    <t>BEP.T</t>
  </si>
  <si>
    <t>Working Capital</t>
  </si>
  <si>
    <t>Misc Def Debits - Conservation Related</t>
  </si>
  <si>
    <t>ID186.01</t>
  </si>
  <si>
    <t>Conservation Trust</t>
  </si>
  <si>
    <t>ID186.02</t>
  </si>
  <si>
    <t>Total Conservation Investment          (WEATH.T)</t>
  </si>
  <si>
    <t>(63+64)</t>
  </si>
  <si>
    <t>Misc Def Debits - WUTC AFUDC Prod</t>
  </si>
  <si>
    <t>ID186.03</t>
  </si>
  <si>
    <t>Misc Def Debits - WUTC AFUDC Trans</t>
  </si>
  <si>
    <t>ID186.04</t>
  </si>
  <si>
    <t>Misc Def Debits - WUTC AFUDC Non Project</t>
  </si>
  <si>
    <t>ID186.05</t>
  </si>
  <si>
    <t>Misc Def Debits - WUTC AFUDC Subtotal          (AFUDC.T)</t>
  </si>
  <si>
    <t>(66+67+68)</t>
  </si>
  <si>
    <t>Misc Def Debits - Colstrip FERC Adj. -  Prod</t>
  </si>
  <si>
    <t>ID186.06</t>
  </si>
  <si>
    <t>Misc Def Debits - Colstrip FERC Adj. -  Trans</t>
  </si>
  <si>
    <t>ID186.07</t>
  </si>
  <si>
    <t>Misc Def Debits - Colstrip FERC Adj. -  General</t>
  </si>
  <si>
    <t>ID186.08</t>
  </si>
  <si>
    <t>Misc Def Debits - Colstrip FERC Adj. -  Subtotal          (COLS.T)</t>
  </si>
  <si>
    <t>(70+71+72)</t>
  </si>
  <si>
    <t>Misc Def Debits - Acquis Adj - Production</t>
  </si>
  <si>
    <t>ID114.00</t>
  </si>
  <si>
    <t>Misc Def Debits - Acquis Adj - Transmission</t>
  </si>
  <si>
    <t>ID114.01</t>
  </si>
  <si>
    <t>Misc Def Debits - Acquis Adj - Distribution</t>
  </si>
  <si>
    <t>ID114.02</t>
  </si>
  <si>
    <t>Misc Def Debits - Acquis Adj - Total (ACQUIS.T)</t>
  </si>
  <si>
    <t>(74+75+76)</t>
  </si>
  <si>
    <t>Misc Def Debits - Total          (MISCDD.T)</t>
  </si>
  <si>
    <t>(69+73+77)</t>
  </si>
  <si>
    <t>Total Conservation &amp; Misc Def Debits          (CMMD.T)</t>
  </si>
  <si>
    <t>(65+78)</t>
  </si>
  <si>
    <t>Prov for Depr Production - Basleoad Thermal</t>
  </si>
  <si>
    <t>ID108.10</t>
  </si>
  <si>
    <t>Prov for Depr Production - Hydro</t>
  </si>
  <si>
    <t>ID108.20</t>
  </si>
  <si>
    <t>Prov for Depr Production - Other</t>
  </si>
  <si>
    <t>ID108.30</t>
  </si>
  <si>
    <t>Prov for Depr Production - Total          (PFDP.T)</t>
  </si>
  <si>
    <t>(80+81+82)</t>
  </si>
  <si>
    <t>Prov for Depr Transmission</t>
  </si>
  <si>
    <t>ID108.40</t>
  </si>
  <si>
    <t>Prov for Depr Distribution</t>
  </si>
  <si>
    <t>ID108.50</t>
  </si>
  <si>
    <t>Prov for Depr General</t>
  </si>
  <si>
    <t>ID108.60</t>
  </si>
  <si>
    <t>Prov for Depr RWIP</t>
  </si>
  <si>
    <t>ID108.70</t>
  </si>
  <si>
    <t>Prov for Depr RWIP Common</t>
  </si>
  <si>
    <t>ID108.80</t>
  </si>
  <si>
    <t>Total Prov for Depreciation          (PFD.T)</t>
  </si>
  <si>
    <t>(83+84+85+86+87+88)</t>
  </si>
  <si>
    <t>Prov for Amort - Hydro</t>
  </si>
  <si>
    <t>ID111.01</t>
  </si>
  <si>
    <t>Prov for Amort - Other Prod</t>
  </si>
  <si>
    <t>ID111.02</t>
  </si>
  <si>
    <t>Prov for Amort - Production</t>
  </si>
  <si>
    <t>ID111.03</t>
  </si>
  <si>
    <t>Prov for Amort - Distribution</t>
  </si>
  <si>
    <t>ID111.04</t>
  </si>
  <si>
    <t>Prov for Amort - General</t>
  </si>
  <si>
    <t>ID111.05</t>
  </si>
  <si>
    <t>Total Prov for Amortization          (111.T)</t>
  </si>
  <si>
    <t>(90+91+92+93+94)</t>
  </si>
  <si>
    <t>Total Prov for Depr and Amort          (PFDA.T)</t>
  </si>
  <si>
    <t>(89+95)</t>
  </si>
  <si>
    <t>ACCUMULATED DEFERRED INCOME TAX</t>
  </si>
  <si>
    <t>Accum Deferred Income Tax - Prod</t>
  </si>
  <si>
    <t>ID282.00</t>
  </si>
  <si>
    <t>Accum Deferred Income Tax - T/D</t>
  </si>
  <si>
    <t>ID282.01</t>
  </si>
  <si>
    <t>Accum Deferred Income Tax - Other</t>
  </si>
  <si>
    <t>ID282.02</t>
  </si>
  <si>
    <t>Accum Deferred Income Tax - Total          (ADIT.T)</t>
  </si>
  <si>
    <t>(97+98+99)</t>
  </si>
  <si>
    <t>Customer Deposits</t>
  </si>
  <si>
    <t>DIR235.00</t>
  </si>
  <si>
    <t>Customer Advances</t>
  </si>
  <si>
    <t>Net Investment in Plant          (RB.T)</t>
  </si>
  <si>
    <t>(57+60+61+62+79+96+100+101+102)</t>
  </si>
  <si>
    <t>Allocation of Salary and Wage Expense</t>
  </si>
  <si>
    <t>SALARY &amp; WAGES</t>
  </si>
  <si>
    <t>OPERATION &amp; MAINTENANCE</t>
  </si>
  <si>
    <t>Salary &amp; Wages - Prod Total</t>
  </si>
  <si>
    <t>S100</t>
  </si>
  <si>
    <t xml:space="preserve">Salary &amp; Wages - Prod Demand Related </t>
  </si>
  <si>
    <t>Salary &amp; Wages - Prod  Energy Related</t>
  </si>
  <si>
    <t>Salary &amp; Wages - Trans Total</t>
  </si>
  <si>
    <t>S101</t>
  </si>
  <si>
    <t>Salary &amp; Wages - Trans  Demand Related</t>
  </si>
  <si>
    <t>Salary &amp; Wages - Trans  Energy Related</t>
  </si>
  <si>
    <t>Salary &amp; Wages - Dist Total</t>
  </si>
  <si>
    <t>S102</t>
  </si>
  <si>
    <t>Salary &amp; Wages - Dist Demand Related</t>
  </si>
  <si>
    <t>Salary &amp; Wages - Dist Customer Related</t>
  </si>
  <si>
    <t>Salary &amp; Wages - PTD Subtotal</t>
  </si>
  <si>
    <t>Salary &amp; Wages - PTD Subtotal Demand Related</t>
  </si>
  <si>
    <t>Salary &amp; Wages - PTD Subtotal Energy Related</t>
  </si>
  <si>
    <t>Salary &amp; Wages - PTD Subtotal Customer Related</t>
  </si>
  <si>
    <t>Salary &amp; Wages - Customer Accts Total</t>
  </si>
  <si>
    <t>S103</t>
  </si>
  <si>
    <t>CAE.T</t>
  </si>
  <si>
    <t>Salary &amp; Wages - Customer Accts Demand Related</t>
  </si>
  <si>
    <t>Salary &amp; Wages - Customer Accts Energy Related</t>
  </si>
  <si>
    <t>Salary &amp; Wages - Customer Accts Customer Related</t>
  </si>
  <si>
    <t>Salary &amp; Wages - Cust Svc Total</t>
  </si>
  <si>
    <t>S104</t>
  </si>
  <si>
    <t>Salary &amp; Wages - Admin and Gen Total</t>
  </si>
  <si>
    <t>S105</t>
  </si>
  <si>
    <t>Salary &amp; Wages - Admin and Gen Demand Related</t>
  </si>
  <si>
    <t>Salary &amp; Wages - Admin and Gen Energy Related</t>
  </si>
  <si>
    <t>Salary &amp; Wages - Admin and Gen Customer Related</t>
  </si>
  <si>
    <t>Salary &amp; Wages - Sales</t>
  </si>
  <si>
    <t>S106</t>
  </si>
  <si>
    <t>Salary &amp; Wages - Sales Demand Related</t>
  </si>
  <si>
    <t>Salary &amp; Wages - Sales Energy Related</t>
  </si>
  <si>
    <t>Salary &amp; Wages - Sales Customer Related</t>
  </si>
  <si>
    <t>Salary &amp; Wages - Total</t>
  </si>
  <si>
    <t>Salary &amp; Wages - Total Demand Related</t>
  </si>
  <si>
    <t>Salary &amp; Wages - Total Energy Related</t>
  </si>
  <si>
    <t>Salary &amp; Wages - Total Customer Related</t>
  </si>
  <si>
    <t>Cost Based Basic Charge</t>
  </si>
  <si>
    <t>PLANT INVESTMENT</t>
  </si>
  <si>
    <t>Meters (A/C 370)</t>
  </si>
  <si>
    <t>Service (A/C 369)</t>
  </si>
  <si>
    <t>Subtotal Transformer, Meter &amp; Service</t>
  </si>
  <si>
    <t>General Plant (GP.T)</t>
  </si>
  <si>
    <t>Prod, Trans &amp; Dist Plant</t>
  </si>
  <si>
    <t>Total Related Other Plant</t>
  </si>
  <si>
    <t>Total Distribution Plant</t>
  </si>
  <si>
    <t>Distribution Accum Depreciation</t>
  </si>
  <si>
    <t>Distribution Related Accum Depr</t>
  </si>
  <si>
    <t>General Accum Depreciation</t>
  </si>
  <si>
    <t>General Related Accum Depr</t>
  </si>
  <si>
    <t>Net Plant Investment</t>
  </si>
  <si>
    <t>EXPENSES:</t>
  </si>
  <si>
    <t>Supervision &amp; Eng (A/C 580)</t>
  </si>
  <si>
    <t>Meters (A/C 586)</t>
  </si>
  <si>
    <t>Custmer Installation (A/C 587)</t>
  </si>
  <si>
    <t>Meters (A/C 597)</t>
  </si>
  <si>
    <t>Supervision (A/C 901)</t>
  </si>
  <si>
    <t>Meter Reading (A/C 902)</t>
  </si>
  <si>
    <t>Records &amp; Collections (A/C 903)</t>
  </si>
  <si>
    <t>Subtotal O&amp;M &amp; Customer Expense</t>
  </si>
  <si>
    <t>Total Admin &amp; General</t>
  </si>
  <si>
    <t>Total Prod, Tran, Dist &amp; Customer</t>
  </si>
  <si>
    <t>PTDC.T</t>
  </si>
  <si>
    <t xml:space="preserve">Related Admin &amp; General </t>
  </si>
  <si>
    <t>Distribution Depr Expense</t>
  </si>
  <si>
    <t>Related Distribution Depr Expense</t>
  </si>
  <si>
    <t>Total Depreciation Expense</t>
  </si>
  <si>
    <t>DEP.T</t>
  </si>
  <si>
    <t>General Depr Expense</t>
  </si>
  <si>
    <t>Depreciation Net of General Exp</t>
  </si>
  <si>
    <t>Related General Depr Expense</t>
  </si>
  <si>
    <t>Total Plant in Service</t>
  </si>
  <si>
    <t>Property Tax (A/C 236.00)</t>
  </si>
  <si>
    <t>Related Property Taxes</t>
  </si>
  <si>
    <t>Total Related Expenses</t>
  </si>
  <si>
    <t>Number of Customers</t>
  </si>
  <si>
    <t>Cost of Capital (Net of Tax)</t>
  </si>
  <si>
    <t>Conversion Factor</t>
  </si>
  <si>
    <t>1-FIT Rate</t>
  </si>
  <si>
    <t>$ per Year Customer for Plant Investment</t>
  </si>
  <si>
    <t>Months / Year</t>
  </si>
  <si>
    <t>$ per Month Customer for Plant Investment</t>
  </si>
  <si>
    <t>$ per year Customer for Expenses</t>
  </si>
  <si>
    <t>$ per month Customer for Expenses</t>
  </si>
  <si>
    <t>TOTAL MONTHLY BASIC CHARGE</t>
  </si>
  <si>
    <t>((4/6)*5)</t>
  </si>
  <si>
    <t>((4/8)*9)</t>
  </si>
  <si>
    <t>((7/5)*11)</t>
  </si>
  <si>
    <t>(4+7+10+12)</t>
  </si>
  <si>
    <t>(14+15+16+17+18+19+20)</t>
  </si>
  <si>
    <t>((21/23)*22)</t>
  </si>
  <si>
    <t>((4/8)*25)</t>
  </si>
  <si>
    <t>(27-28)</t>
  </si>
  <si>
    <t>((26/29)*28)</t>
  </si>
  <si>
    <t>((13/31)*32)</t>
  </si>
  <si>
    <t>(21+24+26+30+33)</t>
  </si>
  <si>
    <t>((13*36)/37)/35</t>
  </si>
  <si>
    <t>(39/40)</t>
  </si>
  <si>
    <t>((34*38/37)/35)</t>
  </si>
  <si>
    <t>(42/40)</t>
  </si>
  <si>
    <t>(41+43)</t>
  </si>
  <si>
    <t>Unbundled Costs Summary</t>
  </si>
  <si>
    <t>PRODUCTION RATEBASE:</t>
  </si>
  <si>
    <t>Steam Production Plant</t>
  </si>
  <si>
    <t>Hydro Production Plant</t>
  </si>
  <si>
    <t>Other Production Plant</t>
  </si>
  <si>
    <t>Total Production Plant In Service</t>
  </si>
  <si>
    <t>Other Direct Production Ratebase:</t>
  </si>
  <si>
    <t>Intangible Plant - Production</t>
  </si>
  <si>
    <t>Construction Complete, Not Classified</t>
  </si>
  <si>
    <t>Prov for Depr Production - Steam</t>
  </si>
  <si>
    <t>Prov for Amort - Prod</t>
  </si>
  <si>
    <t>Other Direct Production Ratebase</t>
  </si>
  <si>
    <t>(9+10+11+12+13+14+15+16+17+18+19+20+500)</t>
  </si>
  <si>
    <t>Total Direct Production Ratebase</t>
  </si>
  <si>
    <t>(5+21)</t>
  </si>
  <si>
    <t>Requested Return on Net Investment</t>
  </si>
  <si>
    <t>Net Investment in Plant</t>
  </si>
  <si>
    <t>Rate of Return</t>
  </si>
  <si>
    <t>(23/24)</t>
  </si>
  <si>
    <t>TOTAL RETURN ON DIRECT PRODUCTION RATEBASE</t>
  </si>
  <si>
    <t>(22*25)</t>
  </si>
  <si>
    <t>DEMAND SIDE MANAGEMENT RATEBASE</t>
  </si>
  <si>
    <t>Total Demand Side Management Investment</t>
  </si>
  <si>
    <t>WEATH.T</t>
  </si>
  <si>
    <t>TOTAL RETURN ON DEMAND SIDE MANAGEMENT RATEBASE</t>
  </si>
  <si>
    <t>(25*27)</t>
  </si>
  <si>
    <t>TRANSMISSION &amp; DISTRIBUTION ALLOCATORS:</t>
  </si>
  <si>
    <t>Total Transmission Plant</t>
  </si>
  <si>
    <t xml:space="preserve">Total Distribution Plant </t>
  </si>
  <si>
    <t>Total Transmission / Distribution Plant</t>
  </si>
  <si>
    <t>(29+30)</t>
  </si>
  <si>
    <t>% - Transmission Plant</t>
  </si>
  <si>
    <t>(29/31)</t>
  </si>
  <si>
    <t>% - Distribution Plant</t>
  </si>
  <si>
    <t>(30/31)</t>
  </si>
  <si>
    <t>TRANSMISSION RATEBASE</t>
  </si>
  <si>
    <t>Land and Land Rights - Allocated Transmission</t>
  </si>
  <si>
    <t>Structures and Improve - Allocated Transmission</t>
  </si>
  <si>
    <t>Station Equipment - Allocated Transmission'</t>
  </si>
  <si>
    <t>Prov for Depr Transmission Integrated Gen</t>
  </si>
  <si>
    <t>Subtotal Transmission Plant</t>
  </si>
  <si>
    <t>(34+35+36+37+38+39+501+505+506+507)</t>
  </si>
  <si>
    <t>Trans/Dist Plant to be Alloc Transmission</t>
  </si>
  <si>
    <t xml:space="preserve">  Accum Deferred Income Tax - T/D</t>
  </si>
  <si>
    <t>Allocated Transmission Plant</t>
  </si>
  <si>
    <t>(32*41)</t>
  </si>
  <si>
    <t>Total Transmission Ratebase</t>
  </si>
  <si>
    <t>(40+42)</t>
  </si>
  <si>
    <t xml:space="preserve">    Return on Transmission</t>
  </si>
  <si>
    <t>(25*43)</t>
  </si>
  <si>
    <t>DISTRIBUTION RATEBASE</t>
  </si>
  <si>
    <t>PRIMARY DISTRIBUTION - DIRECT</t>
  </si>
  <si>
    <t>Subtotal Direct Primary Distribution</t>
  </si>
  <si>
    <t>(45+46+47+48+49+50+51+52+53+54+55)</t>
  </si>
  <si>
    <t>SECONDARY DISTRIBUTION RATEBASE - DIRECT</t>
  </si>
  <si>
    <t>Installation on Customer Premises - Capacitor</t>
  </si>
  <si>
    <t>Subtotal Direct Secondary Distribution</t>
  </si>
  <si>
    <t>(57+58+59+60+61+62+63+64)</t>
  </si>
  <si>
    <t>METER, METER READING, BILLING - DIRECT</t>
  </si>
  <si>
    <t>Subtotal Meters / Billing</t>
  </si>
  <si>
    <t>(66+67)</t>
  </si>
  <si>
    <t>Total Direct Distribution Ratebase</t>
  </si>
  <si>
    <t>(56+65+68)</t>
  </si>
  <si>
    <t>% - Primary</t>
  </si>
  <si>
    <t>(56/69)</t>
  </si>
  <si>
    <t>% - Secondary</t>
  </si>
  <si>
    <t>(65/69)</t>
  </si>
  <si>
    <t>% - Meters</t>
  </si>
  <si>
    <t>(68/69)</t>
  </si>
  <si>
    <t>Non-Direct Distribution Ratebase</t>
  </si>
  <si>
    <t>T&amp;D Plant to be allocated to Distribution</t>
  </si>
  <si>
    <t>(41)</t>
  </si>
  <si>
    <t>Allocated Distribution Plant</t>
  </si>
  <si>
    <t>(73*33)</t>
  </si>
  <si>
    <t>Intangible - Distribution</t>
  </si>
  <si>
    <t>Construction Completed, Not Classified</t>
  </si>
  <si>
    <t xml:space="preserve">Total Non-Direct Distribution </t>
  </si>
  <si>
    <t>(74+75+76+77+78+79+80+502)</t>
  </si>
  <si>
    <t xml:space="preserve">  Allocated Primary Non Direct Distribution</t>
  </si>
  <si>
    <t>(81*70)</t>
  </si>
  <si>
    <t xml:space="preserve">  Allocated Secondary Non Direct Distribution</t>
  </si>
  <si>
    <t>(81*71)</t>
  </si>
  <si>
    <t xml:space="preserve">  Allocated Meter Non Direct Distribution</t>
  </si>
  <si>
    <t>(81*72)</t>
  </si>
  <si>
    <t>Total Primary Distribution Ratebase</t>
  </si>
  <si>
    <t>(56+82)</t>
  </si>
  <si>
    <t xml:space="preserve">    Return on Primary Distribution</t>
  </si>
  <si>
    <t>(25*85)</t>
  </si>
  <si>
    <t>Total Secondary Distribution Ratebase</t>
  </si>
  <si>
    <t>(65+83)</t>
  </si>
  <si>
    <t xml:space="preserve">    Return on Secondary Distribution</t>
  </si>
  <si>
    <t>(25*87)</t>
  </si>
  <si>
    <t>Total Meter Distribution Ratebase</t>
  </si>
  <si>
    <t>(68+84)</t>
  </si>
  <si>
    <t xml:space="preserve">    Return on Meter Distribution</t>
  </si>
  <si>
    <t>(25*89)</t>
  </si>
  <si>
    <t>Total Distribution Return</t>
  </si>
  <si>
    <t>(86+88+90)</t>
  </si>
  <si>
    <t>GENERAL / OTHER RATEBASE:</t>
  </si>
  <si>
    <t>Functionalized on PTD Plant:</t>
  </si>
  <si>
    <t>Production</t>
  </si>
  <si>
    <t>(5)</t>
  </si>
  <si>
    <t>Transmission</t>
  </si>
  <si>
    <t>(29)</t>
  </si>
  <si>
    <t>Distribution</t>
  </si>
  <si>
    <t>(30)</t>
  </si>
  <si>
    <t xml:space="preserve">    Total</t>
  </si>
  <si>
    <t>(92+93+94)</t>
  </si>
  <si>
    <t xml:space="preserve">  % - Production</t>
  </si>
  <si>
    <t>(92/95)</t>
  </si>
  <si>
    <t xml:space="preserve">  % - Transmission</t>
  </si>
  <si>
    <t>(93/95)</t>
  </si>
  <si>
    <t xml:space="preserve">  % - Distribution</t>
  </si>
  <si>
    <t>(94/95)</t>
  </si>
  <si>
    <t>Prov For Depr - RWIP</t>
  </si>
  <si>
    <t>Subtotal</t>
  </si>
  <si>
    <t>(99+100+101+102)</t>
  </si>
  <si>
    <t xml:space="preserve">  Allocated Production</t>
  </si>
  <si>
    <t>(103*96)</t>
  </si>
  <si>
    <t xml:space="preserve">  Allocated Transmission</t>
  </si>
  <si>
    <t>(103*97)</t>
  </si>
  <si>
    <t xml:space="preserve">  Allocated Distribution</t>
  </si>
  <si>
    <t>(103*98)</t>
  </si>
  <si>
    <t>Functionalized on PTD Salaries</t>
  </si>
  <si>
    <t xml:space="preserve">  Production</t>
  </si>
  <si>
    <t xml:space="preserve">  Transmission</t>
  </si>
  <si>
    <t xml:space="preserve">  Distribution</t>
  </si>
  <si>
    <t>(107+108+109)</t>
  </si>
  <si>
    <t>(107/110)</t>
  </si>
  <si>
    <t>(108/110)</t>
  </si>
  <si>
    <t>(109/110)</t>
  </si>
  <si>
    <t xml:space="preserve">Total General Plant </t>
  </si>
  <si>
    <t>Intangible Plant - General</t>
  </si>
  <si>
    <t>Prov For Depr - RWIP Common</t>
  </si>
  <si>
    <t>Prov For Amort - General</t>
  </si>
  <si>
    <t xml:space="preserve">  Subtotal Allocate on S&amp;W PTD</t>
  </si>
  <si>
    <t>(114+115+116+117+118+119+503)</t>
  </si>
  <si>
    <t>(120*111)</t>
  </si>
  <si>
    <t>(120*112)</t>
  </si>
  <si>
    <t>(120*113)</t>
  </si>
  <si>
    <t>Total General Plant</t>
  </si>
  <si>
    <t>(104+121)</t>
  </si>
  <si>
    <t>(105+122)</t>
  </si>
  <si>
    <t>(106+123)</t>
  </si>
  <si>
    <t>(124+125+126)</t>
  </si>
  <si>
    <t>Return on General Plant</t>
  </si>
  <si>
    <t>(124*25)</t>
  </si>
  <si>
    <t>(125*25)</t>
  </si>
  <si>
    <t>(126*25)</t>
  </si>
  <si>
    <t>Total Return on General Ratebase</t>
  </si>
  <si>
    <t>(128+129+130)</t>
  </si>
  <si>
    <t>Production Return</t>
  </si>
  <si>
    <t>(26)</t>
  </si>
  <si>
    <t>DSM Return</t>
  </si>
  <si>
    <t>(28)</t>
  </si>
  <si>
    <t>Transmission Return</t>
  </si>
  <si>
    <t>(44)</t>
  </si>
  <si>
    <t>Distribution Return</t>
  </si>
  <si>
    <t>(91)</t>
  </si>
  <si>
    <t>General Return</t>
  </si>
  <si>
    <t>(131)</t>
  </si>
  <si>
    <t>Total Return</t>
  </si>
  <si>
    <t>(132+133+134+135+136)</t>
  </si>
  <si>
    <t>Total Return on Ratebase</t>
  </si>
  <si>
    <t>(138-137)</t>
  </si>
  <si>
    <t>PRODUCTION EXPENSES</t>
  </si>
  <si>
    <t>Production O&amp;M - Fuel</t>
  </si>
  <si>
    <t>FUEL.T</t>
  </si>
  <si>
    <t>Other Energy Supply Expense</t>
  </si>
  <si>
    <t>OPGE.T</t>
  </si>
  <si>
    <t>Purchased Power Expense</t>
  </si>
  <si>
    <t>OPSE.T</t>
  </si>
  <si>
    <t xml:space="preserve">  Wheeling by Others - Wheeling</t>
  </si>
  <si>
    <t xml:space="preserve">  Depr Exp - Steam Gen</t>
  </si>
  <si>
    <t xml:space="preserve">  Depr Exp - Hydro Gen</t>
  </si>
  <si>
    <t xml:space="preserve">  Depr Exp - Other Gen</t>
  </si>
  <si>
    <t xml:space="preserve">  Depr Exp - FAS 143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</si>
</sst>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[$-409]dddd\,\ mmmm\ dd\,\ yyyy"/>
    <numFmt numFmtId="188" formatCode="[$-F800]dddd\,\ mmmm\ dd\,\ yyyy"/>
    <numFmt numFmtId="189" formatCode="0.000000"/>
    <numFmt numFmtId="190" formatCode="[$-409]mmmm\ d\,\ yyyy;@"/>
    <numFmt numFmtId="191" formatCode="&quot;$&quot;#,##0.000_);[Red]\(&quot;$&quot;#,##0.000\)"/>
    <numFmt numFmtId="192" formatCode="&quot;$&quot;#,##0.00000_);[Red]\(&quot;$&quot;#,##0.00000\)"/>
    <numFmt numFmtId="193" formatCode="&quot;$&quot;#,##0.000000_);[Red]\(&quot;$&quot;#,##0.000000\)"/>
  </numFmts>
  <fonts count="11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sz val="8"/>
      <color indexed="8"/>
      <name val="Helv"/>
      <family val="0"/>
    </font>
    <font>
      <sz val="6"/>
      <name val="Helv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2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 quotePrefix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quotePrefix="1">
      <alignment horizontal="center" vertical="top" wrapText="1"/>
    </xf>
    <xf numFmtId="2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 quotePrefix="1">
      <alignment horizontal="left" vertical="top" wrapText="1"/>
    </xf>
    <xf numFmtId="41" fontId="7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 quotePrefix="1">
      <alignment horizontal="left" vertical="top" wrapText="1"/>
      <protection locked="0"/>
    </xf>
    <xf numFmtId="0" fontId="7" fillId="0" borderId="0" xfId="0" applyFont="1" applyBorder="1" applyAlignment="1" applyProtection="1" quotePrefix="1">
      <alignment horizontal="left"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 quotePrefix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 quotePrefix="1">
      <alignment horizontal="center" vertical="top"/>
      <protection locked="0"/>
    </xf>
    <xf numFmtId="0" fontId="7" fillId="0" borderId="0" xfId="0" applyFont="1" applyAlignment="1" applyProtection="1" quotePrefix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8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vertical="top" wrapText="1"/>
    </xf>
    <xf numFmtId="41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3" fontId="7" fillId="0" borderId="0" xfId="0" applyNumberFormat="1" applyFont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 quotePrefix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Border="1" applyAlignment="1" quotePrefix="1">
      <alignment horizontal="center" vertical="top" wrapText="1"/>
    </xf>
    <xf numFmtId="41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vertical="top" wrapText="1"/>
      <protection locked="0"/>
    </xf>
    <xf numFmtId="4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Continuous" vertical="top" wrapText="1"/>
    </xf>
    <xf numFmtId="22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Continuous" vertical="top" wrapText="1"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2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8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0" xfId="0" applyBorder="1" applyAlignment="1">
      <alignment vertical="top" wrapText="1"/>
    </xf>
    <xf numFmtId="37" fontId="0" fillId="0" borderId="0" xfId="0" applyNumberFormat="1" applyBorder="1" applyAlignment="1">
      <alignment horizontal="center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 quotePrefix="1">
      <alignment horizontal="left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 quotePrefix="1">
      <alignment horizontal="center" vertical="top" wrapText="1"/>
    </xf>
    <xf numFmtId="0" fontId="7" fillId="0" borderId="0" xfId="0" applyFont="1" applyFill="1" applyBorder="1" applyAlignment="1" applyProtection="1" quotePrefix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quotePrefix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center" vertical="top"/>
    </xf>
    <xf numFmtId="0" fontId="0" fillId="0" borderId="0" xfId="0" applyFill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horizontal="left" vertical="top" wrapText="1"/>
      <protection locked="0"/>
    </xf>
    <xf numFmtId="0" fontId="0" fillId="0" borderId="0" xfId="0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 applyProtection="1" quotePrefix="1">
      <alignment horizontal="left" vertical="top" wrapText="1"/>
      <protection locked="0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 quotePrefix="1">
      <alignment horizontal="left" vertical="top" wrapText="1"/>
    </xf>
    <xf numFmtId="173" fontId="0" fillId="0" borderId="0" xfId="0" applyNumberFormat="1" applyFill="1" applyBorder="1" applyAlignment="1">
      <alignment horizontal="center" vertical="top" wrapText="1"/>
    </xf>
    <xf numFmtId="182" fontId="0" fillId="0" borderId="0" xfId="0" applyNumberFormat="1" applyFill="1" applyBorder="1" applyAlignment="1">
      <alignment horizontal="right" vertical="top" wrapText="1"/>
    </xf>
    <xf numFmtId="9" fontId="0" fillId="0" borderId="0" xfId="19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22" fontId="0" fillId="0" borderId="0" xfId="0" applyNumberFormat="1" applyFont="1" applyFill="1" applyAlignment="1">
      <alignment horizontal="right" vertical="top" wrapText="1"/>
    </xf>
    <xf numFmtId="22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horizontal="center" vertical="top" wrapText="1"/>
    </xf>
    <xf numFmtId="18" fontId="0" fillId="0" borderId="0" xfId="0" applyNumberFormat="1" applyFont="1" applyFill="1" applyAlignment="1">
      <alignment horizontal="right" vertical="top" wrapText="1"/>
    </xf>
    <xf numFmtId="15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 wrapText="1"/>
    </xf>
    <xf numFmtId="41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horizontal="left" vertical="top" wrapText="1"/>
    </xf>
    <xf numFmtId="3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75" fontId="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Alignment="1" quotePrefix="1">
      <alignment horizontal="left" vertical="top"/>
    </xf>
    <xf numFmtId="41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41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0" fillId="0" borderId="0" xfId="0" applyNumberFormat="1" applyFont="1" applyFill="1" applyBorder="1" applyAlignment="1" quotePrefix="1">
      <alignment horizontal="center" vertical="top" wrapText="1"/>
    </xf>
    <xf numFmtId="3" fontId="0" fillId="0" borderId="0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 quotePrefix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quotePrefix="1">
      <alignment horizontal="left" vertical="top" wrapText="1"/>
    </xf>
    <xf numFmtId="9" fontId="0" fillId="0" borderId="0" xfId="19" applyFont="1" applyFill="1" applyAlignment="1">
      <alignment horizontal="center" vertical="top" wrapText="1"/>
    </xf>
    <xf numFmtId="3" fontId="0" fillId="0" borderId="0" xfId="0" applyNumberFormat="1" applyFont="1" applyFill="1" applyAlignment="1" quotePrefix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 quotePrefix="1">
      <alignment horizontal="left" vertical="top" wrapText="1"/>
    </xf>
    <xf numFmtId="0" fontId="10" fillId="0" borderId="6" xfId="0" applyFont="1" applyFill="1" applyBorder="1" applyAlignment="1" quotePrefix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 applyProtection="1">
      <alignment horizontal="center" vertical="top" wrapText="1"/>
      <protection locked="0"/>
    </xf>
    <xf numFmtId="41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 quotePrefix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 quotePrefix="1">
      <alignment horizontal="left" vertical="top" wrapText="1"/>
    </xf>
    <xf numFmtId="0" fontId="10" fillId="0" borderId="0" xfId="0" applyFont="1" applyFill="1" applyAlignment="1" quotePrefix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70" fontId="0" fillId="0" borderId="0" xfId="15" applyNumberFormat="1" applyFont="1" applyFill="1" applyAlignment="1">
      <alignment horizontal="right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 quotePrefix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3" fontId="10" fillId="0" borderId="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 quotePrefix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3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quotePrefix="1">
      <alignment horizontal="left" vertical="top" wrapText="1"/>
    </xf>
    <xf numFmtId="3" fontId="10" fillId="0" borderId="0" xfId="0" applyNumberFormat="1" applyFont="1" applyFill="1" applyAlignment="1">
      <alignment horizontal="center" vertical="top" wrapText="1"/>
    </xf>
    <xf numFmtId="170" fontId="10" fillId="0" borderId="0" xfId="15" applyNumberFormat="1" applyFont="1" applyFill="1" applyAlignment="1">
      <alignment horizontal="right" vertical="top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22" fontId="7" fillId="0" borderId="0" xfId="0" applyNumberFormat="1" applyFont="1" applyAlignment="1">
      <alignment vertical="top"/>
    </xf>
    <xf numFmtId="164" fontId="0" fillId="0" borderId="0" xfId="0" applyNumberFormat="1" applyAlignment="1">
      <alignment horizontal="centerContinuous" vertical="top"/>
    </xf>
    <xf numFmtId="190" fontId="7" fillId="0" borderId="0" xfId="0" applyNumberFormat="1" applyFont="1" applyFill="1" applyBorder="1" applyAlignment="1">
      <alignment horizontal="left" vertical="top" wrapText="1"/>
    </xf>
    <xf numFmtId="15" fontId="7" fillId="0" borderId="0" xfId="0" applyNumberFormat="1" applyFont="1" applyAlignment="1">
      <alignment vertical="top"/>
    </xf>
    <xf numFmtId="0" fontId="0" fillId="0" borderId="7" xfId="0" applyFill="1" applyBorder="1" applyAlignment="1">
      <alignment horizontal="righ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0" borderId="8" xfId="15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9" xfId="15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8" xfId="15" applyNumberFormat="1" applyFont="1" applyFill="1" applyBorder="1" applyAlignment="1" applyProtection="1">
      <alignment horizontal="center" vertical="top" wrapText="1"/>
      <protection locked="0"/>
    </xf>
    <xf numFmtId="3" fontId="7" fillId="0" borderId="9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vertical="top" wrapText="1"/>
      <protection locked="0"/>
    </xf>
    <xf numFmtId="3" fontId="7" fillId="0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quotePrefix="1">
      <alignment horizontal="center" vertical="top" wrapText="1"/>
    </xf>
    <xf numFmtId="3" fontId="7" fillId="0" borderId="13" xfId="15" applyNumberFormat="1" applyFont="1" applyFill="1" applyBorder="1" applyAlignment="1" applyProtection="1">
      <alignment horizontal="center" vertical="top" wrapText="1"/>
      <protection locked="0"/>
    </xf>
    <xf numFmtId="3" fontId="7" fillId="0" borderId="14" xfId="1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quotePrefix="1">
      <alignment horizontal="center" vertical="top" wrapText="1"/>
    </xf>
    <xf numFmtId="178" fontId="0" fillId="0" borderId="0" xfId="0" applyNumberFormat="1" applyAlignment="1">
      <alignment vertical="top"/>
    </xf>
    <xf numFmtId="10" fontId="0" fillId="0" borderId="0" xfId="19" applyNumberFormat="1" applyAlignment="1">
      <alignment vertical="top"/>
    </xf>
    <xf numFmtId="3" fontId="7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ont="1" applyAlignment="1">
      <alignment vertical="top"/>
    </xf>
    <xf numFmtId="15" fontId="0" fillId="0" borderId="0" xfId="0" applyNumberFormat="1" applyFont="1" applyAlignment="1">
      <alignment vertical="top"/>
    </xf>
    <xf numFmtId="0" fontId="0" fillId="0" borderId="13" xfId="0" applyFont="1" applyFill="1" applyBorder="1" applyAlignment="1">
      <alignment horizontal="center" vertical="top" wrapText="1"/>
    </xf>
    <xf numFmtId="9" fontId="0" fillId="0" borderId="0" xfId="19" applyAlignment="1">
      <alignment vertical="top"/>
    </xf>
    <xf numFmtId="10" fontId="0" fillId="0" borderId="0" xfId="0" applyNumberFormat="1" applyAlignment="1">
      <alignment vertical="top"/>
    </xf>
    <xf numFmtId="3" fontId="0" fillId="0" borderId="0" xfId="0" applyNumberFormat="1" applyFont="1" applyAlignment="1">
      <alignment vertical="top"/>
    </xf>
    <xf numFmtId="4" fontId="7" fillId="0" borderId="8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37" fontId="7" fillId="0" borderId="0" xfId="0" applyNumberFormat="1" applyFont="1" applyAlignment="1">
      <alignment vertical="top"/>
    </xf>
    <xf numFmtId="3" fontId="7" fillId="0" borderId="0" xfId="15" applyNumberFormat="1" applyFont="1" applyAlignment="1">
      <alignment vertical="top"/>
    </xf>
    <xf numFmtId="6" fontId="7" fillId="0" borderId="0" xfId="16" applyNumberFormat="1" applyFont="1" applyAlignment="1">
      <alignment horizontal="center" vertical="top"/>
    </xf>
    <xf numFmtId="0" fontId="7" fillId="3" borderId="0" xfId="0" applyFont="1" applyFill="1" applyAlignment="1" applyProtection="1" quotePrefix="1">
      <alignment horizontal="left" vertical="top"/>
      <protection locked="0"/>
    </xf>
    <xf numFmtId="0" fontId="8" fillId="3" borderId="0" xfId="0" applyFont="1" applyFill="1" applyAlignment="1" applyProtection="1" quotePrefix="1">
      <alignment horizontal="center" vertical="top"/>
      <protection locked="0"/>
    </xf>
    <xf numFmtId="0" fontId="7" fillId="3" borderId="0" xfId="0" applyFont="1" applyFill="1" applyAlignment="1" applyProtection="1">
      <alignment vertical="top"/>
      <protection locked="0"/>
    </xf>
    <xf numFmtId="0" fontId="7" fillId="3" borderId="0" xfId="0" applyFont="1" applyFill="1" applyBorder="1" applyAlignment="1" applyProtection="1" quotePrefix="1">
      <alignment horizontal="left" vertical="top"/>
      <protection locked="0"/>
    </xf>
    <xf numFmtId="3" fontId="7" fillId="3" borderId="0" xfId="0" applyNumberFormat="1" applyFont="1" applyFill="1" applyAlignment="1" applyProtection="1" quotePrefix="1">
      <alignment horizontal="left" vertical="top"/>
      <protection locked="0"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15" applyNumberFormat="1" applyAlignment="1">
      <alignment horizontal="center" vertical="top"/>
    </xf>
    <xf numFmtId="6" fontId="0" fillId="0" borderId="0" xfId="16" applyNumberFormat="1" applyAlignment="1">
      <alignment horizontal="center" vertical="top"/>
    </xf>
    <xf numFmtId="41" fontId="7" fillId="0" borderId="0" xfId="0" applyNumberFormat="1" applyFont="1" applyFill="1" applyAlignment="1" quotePrefix="1">
      <alignment horizontal="center" vertical="top"/>
    </xf>
    <xf numFmtId="41" fontId="7" fillId="0" borderId="0" xfId="0" applyNumberFormat="1" applyFont="1" applyFill="1" applyAlignment="1" applyProtection="1" quotePrefix="1">
      <alignment horizontal="center" vertical="top"/>
      <protection locked="0"/>
    </xf>
    <xf numFmtId="0" fontId="8" fillId="3" borderId="0" xfId="0" applyFont="1" applyFill="1" applyAlignment="1" applyProtection="1" quotePrefix="1">
      <alignment horizontal="left" vertical="top"/>
      <protection locked="0"/>
    </xf>
    <xf numFmtId="0" fontId="0" fillId="0" borderId="0" xfId="0" applyFill="1" applyAlignment="1">
      <alignment horizontal="center" vertical="top" wrapText="1"/>
    </xf>
    <xf numFmtId="18" fontId="7" fillId="0" borderId="0" xfId="0" applyNumberFormat="1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7" fillId="0" borderId="0" xfId="0" applyFont="1" applyFill="1" applyAlignment="1">
      <alignment horizontal="centerContinuous" vertical="top" wrapText="1"/>
    </xf>
    <xf numFmtId="22" fontId="7" fillId="0" borderId="0" xfId="0" applyNumberFormat="1" applyFont="1" applyFill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top" wrapText="1"/>
    </xf>
    <xf numFmtId="178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8" fontId="0" fillId="0" borderId="0" xfId="16" applyAlignment="1">
      <alignment vertical="top"/>
    </xf>
    <xf numFmtId="10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73" fontId="0" fillId="0" borderId="0" xfId="0" applyNumberFormat="1" applyFill="1" applyAlignment="1">
      <alignment horizontal="center" vertical="top" wrapText="1"/>
    </xf>
    <xf numFmtId="173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right" vertical="top" wrapText="1"/>
    </xf>
    <xf numFmtId="188" fontId="9" fillId="0" borderId="0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 quotePrefix="1">
      <alignment horizontal="center" vertical="top" wrapText="1"/>
    </xf>
    <xf numFmtId="10" fontId="0" fillId="0" borderId="0" xfId="19" applyNumberFormat="1" applyAlignment="1">
      <alignment vertical="top"/>
    </xf>
    <xf numFmtId="9" fontId="0" fillId="0" borderId="0" xfId="19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 quotePrefix="1">
      <alignment horizontal="left" vertical="top"/>
    </xf>
    <xf numFmtId="41" fontId="0" fillId="0" borderId="0" xfId="0" applyNumberFormat="1" applyFill="1" applyAlignment="1">
      <alignment horizontal="right" vertical="top"/>
    </xf>
    <xf numFmtId="0" fontId="0" fillId="0" borderId="0" xfId="0" applyFill="1" applyAlignment="1" quotePrefix="1">
      <alignment horizontal="left" vertical="top"/>
    </xf>
    <xf numFmtId="193" fontId="0" fillId="0" borderId="0" xfId="16" applyNumberFormat="1" applyAlignment="1">
      <alignment vertical="top"/>
    </xf>
    <xf numFmtId="0" fontId="0" fillId="0" borderId="7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64"/>
  <sheetViews>
    <sheetView workbookViewId="0" topLeftCell="A1">
      <pane xSplit="3" ySplit="8" topLeftCell="D9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9" sqref="D9"/>
    </sheetView>
  </sheetViews>
  <sheetFormatPr defaultColWidth="9.33203125" defaultRowHeight="11.25"/>
  <cols>
    <col min="1" max="1" width="3.16015625" style="71" bestFit="1" customWidth="1"/>
    <col min="2" max="2" width="33.16015625" style="2" bestFit="1" customWidth="1"/>
    <col min="3" max="3" width="10.66015625" style="3" customWidth="1"/>
    <col min="4" max="4" width="13.5" style="72" bestFit="1" customWidth="1"/>
    <col min="5" max="9" width="13" style="72" bestFit="1" customWidth="1"/>
    <col min="10" max="10" width="13.83203125" style="72" bestFit="1" customWidth="1"/>
    <col min="11" max="13" width="13" style="72" bestFit="1" customWidth="1"/>
    <col min="14" max="14" width="12.66015625" style="72" hidden="1" customWidth="1"/>
    <col min="15" max="15" width="14.16015625" style="73" hidden="1" customWidth="1"/>
    <col min="16" max="16" width="15.5" style="73" hidden="1" customWidth="1"/>
    <col min="17" max="17" width="13.5" style="72" hidden="1" customWidth="1"/>
    <col min="18" max="18" width="14" style="72" hidden="1" customWidth="1"/>
    <col min="19" max="19" width="14.5" style="72" hidden="1" customWidth="1"/>
    <col min="20" max="20" width="17" style="72" hidden="1" customWidth="1"/>
    <col min="21" max="21" width="13.83203125" style="72" hidden="1" customWidth="1"/>
    <col min="22" max="22" width="14.16015625" style="72" hidden="1" customWidth="1"/>
    <col min="23" max="23" width="13.83203125" style="72" hidden="1" customWidth="1"/>
    <col min="24" max="24" width="11.5" style="72" hidden="1" customWidth="1"/>
    <col min="25" max="26" width="10.33203125" style="72" hidden="1" customWidth="1"/>
    <col min="27" max="16384" width="9.66015625" style="72" customWidth="1"/>
  </cols>
  <sheetData>
    <row r="1" spans="15:16" ht="10.5">
      <c r="O1" s="72"/>
      <c r="P1" s="72"/>
    </row>
    <row r="2" spans="1:16" ht="11.25">
      <c r="A2" s="102"/>
      <c r="B2" s="3" t="s">
        <v>443</v>
      </c>
      <c r="D2" s="229"/>
      <c r="E2" s="230"/>
      <c r="J2" s="231"/>
      <c r="K2" s="231"/>
      <c r="O2" s="72"/>
      <c r="P2" s="72"/>
    </row>
    <row r="3" spans="2:16" ht="11.25">
      <c r="B3" s="3" t="s">
        <v>354</v>
      </c>
      <c r="D3" s="232"/>
      <c r="E3" s="230"/>
      <c r="O3" s="72"/>
      <c r="P3" s="72"/>
    </row>
    <row r="4" spans="2:16" ht="11.25" thickBot="1">
      <c r="B4" s="4"/>
      <c r="D4" s="233"/>
      <c r="F4" s="234"/>
      <c r="O4" s="72"/>
      <c r="P4" s="72"/>
    </row>
    <row r="5" spans="1:32" s="44" customFormat="1" ht="11.25">
      <c r="A5" s="235"/>
      <c r="B5" s="236"/>
      <c r="C5" s="237" t="s">
        <v>355</v>
      </c>
      <c r="D5" s="237"/>
      <c r="E5" s="238" t="s">
        <v>351</v>
      </c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9" t="s">
        <v>351</v>
      </c>
      <c r="N5" s="240" t="s">
        <v>357</v>
      </c>
      <c r="O5" s="240" t="s">
        <v>358</v>
      </c>
      <c r="P5" s="240" t="s">
        <v>358</v>
      </c>
      <c r="Q5" s="240" t="s">
        <v>358</v>
      </c>
      <c r="R5" s="240" t="s">
        <v>359</v>
      </c>
      <c r="S5" s="240" t="s">
        <v>359</v>
      </c>
      <c r="T5" s="240" t="s">
        <v>359</v>
      </c>
      <c r="U5" s="240" t="s">
        <v>360</v>
      </c>
      <c r="V5" s="240" t="s">
        <v>361</v>
      </c>
      <c r="W5" s="240" t="s">
        <v>360</v>
      </c>
      <c r="X5" s="240" t="s">
        <v>362</v>
      </c>
      <c r="Y5" s="240" t="s">
        <v>363</v>
      </c>
      <c r="Z5" s="241" t="s">
        <v>363</v>
      </c>
      <c r="AA5" s="242"/>
      <c r="AB5" s="242"/>
      <c r="AC5" s="242"/>
      <c r="AD5" s="242"/>
      <c r="AE5" s="242"/>
      <c r="AF5" s="242"/>
    </row>
    <row r="6" spans="1:32" s="44" customFormat="1" ht="11.25">
      <c r="A6" s="243"/>
      <c r="B6" s="244"/>
      <c r="C6" s="245" t="s">
        <v>364</v>
      </c>
      <c r="D6" s="245" t="s">
        <v>365</v>
      </c>
      <c r="E6" s="246" t="s">
        <v>366</v>
      </c>
      <c r="F6" s="246" t="s">
        <v>367</v>
      </c>
      <c r="G6" s="246" t="s">
        <v>368</v>
      </c>
      <c r="H6" s="246" t="s">
        <v>369</v>
      </c>
      <c r="I6" s="246" t="s">
        <v>370</v>
      </c>
      <c r="J6" s="246" t="s">
        <v>360</v>
      </c>
      <c r="K6" s="246" t="s">
        <v>371</v>
      </c>
      <c r="L6" s="246" t="s">
        <v>372</v>
      </c>
      <c r="M6" s="247" t="s">
        <v>363</v>
      </c>
      <c r="N6" s="246" t="s">
        <v>373</v>
      </c>
      <c r="O6" s="246" t="s">
        <v>374</v>
      </c>
      <c r="P6" s="246" t="s">
        <v>375</v>
      </c>
      <c r="Q6" s="246" t="s">
        <v>376</v>
      </c>
      <c r="R6" s="246" t="s">
        <v>377</v>
      </c>
      <c r="S6" s="246" t="s">
        <v>378</v>
      </c>
      <c r="T6" s="246" t="s">
        <v>379</v>
      </c>
      <c r="U6" s="246" t="s">
        <v>380</v>
      </c>
      <c r="V6" s="246" t="s">
        <v>381</v>
      </c>
      <c r="W6" s="246" t="s">
        <v>371</v>
      </c>
      <c r="X6" s="246" t="s">
        <v>382</v>
      </c>
      <c r="Y6" s="246" t="s">
        <v>383</v>
      </c>
      <c r="Z6" s="247" t="s">
        <v>384</v>
      </c>
      <c r="AA6" s="242"/>
      <c r="AB6" s="242"/>
      <c r="AC6" s="242"/>
      <c r="AD6" s="242"/>
      <c r="AE6" s="242"/>
      <c r="AF6" s="242"/>
    </row>
    <row r="7" spans="1:32" s="44" customFormat="1" ht="12" thickBot="1">
      <c r="A7" s="248"/>
      <c r="B7" s="249" t="s">
        <v>385</v>
      </c>
      <c r="C7" s="250" t="s">
        <v>352</v>
      </c>
      <c r="D7" s="251" t="s">
        <v>386</v>
      </c>
      <c r="E7" s="252"/>
      <c r="F7" s="252"/>
      <c r="G7" s="252"/>
      <c r="H7" s="252"/>
      <c r="I7" s="252"/>
      <c r="J7" s="252"/>
      <c r="K7" s="252"/>
      <c r="L7" s="252"/>
      <c r="M7" s="253"/>
      <c r="N7" s="252">
        <v>7</v>
      </c>
      <c r="O7" s="252">
        <v>24</v>
      </c>
      <c r="P7" s="252" t="s">
        <v>387</v>
      </c>
      <c r="Q7" s="252">
        <v>26</v>
      </c>
      <c r="R7" s="252">
        <v>31</v>
      </c>
      <c r="S7" s="252">
        <v>35</v>
      </c>
      <c r="T7" s="252">
        <v>43</v>
      </c>
      <c r="U7" s="252">
        <v>449</v>
      </c>
      <c r="V7" s="252">
        <v>49</v>
      </c>
      <c r="W7" s="252">
        <v>449</v>
      </c>
      <c r="X7" s="252" t="s">
        <v>388</v>
      </c>
      <c r="Y7" s="252" t="s">
        <v>389</v>
      </c>
      <c r="Z7" s="253" t="s">
        <v>389</v>
      </c>
      <c r="AA7" s="242"/>
      <c r="AB7" s="242"/>
      <c r="AC7" s="242"/>
      <c r="AD7" s="242"/>
      <c r="AE7" s="242"/>
      <c r="AF7" s="242"/>
    </row>
    <row r="8" spans="1:32" s="44" customFormat="1" ht="11.25">
      <c r="A8" s="245"/>
      <c r="B8" s="245"/>
      <c r="C8" s="245"/>
      <c r="D8" s="254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2"/>
      <c r="AB8" s="242"/>
      <c r="AC8" s="242"/>
      <c r="AD8" s="242"/>
      <c r="AE8" s="242"/>
      <c r="AF8" s="242"/>
    </row>
    <row r="9" spans="1:40" s="2" customFormat="1" ht="11.25">
      <c r="A9" s="3">
        <v>1</v>
      </c>
      <c r="B9" s="2" t="s">
        <v>390</v>
      </c>
      <c r="C9" s="3" t="s">
        <v>391</v>
      </c>
      <c r="D9" s="255">
        <v>1485385537.1699998</v>
      </c>
      <c r="E9" s="255">
        <v>803297421.0516145</v>
      </c>
      <c r="F9" s="255">
        <v>182352857.87257713</v>
      </c>
      <c r="G9" s="255">
        <v>212180025.96869522</v>
      </c>
      <c r="H9" s="255">
        <v>124845622.90990047</v>
      </c>
      <c r="I9" s="255">
        <v>114111859.70336616</v>
      </c>
      <c r="J9" s="255">
        <v>9803886.947496396</v>
      </c>
      <c r="K9" s="255">
        <v>23805116.540226996</v>
      </c>
      <c r="L9" s="255">
        <v>13152686.358007828</v>
      </c>
      <c r="M9" s="255">
        <v>1836059.8181150772</v>
      </c>
      <c r="N9" s="255">
        <v>803297421.0516145</v>
      </c>
      <c r="O9" s="255">
        <v>182352857.87257713</v>
      </c>
      <c r="P9" s="255">
        <v>212180025.96869522</v>
      </c>
      <c r="Q9" s="255">
        <v>124845622.90990047</v>
      </c>
      <c r="R9" s="255">
        <v>101391510.84142986</v>
      </c>
      <c r="S9" s="255">
        <v>211894.75921361166</v>
      </c>
      <c r="T9" s="255">
        <v>12508454.102722691</v>
      </c>
      <c r="U9" s="255">
        <v>1005562.4053651098</v>
      </c>
      <c r="V9" s="255">
        <v>23805116.540226996</v>
      </c>
      <c r="W9" s="255">
        <v>8798324.542131286</v>
      </c>
      <c r="X9" s="255">
        <v>13152686.358007828</v>
      </c>
      <c r="Y9" s="255">
        <v>1359790.4859899557</v>
      </c>
      <c r="Z9" s="255">
        <v>476269.3321251215</v>
      </c>
      <c r="AA9" s="255"/>
      <c r="AB9" s="255"/>
      <c r="AC9" s="255"/>
      <c r="AD9" s="255"/>
      <c r="AE9" s="255"/>
      <c r="AF9" s="255"/>
      <c r="AG9" s="255"/>
      <c r="AH9" s="73"/>
      <c r="AI9" s="73"/>
      <c r="AJ9" s="73"/>
      <c r="AK9" s="73"/>
      <c r="AL9" s="73"/>
      <c r="AM9" s="73"/>
      <c r="AN9" s="73"/>
    </row>
    <row r="10" spans="1:40" s="2" customFormat="1" ht="11.25">
      <c r="A10" s="3"/>
      <c r="C10" s="3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73"/>
      <c r="AI10" s="73"/>
      <c r="AJ10" s="73"/>
      <c r="AK10" s="73"/>
      <c r="AL10" s="73"/>
      <c r="AM10" s="73"/>
      <c r="AN10" s="73"/>
    </row>
    <row r="11" spans="1:48" s="2" customFormat="1" ht="11.25">
      <c r="A11" s="3"/>
      <c r="B11" s="2" t="s">
        <v>392</v>
      </c>
      <c r="C11" s="3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s="2" customFormat="1" ht="11.25">
      <c r="A12" s="3">
        <v>2</v>
      </c>
      <c r="B12" s="2" t="s">
        <v>393</v>
      </c>
      <c r="C12" s="3" t="s">
        <v>394</v>
      </c>
      <c r="D12" s="255">
        <v>972412431.0299999</v>
      </c>
      <c r="E12" s="255">
        <v>519924017.2793926</v>
      </c>
      <c r="F12" s="255">
        <v>117659783.26334798</v>
      </c>
      <c r="G12" s="255">
        <v>133996078.69695508</v>
      </c>
      <c r="H12" s="255">
        <v>86805289.65024455</v>
      </c>
      <c r="I12" s="255">
        <v>82009254.86192974</v>
      </c>
      <c r="J12" s="255">
        <v>3399844.3558025165</v>
      </c>
      <c r="K12" s="255">
        <v>19578660.597338796</v>
      </c>
      <c r="L12" s="255">
        <v>8259803.151230605</v>
      </c>
      <c r="M12" s="255">
        <v>779699.1737579312</v>
      </c>
      <c r="N12" s="255">
        <v>519924017.2793926</v>
      </c>
      <c r="O12" s="255">
        <v>117659783.26334798</v>
      </c>
      <c r="P12" s="255">
        <v>133996078.69695508</v>
      </c>
      <c r="Q12" s="255">
        <v>86805289.65024455</v>
      </c>
      <c r="R12" s="255">
        <v>73294675.85274349</v>
      </c>
      <c r="S12" s="255">
        <v>203157.76878512534</v>
      </c>
      <c r="T12" s="255">
        <v>8511421.240401113</v>
      </c>
      <c r="U12" s="255">
        <v>323811.2501510495</v>
      </c>
      <c r="V12" s="255">
        <v>19578660.597338796</v>
      </c>
      <c r="W12" s="255">
        <v>3076033.105651467</v>
      </c>
      <c r="X12" s="255">
        <v>8259803.151230605</v>
      </c>
      <c r="Y12" s="255">
        <v>400177.0000014941</v>
      </c>
      <c r="Z12" s="255">
        <v>379522.17375643714</v>
      </c>
      <c r="AA12" s="255"/>
      <c r="AB12" s="255"/>
      <c r="AC12" s="255"/>
      <c r="AD12" s="255"/>
      <c r="AE12" s="255"/>
      <c r="AF12" s="255"/>
      <c r="AG12" s="255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s="2" customFormat="1" ht="11.25">
      <c r="A13" s="3">
        <v>3</v>
      </c>
      <c r="B13" s="5" t="s">
        <v>395</v>
      </c>
      <c r="C13" s="6" t="s">
        <v>396</v>
      </c>
      <c r="D13" s="255">
        <v>160364075.00000003</v>
      </c>
      <c r="E13" s="255">
        <v>90967587.476002</v>
      </c>
      <c r="F13" s="255">
        <v>18697264.518991806</v>
      </c>
      <c r="G13" s="255">
        <v>20757693.21485016</v>
      </c>
      <c r="H13" s="255">
        <v>12867106.729115384</v>
      </c>
      <c r="I13" s="255">
        <v>11294322.558564577</v>
      </c>
      <c r="J13" s="255">
        <v>1465617.7624646747</v>
      </c>
      <c r="K13" s="255">
        <v>1884844.4662909913</v>
      </c>
      <c r="L13" s="255">
        <v>2055307.2680749274</v>
      </c>
      <c r="M13" s="255">
        <v>374331.00564549235</v>
      </c>
      <c r="N13" s="255">
        <v>90967587.476002</v>
      </c>
      <c r="O13" s="255">
        <v>18697264.518991806</v>
      </c>
      <c r="P13" s="255">
        <v>20757693.21485016</v>
      </c>
      <c r="Q13" s="255">
        <v>12867106.729115384</v>
      </c>
      <c r="R13" s="255">
        <v>9600563.603632154</v>
      </c>
      <c r="S13" s="255">
        <v>32552.70247619268</v>
      </c>
      <c r="T13" s="255">
        <v>1661206.2524562306</v>
      </c>
      <c r="U13" s="255">
        <v>190356.52670685295</v>
      </c>
      <c r="V13" s="255">
        <v>1884844.4662909913</v>
      </c>
      <c r="W13" s="255">
        <v>1275261.2357578217</v>
      </c>
      <c r="X13" s="255">
        <v>2055307.2680749274</v>
      </c>
      <c r="Y13" s="255">
        <v>320351.86071120814</v>
      </c>
      <c r="Z13" s="255">
        <v>53979.144934284224</v>
      </c>
      <c r="AA13" s="255"/>
      <c r="AB13" s="255"/>
      <c r="AC13" s="255"/>
      <c r="AD13" s="255"/>
      <c r="AE13" s="255"/>
      <c r="AF13" s="255"/>
      <c r="AG13" s="255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s="2" customFormat="1" ht="11.25">
      <c r="A14" s="3">
        <v>4</v>
      </c>
      <c r="B14" s="2" t="s">
        <v>397</v>
      </c>
      <c r="C14" s="6" t="s">
        <v>398</v>
      </c>
      <c r="D14" s="255">
        <v>104422605</v>
      </c>
      <c r="E14" s="255">
        <v>57645174.73640273</v>
      </c>
      <c r="F14" s="255">
        <v>12479920.005884547</v>
      </c>
      <c r="G14" s="255">
        <v>14293359.883261696</v>
      </c>
      <c r="H14" s="255">
        <v>8582641.457038406</v>
      </c>
      <c r="I14" s="255">
        <v>7679745.326824692</v>
      </c>
      <c r="J14" s="255">
        <v>1007534.9733318817</v>
      </c>
      <c r="K14" s="255">
        <v>1426552.5908165616</v>
      </c>
      <c r="L14" s="255">
        <v>1143286.393383114</v>
      </c>
      <c r="M14" s="255">
        <v>164389.6330563728</v>
      </c>
      <c r="N14" s="255">
        <v>57645174.73640273</v>
      </c>
      <c r="O14" s="255">
        <v>12479920.005884547</v>
      </c>
      <c r="P14" s="255">
        <v>14293359.883261696</v>
      </c>
      <c r="Q14" s="255">
        <v>8582641.457038406</v>
      </c>
      <c r="R14" s="255">
        <v>6686324.024986947</v>
      </c>
      <c r="S14" s="255">
        <v>17609.49027184601</v>
      </c>
      <c r="T14" s="255">
        <v>975811.8115658988</v>
      </c>
      <c r="U14" s="255">
        <v>102790.20614827992</v>
      </c>
      <c r="V14" s="255">
        <v>1426552.5908165616</v>
      </c>
      <c r="W14" s="255">
        <v>904744.7671836017</v>
      </c>
      <c r="X14" s="255">
        <v>1143286.393383114</v>
      </c>
      <c r="Y14" s="255">
        <v>117128.89999332177</v>
      </c>
      <c r="Z14" s="255">
        <v>47260.733063051026</v>
      </c>
      <c r="AA14" s="255"/>
      <c r="AB14" s="255"/>
      <c r="AC14" s="255"/>
      <c r="AD14" s="255"/>
      <c r="AE14" s="255"/>
      <c r="AF14" s="255"/>
      <c r="AG14" s="255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s="2" customFormat="1" ht="21">
      <c r="A15" s="3">
        <v>5</v>
      </c>
      <c r="B15" s="2" t="s">
        <v>399</v>
      </c>
      <c r="C15" s="3" t="s">
        <v>400</v>
      </c>
      <c r="D15" s="255">
        <f aca="true" t="shared" si="0" ref="D15:Z15">(D12+D13+D14)</f>
        <v>1237199111.03</v>
      </c>
      <c r="E15" s="255">
        <f t="shared" si="0"/>
        <v>668536779.4917973</v>
      </c>
      <c r="F15" s="255">
        <f t="shared" si="0"/>
        <v>148836967.78822434</v>
      </c>
      <c r="G15" s="255">
        <f t="shared" si="0"/>
        <v>169047131.79506695</v>
      </c>
      <c r="H15" s="255">
        <f t="shared" si="0"/>
        <v>108255037.83639833</v>
      </c>
      <c r="I15" s="255">
        <f t="shared" si="0"/>
        <v>100983322.74731901</v>
      </c>
      <c r="J15" s="255">
        <f t="shared" si="0"/>
        <v>5872997.091599073</v>
      </c>
      <c r="K15" s="255">
        <f t="shared" si="0"/>
        <v>22890057.65444635</v>
      </c>
      <c r="L15" s="255">
        <f t="shared" si="0"/>
        <v>11458396.812688647</v>
      </c>
      <c r="M15" s="255">
        <f t="shared" si="0"/>
        <v>1318419.8124597964</v>
      </c>
      <c r="N15" s="255">
        <f t="shared" si="0"/>
        <v>668536779.4917973</v>
      </c>
      <c r="O15" s="255">
        <f t="shared" si="0"/>
        <v>148836967.78822434</v>
      </c>
      <c r="P15" s="255">
        <f t="shared" si="0"/>
        <v>169047131.79506695</v>
      </c>
      <c r="Q15" s="255">
        <f t="shared" si="0"/>
        <v>108255037.83639833</v>
      </c>
      <c r="R15" s="255">
        <f t="shared" si="0"/>
        <v>89581563.4813626</v>
      </c>
      <c r="S15" s="255">
        <f t="shared" si="0"/>
        <v>253319.96153316402</v>
      </c>
      <c r="T15" s="255">
        <f t="shared" si="0"/>
        <v>11148439.304423243</v>
      </c>
      <c r="U15" s="255">
        <f t="shared" si="0"/>
        <v>616957.9830061824</v>
      </c>
      <c r="V15" s="255">
        <f t="shared" si="0"/>
        <v>22890057.65444635</v>
      </c>
      <c r="W15" s="255">
        <f t="shared" si="0"/>
        <v>5256039.10859289</v>
      </c>
      <c r="X15" s="255">
        <f t="shared" si="0"/>
        <v>11458396.812688647</v>
      </c>
      <c r="Y15" s="255">
        <f t="shared" si="0"/>
        <v>837657.7607060239</v>
      </c>
      <c r="Z15" s="255">
        <f t="shared" si="0"/>
        <v>480762.05175377236</v>
      </c>
      <c r="AA15" s="255"/>
      <c r="AB15" s="255"/>
      <c r="AC15" s="255"/>
      <c r="AD15" s="255"/>
      <c r="AE15" s="255"/>
      <c r="AF15" s="255"/>
      <c r="AG15" s="255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s="2" customFormat="1" ht="11.25">
      <c r="A16" s="3"/>
      <c r="C16" s="3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s="2" customFormat="1" ht="21">
      <c r="A17" s="3">
        <v>6</v>
      </c>
      <c r="B17" s="2" t="s">
        <v>401</v>
      </c>
      <c r="C17" s="3" t="s">
        <v>402</v>
      </c>
      <c r="D17" s="255">
        <f aca="true" t="shared" si="1" ref="D17:Z17">(D9-D15)</f>
        <v>248186426.13999987</v>
      </c>
      <c r="E17" s="255">
        <f t="shared" si="1"/>
        <v>134760641.5598172</v>
      </c>
      <c r="F17" s="255">
        <f t="shared" si="1"/>
        <v>33515890.08435279</v>
      </c>
      <c r="G17" s="255">
        <f t="shared" si="1"/>
        <v>43132894.17362827</v>
      </c>
      <c r="H17" s="255">
        <f t="shared" si="1"/>
        <v>16590585.073502138</v>
      </c>
      <c r="I17" s="255">
        <f t="shared" si="1"/>
        <v>13128536.956047148</v>
      </c>
      <c r="J17" s="255">
        <f t="shared" si="1"/>
        <v>3930889.8558973223</v>
      </c>
      <c r="K17" s="255">
        <f t="shared" si="1"/>
        <v>915058.8857806474</v>
      </c>
      <c r="L17" s="255">
        <f t="shared" si="1"/>
        <v>1694289.545319181</v>
      </c>
      <c r="M17" s="255">
        <f t="shared" si="1"/>
        <v>517640.0056552808</v>
      </c>
      <c r="N17" s="255">
        <f t="shared" si="1"/>
        <v>134760641.5598172</v>
      </c>
      <c r="O17" s="255">
        <f t="shared" si="1"/>
        <v>33515890.08435279</v>
      </c>
      <c r="P17" s="255">
        <f t="shared" si="1"/>
        <v>43132894.17362827</v>
      </c>
      <c r="Q17" s="255">
        <f t="shared" si="1"/>
        <v>16590585.073502138</v>
      </c>
      <c r="R17" s="255">
        <f t="shared" si="1"/>
        <v>11809947.360067263</v>
      </c>
      <c r="S17" s="255">
        <f t="shared" si="1"/>
        <v>-41425.202319552365</v>
      </c>
      <c r="T17" s="255">
        <f t="shared" si="1"/>
        <v>1360014.7982994486</v>
      </c>
      <c r="U17" s="255">
        <f t="shared" si="1"/>
        <v>388604.42235892743</v>
      </c>
      <c r="V17" s="255">
        <f t="shared" si="1"/>
        <v>915058.8857806474</v>
      </c>
      <c r="W17" s="255">
        <f t="shared" si="1"/>
        <v>3542285.433538396</v>
      </c>
      <c r="X17" s="255">
        <f t="shared" si="1"/>
        <v>1694289.545319181</v>
      </c>
      <c r="Y17" s="255">
        <f t="shared" si="1"/>
        <v>522132.7252839318</v>
      </c>
      <c r="Z17" s="255">
        <f t="shared" si="1"/>
        <v>-4492.71962865087</v>
      </c>
      <c r="AA17" s="255"/>
      <c r="AB17" s="255"/>
      <c r="AC17" s="255"/>
      <c r="AD17" s="255"/>
      <c r="AE17" s="255"/>
      <c r="AF17" s="255"/>
      <c r="AG17" s="255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48" s="2" customFormat="1" ht="11.25">
      <c r="A18" s="3"/>
      <c r="C18" s="3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</row>
    <row r="19" spans="1:48" s="2" customFormat="1" ht="11.25">
      <c r="A19" s="3"/>
      <c r="B19" s="2" t="s">
        <v>403</v>
      </c>
      <c r="C19" s="3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1:48" s="2" customFormat="1" ht="11.25">
      <c r="A20" s="3">
        <v>7</v>
      </c>
      <c r="B20" s="2" t="s">
        <v>404</v>
      </c>
      <c r="C20" s="3" t="s">
        <v>405</v>
      </c>
      <c r="D20" s="255">
        <v>28933528</v>
      </c>
      <c r="E20" s="255">
        <v>15710370.855130838</v>
      </c>
      <c r="F20" s="255">
        <v>3907276.313546356</v>
      </c>
      <c r="G20" s="255">
        <v>5028424.884887667</v>
      </c>
      <c r="H20" s="255">
        <v>1934127.3623472783</v>
      </c>
      <c r="I20" s="255">
        <v>1530522.4283400262</v>
      </c>
      <c r="J20" s="255">
        <v>458262.41780992656</v>
      </c>
      <c r="K20" s="255">
        <v>106677.39692761566</v>
      </c>
      <c r="L20" s="255">
        <v>197519.96417381422</v>
      </c>
      <c r="M20" s="255">
        <v>60346.37683649438</v>
      </c>
      <c r="N20" s="255">
        <v>15710370.855130838</v>
      </c>
      <c r="O20" s="255">
        <v>3907276.313546356</v>
      </c>
      <c r="P20" s="255">
        <v>5028424.884887667</v>
      </c>
      <c r="Q20" s="255">
        <v>1934127.3623472783</v>
      </c>
      <c r="R20" s="255">
        <v>1376801.4952932198</v>
      </c>
      <c r="S20" s="255">
        <v>-4829.342482019246</v>
      </c>
      <c r="T20" s="255">
        <v>158550.27552882547</v>
      </c>
      <c r="U20" s="255">
        <v>45303.43222277342</v>
      </c>
      <c r="V20" s="255">
        <v>106677.39692761566</v>
      </c>
      <c r="W20" s="255">
        <v>412958.9855871531</v>
      </c>
      <c r="X20" s="255">
        <v>197519.96417381422</v>
      </c>
      <c r="Y20" s="255">
        <v>60870.13726607725</v>
      </c>
      <c r="Z20" s="255">
        <v>-523.7604295828629</v>
      </c>
      <c r="AA20" s="255"/>
      <c r="AB20" s="255"/>
      <c r="AC20" s="255"/>
      <c r="AD20" s="255"/>
      <c r="AE20" s="255"/>
      <c r="AF20" s="255"/>
      <c r="AG20" s="255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1:48" s="2" customFormat="1" ht="11.25">
      <c r="A21" s="3">
        <v>8</v>
      </c>
      <c r="B21" s="2" t="s">
        <v>406</v>
      </c>
      <c r="C21" s="3" t="s">
        <v>407</v>
      </c>
      <c r="D21" s="255">
        <v>42438782</v>
      </c>
      <c r="E21" s="255">
        <v>23684087.35775357</v>
      </c>
      <c r="F21" s="255">
        <v>4954693.971942272</v>
      </c>
      <c r="G21" s="255">
        <v>5633740.168190798</v>
      </c>
      <c r="H21" s="255">
        <v>3503830.604081329</v>
      </c>
      <c r="I21" s="255">
        <v>3078885.1252122517</v>
      </c>
      <c r="J21" s="255">
        <v>446069.6594915077</v>
      </c>
      <c r="K21" s="255">
        <v>513723.9976360476</v>
      </c>
      <c r="L21" s="255">
        <v>520600.7193645921</v>
      </c>
      <c r="M21" s="255">
        <v>103150.39632764942</v>
      </c>
      <c r="N21" s="255">
        <v>23684087.35775357</v>
      </c>
      <c r="O21" s="255">
        <v>4954693.971942272</v>
      </c>
      <c r="P21" s="255">
        <v>5633740.168190798</v>
      </c>
      <c r="Q21" s="255">
        <v>3503830.604081329</v>
      </c>
      <c r="R21" s="255">
        <v>2623688.0250119087</v>
      </c>
      <c r="S21" s="255">
        <v>8854.477269328117</v>
      </c>
      <c r="T21" s="255">
        <v>446342.62293101486</v>
      </c>
      <c r="U21" s="255">
        <v>51765.76342718938</v>
      </c>
      <c r="V21" s="255">
        <v>513723.9976360476</v>
      </c>
      <c r="W21" s="255">
        <v>394303.8960643183</v>
      </c>
      <c r="X21" s="255">
        <v>520600.7193645921</v>
      </c>
      <c r="Y21" s="255">
        <v>88843.76493828958</v>
      </c>
      <c r="Z21" s="255">
        <v>14306.631389359842</v>
      </c>
      <c r="AA21" s="255"/>
      <c r="AB21" s="255"/>
      <c r="AC21" s="255"/>
      <c r="AD21" s="255"/>
      <c r="AE21" s="255"/>
      <c r="AF21" s="255"/>
      <c r="AG21" s="255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1:48" s="2" customFormat="1" ht="11.25">
      <c r="A22" s="3">
        <v>9</v>
      </c>
      <c r="B22" s="2" t="s">
        <v>408</v>
      </c>
      <c r="C22" s="3" t="s">
        <v>409</v>
      </c>
      <c r="D22" s="255">
        <v>-15006167</v>
      </c>
      <c r="E22" s="255">
        <v>-8374589.311565038</v>
      </c>
      <c r="F22" s="255">
        <v>-1751958.0363276927</v>
      </c>
      <c r="G22" s="255">
        <v>-1992065.7901652127</v>
      </c>
      <c r="H22" s="255">
        <v>-1238939.119048122</v>
      </c>
      <c r="I22" s="255">
        <v>-1088680.2633202563</v>
      </c>
      <c r="J22" s="255">
        <v>-157728.27325635072</v>
      </c>
      <c r="K22" s="255">
        <v>-181650.55020745262</v>
      </c>
      <c r="L22" s="255">
        <v>-184082.1288204078</v>
      </c>
      <c r="M22" s="255">
        <v>-36473.52728947059</v>
      </c>
      <c r="N22" s="255">
        <v>-8374589.311565038</v>
      </c>
      <c r="O22" s="255">
        <v>-1751958.0363276927</v>
      </c>
      <c r="P22" s="255">
        <v>-1992065.7901652127</v>
      </c>
      <c r="Q22" s="255">
        <v>-1238939.119048122</v>
      </c>
      <c r="R22" s="255">
        <v>-927724.5671006504</v>
      </c>
      <c r="S22" s="255">
        <v>-3130.9042894124937</v>
      </c>
      <c r="T22" s="255">
        <v>-157824.79193019343</v>
      </c>
      <c r="U22" s="255">
        <v>-18304.146685239364</v>
      </c>
      <c r="V22" s="255">
        <v>-181650.55020745262</v>
      </c>
      <c r="W22" s="255">
        <v>-139424.12657111138</v>
      </c>
      <c r="X22" s="255">
        <v>-184082.1288204078</v>
      </c>
      <c r="Y22" s="255">
        <v>-31414.765239320906</v>
      </c>
      <c r="Z22" s="255">
        <v>-5058.76205014969</v>
      </c>
      <c r="AA22" s="255"/>
      <c r="AB22" s="255"/>
      <c r="AC22" s="255"/>
      <c r="AD22" s="255"/>
      <c r="AE22" s="255"/>
      <c r="AF22" s="255"/>
      <c r="AG22" s="255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</row>
    <row r="23" spans="1:40" s="2" customFormat="1" ht="11.25">
      <c r="A23" s="3">
        <v>10</v>
      </c>
      <c r="B23" s="2" t="s">
        <v>410</v>
      </c>
      <c r="C23" s="1" t="s">
        <v>411</v>
      </c>
      <c r="D23" s="255">
        <f aca="true" t="shared" si="2" ref="D23:Z23">(D20+D21+D22)</f>
        <v>56366143</v>
      </c>
      <c r="E23" s="255">
        <f t="shared" si="2"/>
        <v>31019868.901319373</v>
      </c>
      <c r="F23" s="255">
        <f t="shared" si="2"/>
        <v>7110012.249160935</v>
      </c>
      <c r="G23" s="255">
        <f t="shared" si="2"/>
        <v>8670099.262913253</v>
      </c>
      <c r="H23" s="255">
        <f t="shared" si="2"/>
        <v>4199018.847380485</v>
      </c>
      <c r="I23" s="255">
        <f t="shared" si="2"/>
        <v>3520727.2902320214</v>
      </c>
      <c r="J23" s="255">
        <f t="shared" si="2"/>
        <v>746603.8040450835</v>
      </c>
      <c r="K23" s="255">
        <f t="shared" si="2"/>
        <v>438750.84435621067</v>
      </c>
      <c r="L23" s="255">
        <f t="shared" si="2"/>
        <v>534038.5547179986</v>
      </c>
      <c r="M23" s="255">
        <f t="shared" si="2"/>
        <v>127023.24587467319</v>
      </c>
      <c r="N23" s="255">
        <f t="shared" si="2"/>
        <v>31019868.901319373</v>
      </c>
      <c r="O23" s="255">
        <f t="shared" si="2"/>
        <v>7110012.249160935</v>
      </c>
      <c r="P23" s="255">
        <f t="shared" si="2"/>
        <v>8670099.262913253</v>
      </c>
      <c r="Q23" s="255">
        <f t="shared" si="2"/>
        <v>4199018.847380485</v>
      </c>
      <c r="R23" s="255">
        <f t="shared" si="2"/>
        <v>3072764.953204478</v>
      </c>
      <c r="S23" s="255">
        <f t="shared" si="2"/>
        <v>894.230497896378</v>
      </c>
      <c r="T23" s="255">
        <f t="shared" si="2"/>
        <v>447068.1065296469</v>
      </c>
      <c r="U23" s="255">
        <f t="shared" si="2"/>
        <v>78765.04896472344</v>
      </c>
      <c r="V23" s="255">
        <f t="shared" si="2"/>
        <v>438750.84435621067</v>
      </c>
      <c r="W23" s="255">
        <f t="shared" si="2"/>
        <v>667838.75508036</v>
      </c>
      <c r="X23" s="255">
        <f t="shared" si="2"/>
        <v>534038.5547179986</v>
      </c>
      <c r="Y23" s="255">
        <f t="shared" si="2"/>
        <v>118299.13696504591</v>
      </c>
      <c r="Z23" s="255">
        <f t="shared" si="2"/>
        <v>8724.108909627288</v>
      </c>
      <c r="AA23" s="255"/>
      <c r="AB23" s="255"/>
      <c r="AC23" s="255"/>
      <c r="AD23" s="255"/>
      <c r="AE23" s="255"/>
      <c r="AF23" s="255"/>
      <c r="AG23" s="255"/>
      <c r="AH23" s="73"/>
      <c r="AI23" s="73"/>
      <c r="AJ23" s="73"/>
      <c r="AK23" s="73"/>
      <c r="AL23" s="73"/>
      <c r="AM23" s="73"/>
      <c r="AN23" s="73"/>
    </row>
    <row r="24" spans="1:40" s="2" customFormat="1" ht="11.25">
      <c r="A24" s="3"/>
      <c r="C24" s="3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73"/>
      <c r="AI24" s="73"/>
      <c r="AJ24" s="73"/>
      <c r="AK24" s="73"/>
      <c r="AL24" s="73"/>
      <c r="AM24" s="73"/>
      <c r="AN24" s="73"/>
    </row>
    <row r="25" spans="1:40" s="2" customFormat="1" ht="11.25">
      <c r="A25" s="3">
        <v>11</v>
      </c>
      <c r="B25" s="7" t="s">
        <v>412</v>
      </c>
      <c r="C25" s="1" t="s">
        <v>413</v>
      </c>
      <c r="D25" s="255">
        <f aca="true" t="shared" si="3" ref="D25:Z25">(D15+D23)</f>
        <v>1293565254.03</v>
      </c>
      <c r="E25" s="255">
        <f t="shared" si="3"/>
        <v>699556648.3931167</v>
      </c>
      <c r="F25" s="255">
        <f t="shared" si="3"/>
        <v>155946980.03738528</v>
      </c>
      <c r="G25" s="255">
        <f t="shared" si="3"/>
        <v>177717231.0579802</v>
      </c>
      <c r="H25" s="255">
        <f t="shared" si="3"/>
        <v>112454056.68377882</v>
      </c>
      <c r="I25" s="255">
        <f t="shared" si="3"/>
        <v>104504050.03755103</v>
      </c>
      <c r="J25" s="255">
        <f t="shared" si="3"/>
        <v>6619600.895644156</v>
      </c>
      <c r="K25" s="255">
        <f t="shared" si="3"/>
        <v>23328808.498802558</v>
      </c>
      <c r="L25" s="255">
        <f t="shared" si="3"/>
        <v>11992435.367406646</v>
      </c>
      <c r="M25" s="255">
        <f t="shared" si="3"/>
        <v>1445443.0583344696</v>
      </c>
      <c r="N25" s="255">
        <f t="shared" si="3"/>
        <v>699556648.3931167</v>
      </c>
      <c r="O25" s="255">
        <f t="shared" si="3"/>
        <v>155946980.03738528</v>
      </c>
      <c r="P25" s="255">
        <f t="shared" si="3"/>
        <v>177717231.0579802</v>
      </c>
      <c r="Q25" s="255">
        <f t="shared" si="3"/>
        <v>112454056.68377882</v>
      </c>
      <c r="R25" s="255">
        <f t="shared" si="3"/>
        <v>92654328.43456708</v>
      </c>
      <c r="S25" s="255">
        <f t="shared" si="3"/>
        <v>254214.1920310604</v>
      </c>
      <c r="T25" s="255">
        <f t="shared" si="3"/>
        <v>11595507.41095289</v>
      </c>
      <c r="U25" s="255">
        <f t="shared" si="3"/>
        <v>695723.0319709058</v>
      </c>
      <c r="V25" s="255">
        <f t="shared" si="3"/>
        <v>23328808.498802558</v>
      </c>
      <c r="W25" s="255">
        <f t="shared" si="3"/>
        <v>5923877.86367325</v>
      </c>
      <c r="X25" s="255">
        <f t="shared" si="3"/>
        <v>11992435.367406646</v>
      </c>
      <c r="Y25" s="255">
        <f t="shared" si="3"/>
        <v>955956.8976710698</v>
      </c>
      <c r="Z25" s="255">
        <f t="shared" si="3"/>
        <v>489486.16066339967</v>
      </c>
      <c r="AA25" s="255"/>
      <c r="AB25" s="255"/>
      <c r="AC25" s="255"/>
      <c r="AD25" s="255"/>
      <c r="AE25" s="255"/>
      <c r="AF25" s="255"/>
      <c r="AG25" s="255"/>
      <c r="AH25" s="73"/>
      <c r="AI25" s="73"/>
      <c r="AJ25" s="73"/>
      <c r="AK25" s="73"/>
      <c r="AL25" s="73"/>
      <c r="AM25" s="73"/>
      <c r="AN25" s="73"/>
    </row>
    <row r="26" spans="1:40" s="2" customFormat="1" ht="11.25">
      <c r="A26" s="3"/>
      <c r="B26" s="7"/>
      <c r="C26" s="1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73"/>
      <c r="AI26" s="73"/>
      <c r="AJ26" s="73"/>
      <c r="AK26" s="73"/>
      <c r="AL26" s="73"/>
      <c r="AM26" s="73"/>
      <c r="AN26" s="73"/>
    </row>
    <row r="27" spans="1:40" s="2" customFormat="1" ht="11.25">
      <c r="A27" s="1">
        <v>12</v>
      </c>
      <c r="B27" s="7" t="s">
        <v>414</v>
      </c>
      <c r="C27" s="3" t="s">
        <v>415</v>
      </c>
      <c r="D27" s="255">
        <v>1293565254.03</v>
      </c>
      <c r="E27" s="255">
        <v>699556648.3931167</v>
      </c>
      <c r="F27" s="255">
        <v>155946980.03738526</v>
      </c>
      <c r="G27" s="255">
        <v>177717231.05798018</v>
      </c>
      <c r="H27" s="255">
        <v>112454056.68377882</v>
      </c>
      <c r="I27" s="255">
        <v>104504050.03755103</v>
      </c>
      <c r="J27" s="255">
        <v>6619600.895644156</v>
      </c>
      <c r="K27" s="255">
        <v>23328808.498802558</v>
      </c>
      <c r="L27" s="255">
        <v>11992435.367406646</v>
      </c>
      <c r="M27" s="255">
        <v>1445443.0583344696</v>
      </c>
      <c r="N27" s="255">
        <v>699556648.3931167</v>
      </c>
      <c r="O27" s="255">
        <v>155946980.03738526</v>
      </c>
      <c r="P27" s="255">
        <v>177717231.05798018</v>
      </c>
      <c r="Q27" s="255">
        <v>112454056.68377882</v>
      </c>
      <c r="R27" s="255">
        <v>92654328.4345671</v>
      </c>
      <c r="S27" s="255">
        <v>254214.1920310604</v>
      </c>
      <c r="T27" s="255">
        <v>11595507.41095289</v>
      </c>
      <c r="U27" s="255">
        <v>695723.0319709058</v>
      </c>
      <c r="V27" s="255">
        <v>23328808.498802558</v>
      </c>
      <c r="W27" s="255">
        <v>5923877.86367325</v>
      </c>
      <c r="X27" s="255">
        <v>11992435.367406646</v>
      </c>
      <c r="Y27" s="255">
        <v>955956.89767107</v>
      </c>
      <c r="Z27" s="255">
        <v>489486.1606633996</v>
      </c>
      <c r="AA27" s="255"/>
      <c r="AB27" s="255"/>
      <c r="AC27" s="255"/>
      <c r="AD27" s="255"/>
      <c r="AE27" s="255"/>
      <c r="AF27" s="255"/>
      <c r="AG27" s="255"/>
      <c r="AH27" s="73"/>
      <c r="AI27" s="73"/>
      <c r="AJ27" s="73"/>
      <c r="AK27" s="73"/>
      <c r="AL27" s="73"/>
      <c r="AM27" s="73"/>
      <c r="AN27" s="73"/>
    </row>
    <row r="28" spans="1:40" s="2" customFormat="1" ht="11.25">
      <c r="A28" s="3"/>
      <c r="C28" s="3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73"/>
      <c r="AI28" s="73"/>
      <c r="AJ28" s="73"/>
      <c r="AK28" s="73"/>
      <c r="AL28" s="73"/>
      <c r="AM28" s="73"/>
      <c r="AN28" s="73"/>
    </row>
    <row r="29" spans="1:40" s="2" customFormat="1" ht="11.25">
      <c r="A29" s="3">
        <v>14</v>
      </c>
      <c r="B29" s="2" t="s">
        <v>416</v>
      </c>
      <c r="C29" s="1" t="s">
        <v>417</v>
      </c>
      <c r="D29" s="255">
        <f aca="true" t="shared" si="4" ref="D29:Z29">(D9-D27)</f>
        <v>191820283.13999987</v>
      </c>
      <c r="E29" s="255">
        <f t="shared" si="4"/>
        <v>103740772.65849781</v>
      </c>
      <c r="F29" s="255">
        <f t="shared" si="4"/>
        <v>26405877.835191876</v>
      </c>
      <c r="G29" s="255">
        <f t="shared" si="4"/>
        <v>34462794.91071504</v>
      </c>
      <c r="H29" s="255">
        <f t="shared" si="4"/>
        <v>12391566.22612165</v>
      </c>
      <c r="I29" s="255">
        <f t="shared" si="4"/>
        <v>9607809.66581513</v>
      </c>
      <c r="J29" s="255">
        <f t="shared" si="4"/>
        <v>3184286.0518522393</v>
      </c>
      <c r="K29" s="255">
        <f t="shared" si="4"/>
        <v>476308.04142443836</v>
      </c>
      <c r="L29" s="255">
        <f t="shared" si="4"/>
        <v>1160250.990601182</v>
      </c>
      <c r="M29" s="255">
        <f t="shared" si="4"/>
        <v>390616.75978060765</v>
      </c>
      <c r="N29" s="255">
        <f t="shared" si="4"/>
        <v>103740772.65849781</v>
      </c>
      <c r="O29" s="255">
        <f t="shared" si="4"/>
        <v>26405877.835191876</v>
      </c>
      <c r="P29" s="255">
        <f t="shared" si="4"/>
        <v>34462794.91071504</v>
      </c>
      <c r="Q29" s="255">
        <f t="shared" si="4"/>
        <v>12391566.22612165</v>
      </c>
      <c r="R29" s="255">
        <f t="shared" si="4"/>
        <v>8737182.406862766</v>
      </c>
      <c r="S29" s="255">
        <f t="shared" si="4"/>
        <v>-42319.432817448745</v>
      </c>
      <c r="T29" s="255">
        <f t="shared" si="4"/>
        <v>912946.6917698011</v>
      </c>
      <c r="U29" s="255">
        <f t="shared" si="4"/>
        <v>309839.37339420395</v>
      </c>
      <c r="V29" s="255">
        <f t="shared" si="4"/>
        <v>476308.04142443836</v>
      </c>
      <c r="W29" s="255">
        <f t="shared" si="4"/>
        <v>2874446.678458036</v>
      </c>
      <c r="X29" s="255">
        <f t="shared" si="4"/>
        <v>1160250.990601182</v>
      </c>
      <c r="Y29" s="255">
        <f t="shared" si="4"/>
        <v>403833.58831888577</v>
      </c>
      <c r="Z29" s="255">
        <f t="shared" si="4"/>
        <v>-13216.828538278118</v>
      </c>
      <c r="AA29" s="255"/>
      <c r="AB29" s="255"/>
      <c r="AC29" s="255"/>
      <c r="AD29" s="255"/>
      <c r="AE29" s="255"/>
      <c r="AF29" s="255"/>
      <c r="AG29" s="255"/>
      <c r="AH29" s="73"/>
      <c r="AI29" s="73"/>
      <c r="AJ29" s="73"/>
      <c r="AK29" s="73"/>
      <c r="AL29" s="73"/>
      <c r="AM29" s="73"/>
      <c r="AN29" s="73"/>
    </row>
    <row r="30" spans="1:40" s="2" customFormat="1" ht="11.25">
      <c r="A30" s="3"/>
      <c r="C30" s="3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73"/>
      <c r="AI30" s="73"/>
      <c r="AJ30" s="73"/>
      <c r="AK30" s="73"/>
      <c r="AL30" s="73"/>
      <c r="AM30" s="73"/>
      <c r="AN30" s="73"/>
    </row>
    <row r="31" spans="1:40" s="2" customFormat="1" ht="11.25">
      <c r="A31" s="3">
        <v>15</v>
      </c>
      <c r="B31" s="2" t="s">
        <v>418</v>
      </c>
      <c r="C31" s="1" t="s">
        <v>419</v>
      </c>
      <c r="D31" s="255">
        <v>4373938140</v>
      </c>
      <c r="E31" s="255">
        <v>2465900567.5151186</v>
      </c>
      <c r="F31" s="255">
        <v>507319327.8107867</v>
      </c>
      <c r="G31" s="255">
        <v>568926391.8810555</v>
      </c>
      <c r="H31" s="255">
        <v>351724486.76268595</v>
      </c>
      <c r="I31" s="255">
        <v>307146640.08962065</v>
      </c>
      <c r="J31" s="255">
        <v>56806813.99610513</v>
      </c>
      <c r="K31" s="255">
        <v>48956785.267637774</v>
      </c>
      <c r="L31" s="255">
        <v>55493576.26878342</v>
      </c>
      <c r="M31" s="255">
        <v>11663550.408206066</v>
      </c>
      <c r="N31" s="255">
        <v>2465900567.5151186</v>
      </c>
      <c r="O31" s="255">
        <v>507319327.8107867</v>
      </c>
      <c r="P31" s="255">
        <v>568926391.8810555</v>
      </c>
      <c r="Q31" s="255">
        <v>351724486.76268595</v>
      </c>
      <c r="R31" s="255">
        <v>260186661.61362073</v>
      </c>
      <c r="S31" s="255">
        <v>896803.6718008218</v>
      </c>
      <c r="T31" s="255">
        <v>46063174.80419909</v>
      </c>
      <c r="U31" s="255">
        <v>5901755.317758654</v>
      </c>
      <c r="V31" s="255">
        <v>48956785.267637774</v>
      </c>
      <c r="W31" s="255">
        <v>50905058.67834647</v>
      </c>
      <c r="X31" s="255">
        <v>55493576.26878342</v>
      </c>
      <c r="Y31" s="255">
        <v>10227420.791407822</v>
      </c>
      <c r="Z31" s="255">
        <v>1436129.6167982453</v>
      </c>
      <c r="AA31" s="255"/>
      <c r="AB31" s="255"/>
      <c r="AC31" s="255"/>
      <c r="AD31" s="255"/>
      <c r="AE31" s="255"/>
      <c r="AF31" s="255"/>
      <c r="AG31" s="255"/>
      <c r="AH31" s="73"/>
      <c r="AI31" s="73"/>
      <c r="AJ31" s="73"/>
      <c r="AK31" s="73"/>
      <c r="AL31" s="73"/>
      <c r="AM31" s="73"/>
      <c r="AN31" s="73"/>
    </row>
    <row r="32" spans="1:40" s="2" customFormat="1" ht="11.25">
      <c r="A32" s="3">
        <v>16</v>
      </c>
      <c r="B32" s="2" t="s">
        <v>420</v>
      </c>
      <c r="C32" s="3" t="s">
        <v>421</v>
      </c>
      <c r="D32" s="255">
        <v>6699607</v>
      </c>
      <c r="E32" s="255">
        <v>3501762.8915568544</v>
      </c>
      <c r="F32" s="255">
        <v>765374.62621671</v>
      </c>
      <c r="G32" s="255">
        <v>890461.744999603</v>
      </c>
      <c r="H32" s="255">
        <v>565908.7955126913</v>
      </c>
      <c r="I32" s="255">
        <v>511172.84652653476</v>
      </c>
      <c r="J32" s="255">
        <v>280309.35320336174</v>
      </c>
      <c r="K32" s="255">
        <v>103448.24949332997</v>
      </c>
      <c r="L32" s="255">
        <v>55642.76954324008</v>
      </c>
      <c r="M32" s="255">
        <v>25525.72294767531</v>
      </c>
      <c r="N32" s="255">
        <v>3501762.8915568544</v>
      </c>
      <c r="O32" s="255">
        <v>765374.62621671</v>
      </c>
      <c r="P32" s="255">
        <v>890461.744999603</v>
      </c>
      <c r="Q32" s="255">
        <v>565908.7955126913</v>
      </c>
      <c r="R32" s="255">
        <v>447731.55273804034</v>
      </c>
      <c r="S32" s="255">
        <v>1367.0285718113573</v>
      </c>
      <c r="T32" s="255">
        <v>62074.26521668308</v>
      </c>
      <c r="U32" s="255">
        <v>11889.714496034949</v>
      </c>
      <c r="V32" s="255">
        <v>103448.24949332997</v>
      </c>
      <c r="W32" s="255">
        <v>268419.6387073268</v>
      </c>
      <c r="X32" s="255">
        <v>55642.76954324008</v>
      </c>
      <c r="Y32" s="255">
        <v>23269.045258988095</v>
      </c>
      <c r="Z32" s="255">
        <v>2256.6776886872162</v>
      </c>
      <c r="AA32" s="255"/>
      <c r="AB32" s="255"/>
      <c r="AC32" s="255"/>
      <c r="AD32" s="255"/>
      <c r="AE32" s="255"/>
      <c r="AF32" s="255"/>
      <c r="AG32" s="255"/>
      <c r="AH32" s="73"/>
      <c r="AI32" s="73"/>
      <c r="AJ32" s="73"/>
      <c r="AK32" s="73"/>
      <c r="AL32" s="73"/>
      <c r="AM32" s="73"/>
      <c r="AN32" s="73"/>
    </row>
    <row r="33" spans="1:40" s="2" customFormat="1" ht="11.25">
      <c r="A33" s="3">
        <v>17</v>
      </c>
      <c r="B33" s="7" t="s">
        <v>422</v>
      </c>
      <c r="C33" s="3" t="s">
        <v>423</v>
      </c>
      <c r="D33" s="255">
        <v>241451179</v>
      </c>
      <c r="E33" s="255">
        <v>125468924.13642138</v>
      </c>
      <c r="F33" s="255">
        <v>29455453.973464556</v>
      </c>
      <c r="G33" s="255">
        <v>35274311.73923845</v>
      </c>
      <c r="H33" s="255">
        <v>23122479.566154398</v>
      </c>
      <c r="I33" s="255">
        <v>21683245.10376582</v>
      </c>
      <c r="J33" s="255">
        <v>0</v>
      </c>
      <c r="K33" s="255">
        <v>5394260.564381529</v>
      </c>
      <c r="L33" s="255">
        <v>959949.7908820309</v>
      </c>
      <c r="M33" s="255">
        <v>92554.12569180527</v>
      </c>
      <c r="N33" s="255">
        <v>125468924.13642138</v>
      </c>
      <c r="O33" s="255">
        <v>29455453.973464556</v>
      </c>
      <c r="P33" s="255">
        <v>35274311.73923845</v>
      </c>
      <c r="Q33" s="255">
        <v>23122479.566154398</v>
      </c>
      <c r="R33" s="255">
        <v>19617618.079414345</v>
      </c>
      <c r="S33" s="255">
        <v>52486.65273935555</v>
      </c>
      <c r="T33" s="255">
        <v>2013140.3716121197</v>
      </c>
      <c r="U33" s="255">
        <v>0</v>
      </c>
      <c r="V33" s="255">
        <v>5394260.564381529</v>
      </c>
      <c r="W33" s="255">
        <v>0</v>
      </c>
      <c r="X33" s="255">
        <v>959949.7908820309</v>
      </c>
      <c r="Y33" s="255">
        <v>0</v>
      </c>
      <c r="Z33" s="255">
        <v>92554.12569180527</v>
      </c>
      <c r="AA33" s="255"/>
      <c r="AB33" s="255"/>
      <c r="AC33" s="255"/>
      <c r="AD33" s="255"/>
      <c r="AE33" s="255"/>
      <c r="AF33" s="255"/>
      <c r="AG33" s="255"/>
      <c r="AH33" s="73"/>
      <c r="AI33" s="73"/>
      <c r="AJ33" s="73"/>
      <c r="AK33" s="73"/>
      <c r="AL33" s="73"/>
      <c r="AM33" s="73"/>
      <c r="AN33" s="73"/>
    </row>
    <row r="34" spans="1:40" s="2" customFormat="1" ht="11.25">
      <c r="A34" s="3">
        <v>18</v>
      </c>
      <c r="B34" s="2" t="s">
        <v>424</v>
      </c>
      <c r="C34" s="3" t="s">
        <v>425</v>
      </c>
      <c r="D34" s="255">
        <v>59592732</v>
      </c>
      <c r="E34" s="255">
        <v>33596668.941133305</v>
      </c>
      <c r="F34" s="255">
        <v>6911973.551744918</v>
      </c>
      <c r="G34" s="255">
        <v>7751339.162536651</v>
      </c>
      <c r="H34" s="255">
        <v>4792071.219710092</v>
      </c>
      <c r="I34" s="255">
        <v>4184720.2273329864</v>
      </c>
      <c r="J34" s="255">
        <v>773964.5906934893</v>
      </c>
      <c r="K34" s="255">
        <v>667011.853083932</v>
      </c>
      <c r="L34" s="255">
        <v>756072.3797312712</v>
      </c>
      <c r="M34" s="255">
        <v>158910.07403335493</v>
      </c>
      <c r="N34" s="255">
        <v>33596668.941133305</v>
      </c>
      <c r="O34" s="255">
        <v>6911973.551744918</v>
      </c>
      <c r="P34" s="255">
        <v>7751339.162536651</v>
      </c>
      <c r="Q34" s="255">
        <v>4792071.219710092</v>
      </c>
      <c r="R34" s="255">
        <v>3544913.873773987</v>
      </c>
      <c r="S34" s="255">
        <v>12218.504048217364</v>
      </c>
      <c r="T34" s="255">
        <v>627587.8495107817</v>
      </c>
      <c r="U34" s="255">
        <v>80408.48126415577</v>
      </c>
      <c r="V34" s="255">
        <v>667011.853083932</v>
      </c>
      <c r="W34" s="255">
        <v>693556.1094293335</v>
      </c>
      <c r="X34" s="255">
        <v>756072.3797312712</v>
      </c>
      <c r="Y34" s="255">
        <v>139343.52219110128</v>
      </c>
      <c r="Z34" s="255">
        <v>19566.551842253655</v>
      </c>
      <c r="AA34" s="255"/>
      <c r="AB34" s="255"/>
      <c r="AC34" s="255"/>
      <c r="AD34" s="255"/>
      <c r="AE34" s="255"/>
      <c r="AF34" s="255"/>
      <c r="AG34" s="255"/>
      <c r="AH34" s="73"/>
      <c r="AI34" s="73"/>
      <c r="AJ34" s="73"/>
      <c r="AK34" s="73"/>
      <c r="AL34" s="73"/>
      <c r="AM34" s="73"/>
      <c r="AN34" s="73"/>
    </row>
    <row r="35" spans="1:40" s="2" customFormat="1" ht="11.25">
      <c r="A35" s="3">
        <v>19</v>
      </c>
      <c r="B35" s="2" t="s">
        <v>426</v>
      </c>
      <c r="C35" s="3" t="s">
        <v>427</v>
      </c>
      <c r="D35" s="255">
        <v>115588019.99999999</v>
      </c>
      <c r="E35" s="255">
        <v>61307332.379303165</v>
      </c>
      <c r="F35" s="255">
        <v>13926553.724674795</v>
      </c>
      <c r="G35" s="255">
        <v>16437682.027500143</v>
      </c>
      <c r="H35" s="255">
        <v>10634103.335740933</v>
      </c>
      <c r="I35" s="255">
        <v>9820420.255439853</v>
      </c>
      <c r="J35" s="255">
        <v>384166.24596006743</v>
      </c>
      <c r="K35" s="255">
        <v>2258861.339880998</v>
      </c>
      <c r="L35" s="255">
        <v>707643.4837405653</v>
      </c>
      <c r="M35" s="255">
        <v>111257.20775946896</v>
      </c>
      <c r="N35" s="255">
        <v>61307332.379303165</v>
      </c>
      <c r="O35" s="255">
        <v>13926553.724674795</v>
      </c>
      <c r="P35" s="255">
        <v>16437682.027500143</v>
      </c>
      <c r="Q35" s="255">
        <v>10634103.335740933</v>
      </c>
      <c r="R35" s="255">
        <v>8767346.693771962</v>
      </c>
      <c r="S35" s="255">
        <v>24797.618267236357</v>
      </c>
      <c r="T35" s="255">
        <v>1028275.9434006554</v>
      </c>
      <c r="U35" s="255">
        <v>39409.63426039579</v>
      </c>
      <c r="V35" s="255">
        <v>2258861.339880998</v>
      </c>
      <c r="W35" s="255">
        <v>344756.61169967166</v>
      </c>
      <c r="X35" s="255">
        <v>707643.4837405653</v>
      </c>
      <c r="Y35" s="255">
        <v>68589.08173433719</v>
      </c>
      <c r="Z35" s="255">
        <v>42668.12602513177</v>
      </c>
      <c r="AA35" s="255"/>
      <c r="AB35" s="255"/>
      <c r="AC35" s="255"/>
      <c r="AD35" s="255"/>
      <c r="AE35" s="255"/>
      <c r="AF35" s="255"/>
      <c r="AG35" s="255"/>
      <c r="AH35" s="73"/>
      <c r="AI35" s="73"/>
      <c r="AJ35" s="73"/>
      <c r="AK35" s="73"/>
      <c r="AL35" s="73"/>
      <c r="AM35" s="73"/>
      <c r="AN35" s="73"/>
    </row>
    <row r="36" spans="1:40" s="2" customFormat="1" ht="11.25">
      <c r="A36" s="3">
        <v>20</v>
      </c>
      <c r="B36" s="2" t="s">
        <v>428</v>
      </c>
      <c r="C36" s="3" t="s">
        <v>429</v>
      </c>
      <c r="D36" s="255">
        <v>-1784585599.9999998</v>
      </c>
      <c r="E36" s="255">
        <v>-997690842.6438575</v>
      </c>
      <c r="F36" s="255">
        <v>-207119063.1450822</v>
      </c>
      <c r="G36" s="255">
        <v>-233508550.36974743</v>
      </c>
      <c r="H36" s="255">
        <v>-145015402.02896342</v>
      </c>
      <c r="I36" s="255">
        <v>-127368450.2219049</v>
      </c>
      <c r="J36" s="255">
        <v>-26359478.175326586</v>
      </c>
      <c r="K36" s="255">
        <v>-21251186.836730085</v>
      </c>
      <c r="L36" s="255">
        <v>-21497160.779002514</v>
      </c>
      <c r="M36" s="255">
        <v>-4775465.799385137</v>
      </c>
      <c r="N36" s="255">
        <v>-997690842.6438575</v>
      </c>
      <c r="O36" s="255">
        <v>-207119063.1450822</v>
      </c>
      <c r="P36" s="255">
        <v>-233508550.36974743</v>
      </c>
      <c r="Q36" s="255">
        <v>-145015402.02896342</v>
      </c>
      <c r="R36" s="255">
        <v>-108518522.78892598</v>
      </c>
      <c r="S36" s="255">
        <v>-366528.1082279873</v>
      </c>
      <c r="T36" s="255">
        <v>-18483399.324750938</v>
      </c>
      <c r="U36" s="255">
        <v>-2383220.6179887573</v>
      </c>
      <c r="V36" s="255">
        <v>-21251186.836730085</v>
      </c>
      <c r="W36" s="255">
        <v>-23976257.557337828</v>
      </c>
      <c r="X36" s="255">
        <v>-21497160.779002514</v>
      </c>
      <c r="Y36" s="255">
        <v>-4184943.5333910985</v>
      </c>
      <c r="Z36" s="255">
        <v>-590522.2659940382</v>
      </c>
      <c r="AA36" s="255"/>
      <c r="AB36" s="255"/>
      <c r="AC36" s="255"/>
      <c r="AD36" s="255"/>
      <c r="AE36" s="255"/>
      <c r="AF36" s="255"/>
      <c r="AG36" s="255"/>
      <c r="AH36" s="73"/>
      <c r="AI36" s="73"/>
      <c r="AJ36" s="73"/>
      <c r="AK36" s="73"/>
      <c r="AL36" s="73"/>
      <c r="AM36" s="73"/>
      <c r="AN36" s="73"/>
    </row>
    <row r="37" spans="1:40" s="2" customFormat="1" ht="11.25">
      <c r="A37" s="3">
        <v>21</v>
      </c>
      <c r="B37" s="2" t="s">
        <v>430</v>
      </c>
      <c r="C37" s="3" t="s">
        <v>431</v>
      </c>
      <c r="D37" s="255">
        <v>-322144768.99999994</v>
      </c>
      <c r="E37" s="255">
        <v>-180407253.0415343</v>
      </c>
      <c r="F37" s="255">
        <v>-37491737.78821708</v>
      </c>
      <c r="G37" s="255">
        <v>-42368589.08742401</v>
      </c>
      <c r="H37" s="255">
        <v>-26310028.81601832</v>
      </c>
      <c r="I37" s="255">
        <v>-23098927.152451728</v>
      </c>
      <c r="J37" s="255">
        <v>-3946533.420038027</v>
      </c>
      <c r="K37" s="255">
        <v>-3837832.9815324326</v>
      </c>
      <c r="L37" s="255">
        <v>-3868283.6144487206</v>
      </c>
      <c r="M37" s="255">
        <v>-815583.0983353375</v>
      </c>
      <c r="N37" s="255">
        <v>-180407253.0415343</v>
      </c>
      <c r="O37" s="255">
        <v>-37491737.78821708</v>
      </c>
      <c r="P37" s="255">
        <v>-42368589.08742401</v>
      </c>
      <c r="Q37" s="255">
        <v>-26310028.81601832</v>
      </c>
      <c r="R37" s="255">
        <v>-19677860.95214769</v>
      </c>
      <c r="S37" s="255">
        <v>-66551.74448434915</v>
      </c>
      <c r="T37" s="255">
        <v>-3354514.4558196897</v>
      </c>
      <c r="U37" s="255">
        <v>-407932.2952670009</v>
      </c>
      <c r="V37" s="255">
        <v>-3837832.9815324326</v>
      </c>
      <c r="W37" s="255">
        <v>-3538601.124771026</v>
      </c>
      <c r="X37" s="255">
        <v>-3868283.6144487206</v>
      </c>
      <c r="Y37" s="255">
        <v>-709015.5223332448</v>
      </c>
      <c r="Z37" s="255">
        <v>-106567.57600209274</v>
      </c>
      <c r="AA37" s="255"/>
      <c r="AB37" s="255"/>
      <c r="AC37" s="255"/>
      <c r="AD37" s="255"/>
      <c r="AE37" s="255"/>
      <c r="AF37" s="255"/>
      <c r="AG37" s="255"/>
      <c r="AH37" s="73"/>
      <c r="AI37" s="73"/>
      <c r="AJ37" s="73"/>
      <c r="AK37" s="73"/>
      <c r="AL37" s="73"/>
      <c r="AM37" s="73"/>
      <c r="AN37" s="73"/>
    </row>
    <row r="38" spans="1:40" s="2" customFormat="1" ht="11.25">
      <c r="A38" s="3">
        <v>22</v>
      </c>
      <c r="B38" s="2" t="s">
        <v>432</v>
      </c>
      <c r="C38" s="3" t="s">
        <v>433</v>
      </c>
      <c r="D38" s="255">
        <v>-8752784</v>
      </c>
      <c r="E38" s="255">
        <v>-7241560.201566638</v>
      </c>
      <c r="F38" s="255">
        <v>-965167.6812595879</v>
      </c>
      <c r="G38" s="255">
        <v>-358820.1139864428</v>
      </c>
      <c r="H38" s="255">
        <v>-37477.7329241252</v>
      </c>
      <c r="I38" s="255">
        <v>-35132.74336890128</v>
      </c>
      <c r="J38" s="255">
        <v>0</v>
      </c>
      <c r="K38" s="255">
        <v>-114625.52689430305</v>
      </c>
      <c r="L38" s="255">
        <v>0</v>
      </c>
      <c r="M38" s="255">
        <v>0</v>
      </c>
      <c r="N38" s="255">
        <v>-7241560.201566638</v>
      </c>
      <c r="O38" s="255">
        <v>-965167.6812595879</v>
      </c>
      <c r="P38" s="255">
        <v>-358820.1139864428</v>
      </c>
      <c r="Q38" s="255">
        <v>-37477.7329241252</v>
      </c>
      <c r="R38" s="255">
        <v>-35132.74336890128</v>
      </c>
      <c r="S38" s="255">
        <v>0</v>
      </c>
      <c r="T38" s="255">
        <v>0</v>
      </c>
      <c r="U38" s="255">
        <v>0</v>
      </c>
      <c r="V38" s="255">
        <v>-114625.52689430305</v>
      </c>
      <c r="W38" s="255">
        <v>0</v>
      </c>
      <c r="X38" s="255">
        <v>0</v>
      </c>
      <c r="Y38" s="255">
        <v>0</v>
      </c>
      <c r="Z38" s="255">
        <v>0</v>
      </c>
      <c r="AA38" s="255"/>
      <c r="AB38" s="255"/>
      <c r="AC38" s="255"/>
      <c r="AD38" s="255"/>
      <c r="AE38" s="255"/>
      <c r="AF38" s="255"/>
      <c r="AG38" s="255"/>
      <c r="AH38" s="73"/>
      <c r="AI38" s="73"/>
      <c r="AJ38" s="73"/>
      <c r="AK38" s="73"/>
      <c r="AL38" s="73"/>
      <c r="AM38" s="73"/>
      <c r="AN38" s="73"/>
    </row>
    <row r="39" spans="1:40" s="2" customFormat="1" ht="11.25">
      <c r="A39" s="3">
        <v>23</v>
      </c>
      <c r="B39" s="2" t="s">
        <v>434</v>
      </c>
      <c r="C39" s="3" t="s">
        <v>435</v>
      </c>
      <c r="D39" s="255">
        <v>-23664861</v>
      </c>
      <c r="E39" s="255">
        <v>-21000337.91572594</v>
      </c>
      <c r="F39" s="255">
        <v>-2469129.501707094</v>
      </c>
      <c r="G39" s="255">
        <v>-179086.07567594657</v>
      </c>
      <c r="H39" s="255">
        <v>-16307.506891021627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-21000337.91572594</v>
      </c>
      <c r="O39" s="255">
        <v>-2469129.501707094</v>
      </c>
      <c r="P39" s="255">
        <v>-179086.07567594657</v>
      </c>
      <c r="Q39" s="255">
        <v>-16307.506891021627</v>
      </c>
      <c r="R39" s="255">
        <v>0</v>
      </c>
      <c r="S39" s="255">
        <v>0</v>
      </c>
      <c r="T39" s="255">
        <v>0</v>
      </c>
      <c r="U39" s="255">
        <v>0</v>
      </c>
      <c r="V39" s="255">
        <v>0</v>
      </c>
      <c r="W39" s="255">
        <v>0</v>
      </c>
      <c r="X39" s="255">
        <v>0</v>
      </c>
      <c r="Y39" s="255">
        <v>0</v>
      </c>
      <c r="Z39" s="255">
        <v>0</v>
      </c>
      <c r="AA39" s="255"/>
      <c r="AB39" s="255"/>
      <c r="AC39" s="255"/>
      <c r="AD39" s="255"/>
      <c r="AE39" s="255"/>
      <c r="AF39" s="255"/>
      <c r="AG39" s="255"/>
      <c r="AH39" s="73"/>
      <c r="AI39" s="73"/>
      <c r="AJ39" s="73"/>
      <c r="AK39" s="73"/>
      <c r="AL39" s="73"/>
      <c r="AM39" s="73"/>
      <c r="AN39" s="73"/>
    </row>
    <row r="40" spans="1:40" s="2" customFormat="1" ht="11.25">
      <c r="A40" s="3"/>
      <c r="C40" s="3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73"/>
      <c r="AI40" s="73"/>
      <c r="AJ40" s="73"/>
      <c r="AK40" s="73"/>
      <c r="AL40" s="73"/>
      <c r="AM40" s="73"/>
      <c r="AN40" s="73"/>
    </row>
    <row r="41" spans="1:40" s="2" customFormat="1" ht="31.5">
      <c r="A41" s="3">
        <v>24</v>
      </c>
      <c r="B41" s="2" t="s">
        <v>436</v>
      </c>
      <c r="C41" s="1" t="s">
        <v>437</v>
      </c>
      <c r="D41" s="255">
        <f aca="true" t="shared" si="5" ref="D41:Z41">(D31+D32+D33+D34+D35+D36+D37+D38+D39)</f>
        <v>2658121664</v>
      </c>
      <c r="E41" s="255">
        <f t="shared" si="5"/>
        <v>1483435262.0608485</v>
      </c>
      <c r="F41" s="255">
        <f t="shared" si="5"/>
        <v>310333585.5706218</v>
      </c>
      <c r="G41" s="255">
        <f t="shared" si="5"/>
        <v>352865140.90849656</v>
      </c>
      <c r="H41" s="255">
        <f t="shared" si="5"/>
        <v>219459833.5950072</v>
      </c>
      <c r="I41" s="255">
        <f t="shared" si="5"/>
        <v>192843688.40496042</v>
      </c>
      <c r="J41" s="255">
        <f t="shared" si="5"/>
        <v>27939242.590597432</v>
      </c>
      <c r="K41" s="255">
        <f t="shared" si="5"/>
        <v>32176721.929320734</v>
      </c>
      <c r="L41" s="255">
        <f t="shared" si="5"/>
        <v>32607440.299229287</v>
      </c>
      <c r="M41" s="255">
        <f t="shared" si="5"/>
        <v>6460748.640917897</v>
      </c>
      <c r="N41" s="255">
        <f t="shared" si="5"/>
        <v>1483435262.0608485</v>
      </c>
      <c r="O41" s="255">
        <f t="shared" si="5"/>
        <v>310333585.5706218</v>
      </c>
      <c r="P41" s="255">
        <f t="shared" si="5"/>
        <v>352865140.90849656</v>
      </c>
      <c r="Q41" s="255">
        <f t="shared" si="5"/>
        <v>219459833.5950072</v>
      </c>
      <c r="R41" s="255">
        <f t="shared" si="5"/>
        <v>164332755.32887653</v>
      </c>
      <c r="S41" s="255">
        <f t="shared" si="5"/>
        <v>554593.622715106</v>
      </c>
      <c r="T41" s="255">
        <f t="shared" si="5"/>
        <v>27956339.45336871</v>
      </c>
      <c r="U41" s="255">
        <f t="shared" si="5"/>
        <v>3242310.234523482</v>
      </c>
      <c r="V41" s="255">
        <f t="shared" si="5"/>
        <v>32176721.929320734</v>
      </c>
      <c r="W41" s="255">
        <f t="shared" si="5"/>
        <v>24696932.35607395</v>
      </c>
      <c r="X41" s="255">
        <f t="shared" si="5"/>
        <v>32607440.299229287</v>
      </c>
      <c r="Y41" s="255">
        <f t="shared" si="5"/>
        <v>5564663.384867905</v>
      </c>
      <c r="Z41" s="255">
        <f t="shared" si="5"/>
        <v>896085.256049992</v>
      </c>
      <c r="AA41" s="255"/>
      <c r="AB41" s="255"/>
      <c r="AC41" s="255"/>
      <c r="AD41" s="255"/>
      <c r="AE41" s="255"/>
      <c r="AF41" s="255"/>
      <c r="AG41" s="255"/>
      <c r="AH41" s="73"/>
      <c r="AI41" s="73"/>
      <c r="AJ41" s="73"/>
      <c r="AK41" s="73"/>
      <c r="AL41" s="73"/>
      <c r="AM41" s="73"/>
      <c r="AN41" s="73"/>
    </row>
    <row r="42" spans="1:40" s="2" customFormat="1" ht="11.25">
      <c r="A42" s="3"/>
      <c r="C42" s="1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73"/>
      <c r="AI42" s="73"/>
      <c r="AJ42" s="73"/>
      <c r="AK42" s="73"/>
      <c r="AL42" s="73"/>
      <c r="AM42" s="73"/>
      <c r="AN42" s="73"/>
    </row>
    <row r="43" spans="1:40" s="2" customFormat="1" ht="21">
      <c r="A43" s="3">
        <v>27</v>
      </c>
      <c r="B43" s="2" t="s">
        <v>438</v>
      </c>
      <c r="C43" s="1" t="s">
        <v>439</v>
      </c>
      <c r="D43" s="256">
        <f aca="true" t="shared" si="6" ref="D43:Z43">(D29/D41)</f>
        <v>0.07216384627456987</v>
      </c>
      <c r="E43" s="256">
        <f t="shared" si="6"/>
        <v>0.06993279404345351</v>
      </c>
      <c r="F43" s="256">
        <f t="shared" si="6"/>
        <v>0.08508868863367919</v>
      </c>
      <c r="G43" s="256">
        <f t="shared" si="6"/>
        <v>0.09766562608589265</v>
      </c>
      <c r="H43" s="256">
        <f t="shared" si="6"/>
        <v>0.056463937036374215</v>
      </c>
      <c r="I43" s="256">
        <f t="shared" si="6"/>
        <v>0.04982174809703543</v>
      </c>
      <c r="J43" s="256">
        <f t="shared" si="6"/>
        <v>0.11397181013503448</v>
      </c>
      <c r="K43" s="256">
        <f t="shared" si="6"/>
        <v>0.01480287651646724</v>
      </c>
      <c r="L43" s="256">
        <f t="shared" si="6"/>
        <v>0.03558240021154331</v>
      </c>
      <c r="M43" s="256">
        <f t="shared" si="6"/>
        <v>0.0604599840499462</v>
      </c>
      <c r="N43" s="256">
        <f t="shared" si="6"/>
        <v>0.06993279404345351</v>
      </c>
      <c r="O43" s="256">
        <f t="shared" si="6"/>
        <v>0.08508868863367919</v>
      </c>
      <c r="P43" s="256">
        <f t="shared" si="6"/>
        <v>0.09766562608589265</v>
      </c>
      <c r="Q43" s="256">
        <f t="shared" si="6"/>
        <v>0.056463937036374215</v>
      </c>
      <c r="R43" s="256">
        <f t="shared" si="6"/>
        <v>0.05316762558612969</v>
      </c>
      <c r="S43" s="256">
        <f t="shared" si="6"/>
        <v>-0.07630710322680392</v>
      </c>
      <c r="T43" s="256">
        <f t="shared" si="6"/>
        <v>0.03265615991294568</v>
      </c>
      <c r="U43" s="256">
        <f t="shared" si="6"/>
        <v>0.09556129764977306</v>
      </c>
      <c r="V43" s="256">
        <f t="shared" si="6"/>
        <v>0.01480287651646724</v>
      </c>
      <c r="W43" s="256">
        <f t="shared" si="6"/>
        <v>0.11638881448979213</v>
      </c>
      <c r="X43" s="256">
        <f t="shared" si="6"/>
        <v>0.03558240021154331</v>
      </c>
      <c r="Y43" s="256">
        <f t="shared" si="6"/>
        <v>0.07257107220843549</v>
      </c>
      <c r="Z43" s="256">
        <f t="shared" si="6"/>
        <v>-0.014749521263790059</v>
      </c>
      <c r="AA43" s="255"/>
      <c r="AB43" s="255"/>
      <c r="AC43" s="255"/>
      <c r="AD43" s="255"/>
      <c r="AE43" s="255"/>
      <c r="AF43" s="255"/>
      <c r="AG43" s="255"/>
      <c r="AH43" s="73"/>
      <c r="AI43" s="73"/>
      <c r="AJ43" s="73"/>
      <c r="AK43" s="73"/>
      <c r="AL43" s="73"/>
      <c r="AM43" s="73"/>
      <c r="AN43" s="73"/>
    </row>
    <row r="44" ht="11.25">
      <c r="D44" s="257"/>
    </row>
    <row r="64" ht="11.25">
      <c r="C64" s="6"/>
    </row>
  </sheetData>
  <printOptions horizontalCentered="1"/>
  <pageMargins left="0.25" right="0.25" top="2" bottom="0.75" header="1.5" footer="0.5"/>
  <pageSetup firstPageNumber="1" useFirstPageNumber="1" fitToWidth="2" horizontalDpi="600" verticalDpi="600" orientation="landscape" scale="90" r:id="rId1"/>
  <headerFooter alignWithMargins="0">
    <oddHeader>&amp;CPuget Sound Energy
Electric Cost of Service
Commission Basis
Summary Results of Operations
&amp;RDocket No. UE-04______
Exhibit No. ______ (CEP-9)
Page &amp;P of &amp;N</oddHeader>
    <oddFooter>&amp;LSummary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I84"/>
  <sheetViews>
    <sheetView workbookViewId="0" topLeftCell="A1">
      <pane xSplit="4" ySplit="7" topLeftCell="E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E8" sqref="E8"/>
    </sheetView>
  </sheetViews>
  <sheetFormatPr defaultColWidth="9.33203125" defaultRowHeight="11.25"/>
  <cols>
    <col min="1" max="1" width="3.16015625" style="299" bestFit="1" customWidth="1"/>
    <col min="2" max="2" width="31" style="86" bestFit="1" customWidth="1"/>
    <col min="3" max="3" width="12.83203125" style="285" bestFit="1" customWidth="1"/>
    <col min="4" max="4" width="12.83203125" style="299" customWidth="1"/>
    <col min="5" max="5" width="12.66015625" style="299" bestFit="1" customWidth="1"/>
    <col min="6" max="10" width="13" style="288" bestFit="1" customWidth="1"/>
    <col min="11" max="11" width="13.83203125" style="288" bestFit="1" customWidth="1"/>
    <col min="12" max="14" width="13" style="288" bestFit="1" customWidth="1"/>
    <col min="15" max="15" width="12.66015625" style="288" hidden="1" customWidth="1"/>
    <col min="16" max="16" width="14.16015625" style="288" hidden="1" customWidth="1"/>
    <col min="17" max="17" width="15.5" style="288" hidden="1" customWidth="1"/>
    <col min="18" max="18" width="13.5" style="288" hidden="1" customWidth="1"/>
    <col min="19" max="19" width="14" style="288" hidden="1" customWidth="1"/>
    <col min="20" max="20" width="14.5" style="288" hidden="1" customWidth="1"/>
    <col min="21" max="21" width="17" style="288" hidden="1" customWidth="1"/>
    <col min="22" max="22" width="13.83203125" style="288" hidden="1" customWidth="1"/>
    <col min="23" max="23" width="14.16015625" style="288" hidden="1" customWidth="1"/>
    <col min="24" max="24" width="13.83203125" style="288" hidden="1" customWidth="1"/>
    <col min="25" max="25" width="11.5" style="288" hidden="1" customWidth="1"/>
    <col min="26" max="27" width="10.33203125" style="288" hidden="1" customWidth="1"/>
    <col min="28" max="16384" width="9.33203125" style="289" customWidth="1"/>
  </cols>
  <sheetData>
    <row r="1" spans="1:21" ht="11.25">
      <c r="A1" s="287"/>
      <c r="B1" s="56"/>
      <c r="C1" s="44"/>
      <c r="D1" s="128"/>
      <c r="E1" s="128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7" s="126" customFormat="1" ht="11.25">
      <c r="A2" s="56"/>
      <c r="B2" s="3" t="s">
        <v>443</v>
      </c>
      <c r="C2" s="44"/>
      <c r="D2" s="229"/>
      <c r="E2" s="290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86"/>
      <c r="W2" s="86"/>
      <c r="X2" s="86"/>
      <c r="Y2" s="86"/>
      <c r="Z2" s="86"/>
      <c r="AA2" s="86"/>
    </row>
    <row r="3" spans="1:27" s="126" customFormat="1" ht="11.25">
      <c r="A3" s="56"/>
      <c r="B3" s="44" t="s">
        <v>1156</v>
      </c>
      <c r="C3" s="44"/>
      <c r="D3" s="232"/>
      <c r="E3" s="290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86"/>
      <c r="W3" s="86"/>
      <c r="X3" s="86"/>
      <c r="Y3" s="86"/>
      <c r="Z3" s="86"/>
      <c r="AA3" s="86"/>
    </row>
    <row r="4" spans="1:27" s="126" customFormat="1" ht="12" thickBot="1">
      <c r="A4" s="56"/>
      <c r="B4" s="291"/>
      <c r="C4" s="44"/>
      <c r="D4" s="292"/>
      <c r="E4" s="44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86"/>
      <c r="W4" s="86"/>
      <c r="X4" s="86"/>
      <c r="Y4" s="86"/>
      <c r="Z4" s="86"/>
      <c r="AA4" s="86"/>
    </row>
    <row r="5" spans="1:27" s="120" customFormat="1" ht="11.25">
      <c r="A5" s="235"/>
      <c r="B5" s="236"/>
      <c r="C5" s="237" t="s">
        <v>355</v>
      </c>
      <c r="D5" s="237" t="s">
        <v>355</v>
      </c>
      <c r="E5" s="237"/>
      <c r="F5" s="240" t="s">
        <v>356</v>
      </c>
      <c r="G5" s="240" t="s">
        <v>356</v>
      </c>
      <c r="H5" s="240" t="s">
        <v>356</v>
      </c>
      <c r="I5" s="240" t="s">
        <v>356</v>
      </c>
      <c r="J5" s="240" t="s">
        <v>356</v>
      </c>
      <c r="K5" s="240" t="s">
        <v>356</v>
      </c>
      <c r="L5" s="240" t="s">
        <v>356</v>
      </c>
      <c r="M5" s="240" t="s">
        <v>356</v>
      </c>
      <c r="N5" s="241" t="s">
        <v>356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</row>
    <row r="6" spans="1:27" s="120" customFormat="1" ht="11.25">
      <c r="A6" s="243"/>
      <c r="B6" s="244"/>
      <c r="C6" s="245"/>
      <c r="D6" s="245"/>
      <c r="E6" s="245" t="s">
        <v>365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</row>
    <row r="7" spans="1:27" s="120" customFormat="1" ht="12" thickBot="1">
      <c r="A7" s="248"/>
      <c r="B7" s="249"/>
      <c r="C7" s="250" t="s">
        <v>352</v>
      </c>
      <c r="D7" s="250" t="s">
        <v>466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</row>
    <row r="8" spans="1:21" s="126" customFormat="1" ht="11.25">
      <c r="A8" s="120"/>
      <c r="B8" s="126" t="s">
        <v>1157</v>
      </c>
      <c r="C8" s="12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41"/>
      <c r="Q8" s="141"/>
      <c r="R8" s="141"/>
      <c r="S8" s="141"/>
      <c r="T8" s="141"/>
      <c r="U8" s="141"/>
    </row>
    <row r="9" spans="1:35" s="126" customFormat="1" ht="11.25">
      <c r="A9" s="120">
        <v>1</v>
      </c>
      <c r="B9" s="142" t="s">
        <v>1158</v>
      </c>
      <c r="C9" s="120" t="s">
        <v>968</v>
      </c>
      <c r="D9" s="120" t="s">
        <v>472</v>
      </c>
      <c r="E9" s="255">
        <v>119336078</v>
      </c>
      <c r="F9" s="255">
        <v>71183100.88448448</v>
      </c>
      <c r="G9" s="255">
        <v>24856208.801075853</v>
      </c>
      <c r="H9" s="255">
        <v>8991479.775452835</v>
      </c>
      <c r="I9" s="255">
        <v>893282.0538937561</v>
      </c>
      <c r="J9" s="255">
        <v>12642476.107674748</v>
      </c>
      <c r="K9" s="255">
        <v>235094.91756221055</v>
      </c>
      <c r="L9" s="255">
        <v>388495.2081679151</v>
      </c>
      <c r="M9" s="255">
        <v>0</v>
      </c>
      <c r="N9" s="255">
        <v>145940.25168819405</v>
      </c>
      <c r="O9" s="255">
        <v>71183100.88448448</v>
      </c>
      <c r="P9" s="255">
        <v>24856208.801075853</v>
      </c>
      <c r="Q9" s="255">
        <v>8991479.775452835</v>
      </c>
      <c r="R9" s="255">
        <v>893282.0538937561</v>
      </c>
      <c r="S9" s="255">
        <v>9386331.85848212</v>
      </c>
      <c r="T9" s="255">
        <v>17074.56011698931</v>
      </c>
      <c r="U9" s="255">
        <v>3239069.6890756385</v>
      </c>
      <c r="V9" s="255">
        <v>34149.12023397862</v>
      </c>
      <c r="W9" s="255">
        <v>388495.2081679151</v>
      </c>
      <c r="X9" s="255">
        <v>200945.79732823194</v>
      </c>
      <c r="Y9" s="255">
        <v>0</v>
      </c>
      <c r="Z9" s="255">
        <v>16215.58352091045</v>
      </c>
      <c r="AA9" s="255">
        <v>129724.6681672836</v>
      </c>
      <c r="AB9" s="293"/>
      <c r="AC9" s="294"/>
      <c r="AD9" s="294"/>
      <c r="AE9" s="294"/>
      <c r="AF9" s="294"/>
      <c r="AG9" s="294"/>
      <c r="AH9" s="294"/>
      <c r="AI9" s="294"/>
    </row>
    <row r="10" spans="1:35" s="126" customFormat="1" ht="11.25">
      <c r="A10" s="120">
        <v>2</v>
      </c>
      <c r="B10" s="142" t="s">
        <v>1159</v>
      </c>
      <c r="C10" s="120" t="s">
        <v>966</v>
      </c>
      <c r="D10" s="120" t="s">
        <v>472</v>
      </c>
      <c r="E10" s="255">
        <v>123389284</v>
      </c>
      <c r="F10" s="255">
        <v>123389284</v>
      </c>
      <c r="G10" s="255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123389284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55">
        <v>0</v>
      </c>
      <c r="Y10" s="255">
        <v>0</v>
      </c>
      <c r="Z10" s="255">
        <v>0</v>
      </c>
      <c r="AA10" s="255">
        <v>0</v>
      </c>
      <c r="AB10" s="293"/>
      <c r="AC10" s="294"/>
      <c r="AD10" s="294"/>
      <c r="AE10" s="294"/>
      <c r="AF10" s="294"/>
      <c r="AG10" s="294"/>
      <c r="AH10" s="294"/>
      <c r="AI10" s="294"/>
    </row>
    <row r="11" spans="1:35" s="126" customFormat="1" ht="11.25">
      <c r="A11" s="120">
        <v>3</v>
      </c>
      <c r="B11" s="142" t="s">
        <v>1159</v>
      </c>
      <c r="C11" s="120" t="s">
        <v>964</v>
      </c>
      <c r="D11" s="120" t="s">
        <v>472</v>
      </c>
      <c r="E11" s="255">
        <v>44252929</v>
      </c>
      <c r="F11" s="255">
        <v>39270311.4867494</v>
      </c>
      <c r="G11" s="255">
        <v>4617234.495095889</v>
      </c>
      <c r="H11" s="255">
        <v>334888.2290826171</v>
      </c>
      <c r="I11" s="255">
        <v>30494.78907209262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39270311.4867494</v>
      </c>
      <c r="P11" s="255">
        <v>4617234.495095889</v>
      </c>
      <c r="Q11" s="255">
        <v>334888.2290826171</v>
      </c>
      <c r="R11" s="255">
        <v>30494.78907209262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0</v>
      </c>
      <c r="Y11" s="255">
        <v>0</v>
      </c>
      <c r="Z11" s="255">
        <v>0</v>
      </c>
      <c r="AA11" s="255">
        <v>0</v>
      </c>
      <c r="AB11" s="293"/>
      <c r="AC11" s="294"/>
      <c r="AD11" s="294"/>
      <c r="AE11" s="294"/>
      <c r="AF11" s="294"/>
      <c r="AG11" s="294"/>
      <c r="AH11" s="294"/>
      <c r="AI11" s="294"/>
    </row>
    <row r="12" spans="1:35" s="126" customFormat="1" ht="22.5">
      <c r="A12" s="120">
        <v>4</v>
      </c>
      <c r="B12" s="142" t="s">
        <v>1160</v>
      </c>
      <c r="C12" s="122" t="s">
        <v>448</v>
      </c>
      <c r="D12" s="120"/>
      <c r="E12" s="255">
        <f aca="true" t="shared" si="0" ref="E12:AA12">(E9+E10+E11)</f>
        <v>286978291</v>
      </c>
      <c r="F12" s="255">
        <f t="shared" si="0"/>
        <v>233842696.37123388</v>
      </c>
      <c r="G12" s="255">
        <f t="shared" si="0"/>
        <v>29473443.296171743</v>
      </c>
      <c r="H12" s="255">
        <f t="shared" si="0"/>
        <v>9326368.004535453</v>
      </c>
      <c r="I12" s="255">
        <f t="shared" si="0"/>
        <v>923776.8429658487</v>
      </c>
      <c r="J12" s="255">
        <f t="shared" si="0"/>
        <v>12642476.107674748</v>
      </c>
      <c r="K12" s="255">
        <f t="shared" si="0"/>
        <v>235094.91756221055</v>
      </c>
      <c r="L12" s="255">
        <f t="shared" si="0"/>
        <v>388495.2081679151</v>
      </c>
      <c r="M12" s="255">
        <f t="shared" si="0"/>
        <v>0</v>
      </c>
      <c r="N12" s="255">
        <f t="shared" si="0"/>
        <v>145940.25168819405</v>
      </c>
      <c r="O12" s="255">
        <f t="shared" si="0"/>
        <v>233842696.37123388</v>
      </c>
      <c r="P12" s="255">
        <f t="shared" si="0"/>
        <v>29473443.296171743</v>
      </c>
      <c r="Q12" s="255">
        <f t="shared" si="0"/>
        <v>9326368.004535453</v>
      </c>
      <c r="R12" s="255">
        <f t="shared" si="0"/>
        <v>923776.8429658487</v>
      </c>
      <c r="S12" s="255">
        <f t="shared" si="0"/>
        <v>9386331.85848212</v>
      </c>
      <c r="T12" s="255">
        <f t="shared" si="0"/>
        <v>17074.56011698931</v>
      </c>
      <c r="U12" s="255">
        <f t="shared" si="0"/>
        <v>3239069.6890756385</v>
      </c>
      <c r="V12" s="255">
        <f t="shared" si="0"/>
        <v>34149.12023397862</v>
      </c>
      <c r="W12" s="255">
        <f t="shared" si="0"/>
        <v>388495.2081679151</v>
      </c>
      <c r="X12" s="255">
        <f t="shared" si="0"/>
        <v>200945.79732823194</v>
      </c>
      <c r="Y12" s="255">
        <f t="shared" si="0"/>
        <v>0</v>
      </c>
      <c r="Z12" s="255">
        <f t="shared" si="0"/>
        <v>16215.58352091045</v>
      </c>
      <c r="AA12" s="255">
        <f t="shared" si="0"/>
        <v>129724.6681672836</v>
      </c>
      <c r="AB12" s="293"/>
      <c r="AC12" s="294"/>
      <c r="AD12" s="294"/>
      <c r="AE12" s="294"/>
      <c r="AF12" s="294"/>
      <c r="AG12" s="294"/>
      <c r="AH12" s="294"/>
      <c r="AI12" s="294"/>
    </row>
    <row r="13" spans="1:35" s="126" customFormat="1" ht="11.25">
      <c r="A13" s="120"/>
      <c r="B13" s="142"/>
      <c r="C13" s="122"/>
      <c r="D13" s="120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93"/>
      <c r="AC13" s="294"/>
      <c r="AD13" s="294"/>
      <c r="AE13" s="294"/>
      <c r="AF13" s="294"/>
      <c r="AG13" s="294"/>
      <c r="AH13" s="294"/>
      <c r="AI13" s="294"/>
    </row>
    <row r="14" spans="1:35" s="126" customFormat="1" ht="11.25">
      <c r="A14" s="120">
        <v>5</v>
      </c>
      <c r="B14" s="126" t="s">
        <v>1161</v>
      </c>
      <c r="C14" s="120" t="s">
        <v>586</v>
      </c>
      <c r="D14" s="120" t="s">
        <v>472</v>
      </c>
      <c r="E14" s="255">
        <v>247611283.99999997</v>
      </c>
      <c r="F14" s="255">
        <v>148961212.0617138</v>
      </c>
      <c r="G14" s="255">
        <v>28575474.56386856</v>
      </c>
      <c r="H14" s="255">
        <v>27954513.771330897</v>
      </c>
      <c r="I14" s="255">
        <v>17111794.797756854</v>
      </c>
      <c r="J14" s="255">
        <v>15020519.993764805</v>
      </c>
      <c r="K14" s="255">
        <v>2400416.8971579587</v>
      </c>
      <c r="L14" s="255">
        <v>2628471.43013765</v>
      </c>
      <c r="M14" s="255">
        <v>4392326.500878328</v>
      </c>
      <c r="N14" s="255">
        <v>566553.9833911239</v>
      </c>
      <c r="O14" s="255">
        <v>148961212.0617138</v>
      </c>
      <c r="P14" s="255">
        <v>28575474.56386856</v>
      </c>
      <c r="Q14" s="255">
        <v>27954513.771330897</v>
      </c>
      <c r="R14" s="255">
        <v>17111794.797756854</v>
      </c>
      <c r="S14" s="255">
        <v>12572642.254879525</v>
      </c>
      <c r="T14" s="255">
        <v>43180.6101650008</v>
      </c>
      <c r="U14" s="255">
        <v>2404697.1287202802</v>
      </c>
      <c r="V14" s="255">
        <v>310822.9207146139</v>
      </c>
      <c r="W14" s="255">
        <v>2628471.43013765</v>
      </c>
      <c r="X14" s="255">
        <v>2089593.9764433447</v>
      </c>
      <c r="Y14" s="255">
        <v>4392326.500878328</v>
      </c>
      <c r="Z14" s="255">
        <v>475336.62822771975</v>
      </c>
      <c r="AA14" s="255">
        <v>91217.35516340417</v>
      </c>
      <c r="AB14" s="293"/>
      <c r="AC14" s="294"/>
      <c r="AD14" s="294"/>
      <c r="AE14" s="294"/>
      <c r="AF14" s="294"/>
      <c r="AG14" s="294"/>
      <c r="AH14" s="294"/>
      <c r="AI14" s="294"/>
    </row>
    <row r="15" spans="1:35" s="126" customFormat="1" ht="11.25">
      <c r="A15" s="120">
        <v>6</v>
      </c>
      <c r="B15" s="126" t="s">
        <v>1162</v>
      </c>
      <c r="C15" s="120" t="s">
        <v>564</v>
      </c>
      <c r="D15" s="120" t="s">
        <v>472</v>
      </c>
      <c r="E15" s="255">
        <v>3956792478</v>
      </c>
      <c r="F15" s="255">
        <v>2215205860.1950674</v>
      </c>
      <c r="G15" s="255">
        <v>459163536.96075875</v>
      </c>
      <c r="H15" s="255">
        <v>521718029.1428193</v>
      </c>
      <c r="I15" s="255">
        <v>322812771.9425929</v>
      </c>
      <c r="J15" s="255">
        <v>281758788.15675783</v>
      </c>
      <c r="K15" s="255">
        <v>52781979.72128812</v>
      </c>
      <c r="L15" s="255">
        <v>44505165.93052084</v>
      </c>
      <c r="M15" s="255">
        <v>48134200.99845784</v>
      </c>
      <c r="N15" s="255">
        <v>10712144.951736882</v>
      </c>
      <c r="O15" s="255">
        <v>2215205860.1950674</v>
      </c>
      <c r="P15" s="255">
        <v>459163536.96075875</v>
      </c>
      <c r="Q15" s="255">
        <v>521718029.1428193</v>
      </c>
      <c r="R15" s="255">
        <v>322812771.9425929</v>
      </c>
      <c r="S15" s="255">
        <v>238922909.915685</v>
      </c>
      <c r="T15" s="255">
        <v>823885.0201548422</v>
      </c>
      <c r="U15" s="255">
        <v>42011993.22091799</v>
      </c>
      <c r="V15" s="255">
        <v>5380471.4399384</v>
      </c>
      <c r="W15" s="255">
        <v>44505165.93052084</v>
      </c>
      <c r="X15" s="255">
        <v>47401508.28134973</v>
      </c>
      <c r="Y15" s="255">
        <v>48134200.99845784</v>
      </c>
      <c r="Z15" s="255">
        <v>9429599.47254388</v>
      </c>
      <c r="AA15" s="255">
        <v>1282545.4791930006</v>
      </c>
      <c r="AB15" s="293"/>
      <c r="AC15" s="294"/>
      <c r="AD15" s="294"/>
      <c r="AE15" s="294"/>
      <c r="AF15" s="294"/>
      <c r="AG15" s="294"/>
      <c r="AH15" s="294"/>
      <c r="AI15" s="294"/>
    </row>
    <row r="16" spans="1:35" s="126" customFormat="1" ht="11.25">
      <c r="A16" s="120">
        <v>7</v>
      </c>
      <c r="B16" s="126" t="s">
        <v>1163</v>
      </c>
      <c r="C16" s="122" t="s">
        <v>1204</v>
      </c>
      <c r="D16" s="120"/>
      <c r="E16" s="255">
        <f aca="true" t="shared" si="1" ref="E16:AA16">((E12/E15)*E14)</f>
        <v>17958754.09431458</v>
      </c>
      <c r="F16" s="255">
        <f t="shared" si="1"/>
        <v>15724719.814604925</v>
      </c>
      <c r="G16" s="255">
        <f t="shared" si="1"/>
        <v>1834243.2737453105</v>
      </c>
      <c r="H16" s="255">
        <f t="shared" si="1"/>
        <v>499722.202906498</v>
      </c>
      <c r="I16" s="255">
        <f t="shared" si="1"/>
        <v>48967.950309482694</v>
      </c>
      <c r="J16" s="255">
        <f t="shared" si="1"/>
        <v>673968.5615072015</v>
      </c>
      <c r="K16" s="255">
        <f t="shared" si="1"/>
        <v>10691.637856938562</v>
      </c>
      <c r="L16" s="255">
        <f t="shared" si="1"/>
        <v>22944.494960627897</v>
      </c>
      <c r="M16" s="255">
        <f t="shared" si="1"/>
        <v>0</v>
      </c>
      <c r="N16" s="255">
        <f t="shared" si="1"/>
        <v>7718.625102962521</v>
      </c>
      <c r="O16" s="255">
        <f t="shared" si="1"/>
        <v>15724719.814604925</v>
      </c>
      <c r="P16" s="255">
        <f t="shared" si="1"/>
        <v>1834243.2737453105</v>
      </c>
      <c r="Q16" s="255">
        <f t="shared" si="1"/>
        <v>499722.202906498</v>
      </c>
      <c r="R16" s="255">
        <f t="shared" si="1"/>
        <v>48967.950309482694</v>
      </c>
      <c r="S16" s="255">
        <f t="shared" si="1"/>
        <v>493929.16143504117</v>
      </c>
      <c r="T16" s="255">
        <f t="shared" si="1"/>
        <v>894.894197751063</v>
      </c>
      <c r="U16" s="255">
        <f t="shared" si="1"/>
        <v>185399.0011872825</v>
      </c>
      <c r="V16" s="255">
        <f t="shared" si="1"/>
        <v>1972.7507913472496</v>
      </c>
      <c r="W16" s="255">
        <f t="shared" si="1"/>
        <v>22944.494960627897</v>
      </c>
      <c r="X16" s="255">
        <f t="shared" si="1"/>
        <v>8858.265125160324</v>
      </c>
      <c r="Y16" s="255">
        <f t="shared" si="1"/>
        <v>0</v>
      </c>
      <c r="Z16" s="255">
        <f t="shared" si="1"/>
        <v>817.4112609997371</v>
      </c>
      <c r="AA16" s="255">
        <f t="shared" si="1"/>
        <v>9226.293586965408</v>
      </c>
      <c r="AB16" s="293"/>
      <c r="AC16" s="294"/>
      <c r="AD16" s="294"/>
      <c r="AE16" s="294"/>
      <c r="AF16" s="294"/>
      <c r="AG16" s="294"/>
      <c r="AH16" s="294"/>
      <c r="AI16" s="294"/>
    </row>
    <row r="17" spans="1:35" s="126" customFormat="1" ht="11.25">
      <c r="A17" s="120"/>
      <c r="C17" s="122"/>
      <c r="D17" s="120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93"/>
      <c r="AC17" s="294"/>
      <c r="AD17" s="294"/>
      <c r="AE17" s="294"/>
      <c r="AF17" s="294"/>
      <c r="AG17" s="294"/>
      <c r="AH17" s="294"/>
      <c r="AI17" s="294"/>
    </row>
    <row r="18" spans="1:35" s="126" customFormat="1" ht="11.25">
      <c r="A18" s="120">
        <v>8</v>
      </c>
      <c r="B18" s="126" t="s">
        <v>1164</v>
      </c>
      <c r="C18" s="120" t="s">
        <v>583</v>
      </c>
      <c r="D18" s="120" t="s">
        <v>472</v>
      </c>
      <c r="E18" s="255">
        <v>2290153615</v>
      </c>
      <c r="F18" s="255">
        <v>1364178732.515402</v>
      </c>
      <c r="G18" s="255">
        <v>259412574.129221</v>
      </c>
      <c r="H18" s="255">
        <v>282511482.9077404</v>
      </c>
      <c r="I18" s="255">
        <v>166015895.35793167</v>
      </c>
      <c r="J18" s="255">
        <v>134733472.74286917</v>
      </c>
      <c r="K18" s="255">
        <v>25380223.958089292</v>
      </c>
      <c r="L18" s="255">
        <v>7931423.282985516</v>
      </c>
      <c r="M18" s="255">
        <v>41626499.73087639</v>
      </c>
      <c r="N18" s="255">
        <v>8363310.374884512</v>
      </c>
      <c r="O18" s="255">
        <v>1364178732.515402</v>
      </c>
      <c r="P18" s="255">
        <v>259412574.129221</v>
      </c>
      <c r="Q18" s="255">
        <v>282511482.9077404</v>
      </c>
      <c r="R18" s="255">
        <v>166015895.35793167</v>
      </c>
      <c r="S18" s="255">
        <v>105895866.32072672</v>
      </c>
      <c r="T18" s="255">
        <v>468194.2701957688</v>
      </c>
      <c r="U18" s="255">
        <v>28369412.15194669</v>
      </c>
      <c r="V18" s="255">
        <v>4562661.024644213</v>
      </c>
      <c r="W18" s="255">
        <v>7931423.282985516</v>
      </c>
      <c r="X18" s="255">
        <v>20817562.933445085</v>
      </c>
      <c r="Y18" s="255">
        <v>41626499.73087639</v>
      </c>
      <c r="Z18" s="255">
        <v>7708430.794741077</v>
      </c>
      <c r="AA18" s="255">
        <v>654879.580143435</v>
      </c>
      <c r="AB18" s="293"/>
      <c r="AC18" s="294"/>
      <c r="AD18" s="294"/>
      <c r="AE18" s="294"/>
      <c r="AF18" s="294"/>
      <c r="AG18" s="294"/>
      <c r="AH18" s="294"/>
      <c r="AI18" s="294"/>
    </row>
    <row r="19" spans="1:35" s="126" customFormat="1" ht="11.25">
      <c r="A19" s="120">
        <v>9</v>
      </c>
      <c r="B19" s="126" t="s">
        <v>1165</v>
      </c>
      <c r="C19" s="120" t="s">
        <v>1078</v>
      </c>
      <c r="D19" s="120" t="s">
        <v>472</v>
      </c>
      <c r="E19" s="255">
        <v>-885433250.9999999</v>
      </c>
      <c r="F19" s="255">
        <v>-527427156.9229087</v>
      </c>
      <c r="G19" s="255">
        <v>-100295682.07000586</v>
      </c>
      <c r="H19" s="255">
        <v>-109226323.99741076</v>
      </c>
      <c r="I19" s="255">
        <v>-64186084.71574045</v>
      </c>
      <c r="J19" s="255">
        <v>-52091482.4262732</v>
      </c>
      <c r="K19" s="255">
        <v>-9812658.00823544</v>
      </c>
      <c r="L19" s="255">
        <v>-3066495.5645392193</v>
      </c>
      <c r="M19" s="255">
        <v>-16093892.891311795</v>
      </c>
      <c r="N19" s="255">
        <v>-3233474.403574461</v>
      </c>
      <c r="O19" s="255">
        <v>-527427156.9229087</v>
      </c>
      <c r="P19" s="255">
        <v>-100295682.07000586</v>
      </c>
      <c r="Q19" s="255">
        <v>-109226323.99741076</v>
      </c>
      <c r="R19" s="255">
        <v>-64186084.71574045</v>
      </c>
      <c r="S19" s="255">
        <v>-40942109.9832303</v>
      </c>
      <c r="T19" s="255">
        <v>-181016.14321579554</v>
      </c>
      <c r="U19" s="255">
        <v>-10968356.299827104</v>
      </c>
      <c r="V19" s="255">
        <v>-1764044.0177466944</v>
      </c>
      <c r="W19" s="255">
        <v>-3066495.5645392193</v>
      </c>
      <c r="X19" s="255">
        <v>-8048613.990488745</v>
      </c>
      <c r="Y19" s="255">
        <v>-16093892.891311795</v>
      </c>
      <c r="Z19" s="255">
        <v>-2980280.8396746367</v>
      </c>
      <c r="AA19" s="255">
        <v>-253193.56389982457</v>
      </c>
      <c r="AB19" s="293"/>
      <c r="AC19" s="294"/>
      <c r="AD19" s="294"/>
      <c r="AE19" s="294"/>
      <c r="AF19" s="294"/>
      <c r="AG19" s="294"/>
      <c r="AH19" s="294"/>
      <c r="AI19" s="294"/>
    </row>
    <row r="20" spans="1:35" s="126" customFormat="1" ht="11.25">
      <c r="A20" s="120">
        <v>10</v>
      </c>
      <c r="B20" s="126" t="s">
        <v>1166</v>
      </c>
      <c r="C20" s="122" t="s">
        <v>1205</v>
      </c>
      <c r="D20" s="120"/>
      <c r="E20" s="255">
        <f aca="true" t="shared" si="2" ref="E20:AA20">((E12/E18)*E19)</f>
        <v>-110953308.76595105</v>
      </c>
      <c r="F20" s="255">
        <f t="shared" si="2"/>
        <v>-90409698.94527686</v>
      </c>
      <c r="G20" s="255">
        <f t="shared" si="2"/>
        <v>-11395203.598992418</v>
      </c>
      <c r="H20" s="255">
        <f t="shared" si="2"/>
        <v>-3605817.657030054</v>
      </c>
      <c r="I20" s="255">
        <f t="shared" si="2"/>
        <v>-357156.274543517</v>
      </c>
      <c r="J20" s="255">
        <f t="shared" si="2"/>
        <v>-4887911.731068869</v>
      </c>
      <c r="K20" s="255">
        <f t="shared" si="2"/>
        <v>-90893.8403901282</v>
      </c>
      <c r="L20" s="255">
        <f t="shared" si="2"/>
        <v>-150202.40254321927</v>
      </c>
      <c r="M20" s="255">
        <f t="shared" si="2"/>
        <v>0</v>
      </c>
      <c r="N20" s="255">
        <f t="shared" si="2"/>
        <v>-56424.31610599006</v>
      </c>
      <c r="O20" s="255">
        <f t="shared" si="2"/>
        <v>-90409698.94527686</v>
      </c>
      <c r="P20" s="255">
        <f t="shared" si="2"/>
        <v>-11395203.598992418</v>
      </c>
      <c r="Q20" s="255">
        <f t="shared" si="2"/>
        <v>-3605817.657030054</v>
      </c>
      <c r="R20" s="255">
        <f t="shared" si="2"/>
        <v>-357156.274543517</v>
      </c>
      <c r="S20" s="255">
        <f t="shared" si="2"/>
        <v>-3629001.2503902256</v>
      </c>
      <c r="T20" s="255">
        <f t="shared" si="2"/>
        <v>-6601.471261472903</v>
      </c>
      <c r="U20" s="255">
        <f t="shared" si="2"/>
        <v>-1252309.0094171704</v>
      </c>
      <c r="V20" s="255">
        <f t="shared" si="2"/>
        <v>-13202.94252294581</v>
      </c>
      <c r="W20" s="255">
        <f t="shared" si="2"/>
        <v>-150202.40254321927</v>
      </c>
      <c r="X20" s="255">
        <f t="shared" si="2"/>
        <v>-77690.89786718237</v>
      </c>
      <c r="Y20" s="255">
        <f t="shared" si="2"/>
        <v>0</v>
      </c>
      <c r="Z20" s="255">
        <f t="shared" si="2"/>
        <v>-6269.368456221119</v>
      </c>
      <c r="AA20" s="255">
        <f t="shared" si="2"/>
        <v>-50154.947649768954</v>
      </c>
      <c r="AB20" s="293"/>
      <c r="AC20" s="294"/>
      <c r="AD20" s="294"/>
      <c r="AE20" s="294"/>
      <c r="AF20" s="294"/>
      <c r="AG20" s="294"/>
      <c r="AH20" s="294"/>
      <c r="AI20" s="294"/>
    </row>
    <row r="21" spans="1:35" s="126" customFormat="1" ht="11.25">
      <c r="A21" s="120"/>
      <c r="C21" s="122"/>
      <c r="D21" s="120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93"/>
      <c r="AC21" s="294"/>
      <c r="AD21" s="294"/>
      <c r="AE21" s="294"/>
      <c r="AF21" s="294"/>
      <c r="AG21" s="294"/>
      <c r="AH21" s="294"/>
      <c r="AI21" s="294"/>
    </row>
    <row r="22" spans="1:35" s="126" customFormat="1" ht="11.25">
      <c r="A22" s="120">
        <v>11</v>
      </c>
      <c r="B22" s="126" t="s">
        <v>1167</v>
      </c>
      <c r="C22" s="120" t="s">
        <v>1080</v>
      </c>
      <c r="D22" s="120" t="s">
        <v>472</v>
      </c>
      <c r="E22" s="255">
        <v>-92320222.00000001</v>
      </c>
      <c r="F22" s="255">
        <v>-55539198.15272433</v>
      </c>
      <c r="G22" s="255">
        <v>-10654175.82298753</v>
      </c>
      <c r="H22" s="255">
        <v>-10422654.7174293</v>
      </c>
      <c r="I22" s="255">
        <v>-6380018.991975173</v>
      </c>
      <c r="J22" s="255">
        <v>-5600301.076665819</v>
      </c>
      <c r="K22" s="255">
        <v>-894979.4906688256</v>
      </c>
      <c r="L22" s="255">
        <v>-980008.1079946478</v>
      </c>
      <c r="M22" s="255">
        <v>-1637649.7512834293</v>
      </c>
      <c r="N22" s="255">
        <v>-211235.88827095978</v>
      </c>
      <c r="O22" s="255">
        <v>-55539198.15272433</v>
      </c>
      <c r="P22" s="255">
        <v>-10654175.82298753</v>
      </c>
      <c r="Q22" s="255">
        <v>-10422654.7174293</v>
      </c>
      <c r="R22" s="255">
        <v>-6380018.991975173</v>
      </c>
      <c r="S22" s="255">
        <v>-4687626.1265098825</v>
      </c>
      <c r="T22" s="255">
        <v>-16099.603588858785</v>
      </c>
      <c r="U22" s="255">
        <v>-896575.3465670767</v>
      </c>
      <c r="V22" s="255">
        <v>-115888.26074284062</v>
      </c>
      <c r="W22" s="255">
        <v>-980008.1079946478</v>
      </c>
      <c r="X22" s="255">
        <v>-779091.2299259851</v>
      </c>
      <c r="Y22" s="255">
        <v>-1637649.7512834293</v>
      </c>
      <c r="Z22" s="255">
        <v>-177226.1034869258</v>
      </c>
      <c r="AA22" s="255">
        <v>-34009.784784034</v>
      </c>
      <c r="AB22" s="293"/>
      <c r="AC22" s="294"/>
      <c r="AD22" s="294"/>
      <c r="AE22" s="294"/>
      <c r="AF22" s="294"/>
      <c r="AG22" s="294"/>
      <c r="AH22" s="294"/>
      <c r="AI22" s="294"/>
    </row>
    <row r="23" spans="1:35" s="126" customFormat="1" ht="11.25">
      <c r="A23" s="120">
        <v>12</v>
      </c>
      <c r="B23" s="126" t="s">
        <v>1168</v>
      </c>
      <c r="C23" s="122" t="s">
        <v>1206</v>
      </c>
      <c r="D23" s="120"/>
      <c r="E23" s="255">
        <f aca="true" t="shared" si="3" ref="E23:AA23">((E16/E14)*E22)</f>
        <v>-6695802.138122798</v>
      </c>
      <c r="F23" s="255">
        <f t="shared" si="3"/>
        <v>-5862857.300849528</v>
      </c>
      <c r="G23" s="255">
        <f t="shared" si="3"/>
        <v>-683885.41708856</v>
      </c>
      <c r="H23" s="255">
        <f t="shared" si="3"/>
        <v>-186318.10297731403</v>
      </c>
      <c r="I23" s="255">
        <f t="shared" si="3"/>
        <v>-18257.374908069265</v>
      </c>
      <c r="J23" s="255">
        <f t="shared" si="3"/>
        <v>-251284.70001135132</v>
      </c>
      <c r="K23" s="255">
        <f t="shared" si="3"/>
        <v>-3986.306134966661</v>
      </c>
      <c r="L23" s="255">
        <f t="shared" si="3"/>
        <v>-8554.702492649929</v>
      </c>
      <c r="M23" s="255">
        <f t="shared" si="3"/>
        <v>0</v>
      </c>
      <c r="N23" s="255">
        <f t="shared" si="3"/>
        <v>-2877.838083664527</v>
      </c>
      <c r="O23" s="255">
        <f t="shared" si="3"/>
        <v>-5862857.300849528</v>
      </c>
      <c r="P23" s="255">
        <f t="shared" si="3"/>
        <v>-683885.41708856</v>
      </c>
      <c r="Q23" s="255">
        <f t="shared" si="3"/>
        <v>-186318.10297731403</v>
      </c>
      <c r="R23" s="255">
        <f t="shared" si="3"/>
        <v>-18257.374908069265</v>
      </c>
      <c r="S23" s="255">
        <f t="shared" si="3"/>
        <v>-184158.20595622307</v>
      </c>
      <c r="T23" s="255">
        <f t="shared" si="3"/>
        <v>-333.6553555567769</v>
      </c>
      <c r="U23" s="255">
        <f t="shared" si="3"/>
        <v>-69124.78571933009</v>
      </c>
      <c r="V23" s="255">
        <f t="shared" si="3"/>
        <v>-735.5270247209485</v>
      </c>
      <c r="W23" s="255">
        <f t="shared" si="3"/>
        <v>-8554.702492649929</v>
      </c>
      <c r="X23" s="255">
        <f t="shared" si="3"/>
        <v>-3302.7452936662576</v>
      </c>
      <c r="Y23" s="255">
        <f t="shared" si="3"/>
        <v>0</v>
      </c>
      <c r="Z23" s="255">
        <f t="shared" si="3"/>
        <v>-304.7663574201074</v>
      </c>
      <c r="AA23" s="255">
        <f t="shared" si="3"/>
        <v>-3439.962260305645</v>
      </c>
      <c r="AB23" s="293"/>
      <c r="AC23" s="294"/>
      <c r="AD23" s="294"/>
      <c r="AE23" s="294"/>
      <c r="AF23" s="294"/>
      <c r="AG23" s="294"/>
      <c r="AH23" s="294"/>
      <c r="AI23" s="294"/>
    </row>
    <row r="24" spans="1:35" s="126" customFormat="1" ht="11.25">
      <c r="A24" s="120"/>
      <c r="C24" s="122"/>
      <c r="D24" s="120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93"/>
      <c r="AC24" s="294"/>
      <c r="AD24" s="294"/>
      <c r="AE24" s="294"/>
      <c r="AF24" s="294"/>
      <c r="AG24" s="294"/>
      <c r="AH24" s="294"/>
      <c r="AI24" s="294"/>
    </row>
    <row r="25" spans="1:35" s="126" customFormat="1" ht="11.25">
      <c r="A25" s="120">
        <v>13</v>
      </c>
      <c r="B25" s="126" t="s">
        <v>1169</v>
      </c>
      <c r="C25" s="122" t="s">
        <v>1207</v>
      </c>
      <c r="D25" s="120"/>
      <c r="E25" s="255">
        <f aca="true" t="shared" si="4" ref="E25:AA25">(E12+E16+E20+E23)</f>
        <v>187287934.19024074</v>
      </c>
      <c r="F25" s="255">
        <f t="shared" si="4"/>
        <v>153294859.93971244</v>
      </c>
      <c r="G25" s="255">
        <f t="shared" si="4"/>
        <v>19228597.553836074</v>
      </c>
      <c r="H25" s="255">
        <f t="shared" si="4"/>
        <v>6033954.447434585</v>
      </c>
      <c r="I25" s="255">
        <f t="shared" si="4"/>
        <v>597331.1438237451</v>
      </c>
      <c r="J25" s="255">
        <f t="shared" si="4"/>
        <v>8177248.238101727</v>
      </c>
      <c r="K25" s="255">
        <f t="shared" si="4"/>
        <v>150906.40889405424</v>
      </c>
      <c r="L25" s="255">
        <f t="shared" si="4"/>
        <v>252682.59809267378</v>
      </c>
      <c r="M25" s="255">
        <f t="shared" si="4"/>
        <v>0</v>
      </c>
      <c r="N25" s="255">
        <f t="shared" si="4"/>
        <v>94356.72260150198</v>
      </c>
      <c r="O25" s="255">
        <f t="shared" si="4"/>
        <v>153294859.93971244</v>
      </c>
      <c r="P25" s="255">
        <f t="shared" si="4"/>
        <v>19228597.553836074</v>
      </c>
      <c r="Q25" s="255">
        <f t="shared" si="4"/>
        <v>6033954.447434585</v>
      </c>
      <c r="R25" s="255">
        <f t="shared" si="4"/>
        <v>597331.1438237451</v>
      </c>
      <c r="S25" s="255">
        <f t="shared" si="4"/>
        <v>6067101.563570713</v>
      </c>
      <c r="T25" s="255">
        <f t="shared" si="4"/>
        <v>11034.32769771069</v>
      </c>
      <c r="U25" s="255">
        <f t="shared" si="4"/>
        <v>2103034.8951264205</v>
      </c>
      <c r="V25" s="255">
        <f t="shared" si="4"/>
        <v>22183.40147765911</v>
      </c>
      <c r="W25" s="255">
        <f t="shared" si="4"/>
        <v>252682.59809267378</v>
      </c>
      <c r="X25" s="255">
        <f t="shared" si="4"/>
        <v>128810.41929254361</v>
      </c>
      <c r="Y25" s="255">
        <f t="shared" si="4"/>
        <v>0</v>
      </c>
      <c r="Z25" s="255">
        <f t="shared" si="4"/>
        <v>10458.85996826896</v>
      </c>
      <c r="AA25" s="255">
        <f t="shared" si="4"/>
        <v>85356.05184417439</v>
      </c>
      <c r="AB25" s="293"/>
      <c r="AC25" s="294"/>
      <c r="AD25" s="294"/>
      <c r="AE25" s="294"/>
      <c r="AF25" s="294"/>
      <c r="AG25" s="294"/>
      <c r="AH25" s="294"/>
      <c r="AI25" s="294"/>
    </row>
    <row r="26" spans="1:35" s="126" customFormat="1" ht="11.25">
      <c r="A26" s="120"/>
      <c r="C26" s="120"/>
      <c r="D26" s="120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93"/>
      <c r="AC26" s="294"/>
      <c r="AD26" s="294"/>
      <c r="AE26" s="294"/>
      <c r="AF26" s="294"/>
      <c r="AG26" s="294"/>
      <c r="AH26" s="294"/>
      <c r="AI26" s="294"/>
    </row>
    <row r="27" spans="1:35" s="126" customFormat="1" ht="11.25">
      <c r="A27" s="120"/>
      <c r="B27" s="126" t="s">
        <v>1170</v>
      </c>
      <c r="C27" s="120"/>
      <c r="D27" s="120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93"/>
      <c r="AC27" s="294"/>
      <c r="AD27" s="294"/>
      <c r="AE27" s="294"/>
      <c r="AF27" s="294"/>
      <c r="AG27" s="294"/>
      <c r="AH27" s="294"/>
      <c r="AI27" s="294"/>
    </row>
    <row r="28" spans="1:35" s="126" customFormat="1" ht="11.25">
      <c r="A28" s="120">
        <v>14</v>
      </c>
      <c r="B28" s="142" t="s">
        <v>1171</v>
      </c>
      <c r="C28" s="120" t="s">
        <v>661</v>
      </c>
      <c r="D28" s="120" t="s">
        <v>481</v>
      </c>
      <c r="E28" s="255">
        <v>272358.1425463318</v>
      </c>
      <c r="F28" s="255">
        <v>136031.29163743806</v>
      </c>
      <c r="G28" s="255">
        <v>45330.53888282493</v>
      </c>
      <c r="H28" s="255">
        <v>16366.154003551079</v>
      </c>
      <c r="I28" s="255">
        <v>1625.2815646718882</v>
      </c>
      <c r="J28" s="255">
        <v>22996.47537658085</v>
      </c>
      <c r="K28" s="255">
        <v>427.58411260408974</v>
      </c>
      <c r="L28" s="255">
        <v>706.5843045775845</v>
      </c>
      <c r="M28" s="255">
        <v>48608.800583890436</v>
      </c>
      <c r="N28" s="255">
        <v>265.4320801928917</v>
      </c>
      <c r="O28" s="255">
        <v>136031.29163743806</v>
      </c>
      <c r="P28" s="255">
        <v>45330.53888282493</v>
      </c>
      <c r="Q28" s="255">
        <v>16366.154003551079</v>
      </c>
      <c r="R28" s="255">
        <v>1625.2815646718882</v>
      </c>
      <c r="S28" s="255">
        <v>17074.290568253306</v>
      </c>
      <c r="T28" s="255">
        <v>31.054736152669584</v>
      </c>
      <c r="U28" s="255">
        <v>5891.130072174874</v>
      </c>
      <c r="V28" s="255">
        <v>62.10947230533917</v>
      </c>
      <c r="W28" s="255">
        <v>706.5843045775845</v>
      </c>
      <c r="X28" s="255">
        <v>365.47464029875056</v>
      </c>
      <c r="Y28" s="255">
        <v>48608.800583890436</v>
      </c>
      <c r="Z28" s="255">
        <v>29.492453354765747</v>
      </c>
      <c r="AA28" s="255">
        <v>235.93962683812597</v>
      </c>
      <c r="AB28" s="293"/>
      <c r="AC28" s="294"/>
      <c r="AD28" s="294"/>
      <c r="AE28" s="294"/>
      <c r="AF28" s="294"/>
      <c r="AG28" s="294"/>
      <c r="AH28" s="294"/>
      <c r="AI28" s="294"/>
    </row>
    <row r="29" spans="1:35" s="126" customFormat="1" ht="11.25">
      <c r="A29" s="120">
        <v>15</v>
      </c>
      <c r="B29" s="142" t="s">
        <v>1172</v>
      </c>
      <c r="C29" s="120" t="s">
        <v>678</v>
      </c>
      <c r="D29" s="120" t="s">
        <v>472</v>
      </c>
      <c r="E29" s="255">
        <v>1927753</v>
      </c>
      <c r="F29" s="255">
        <v>1149890.6163094083</v>
      </c>
      <c r="G29" s="255">
        <v>401526.77956200624</v>
      </c>
      <c r="H29" s="255">
        <v>145248.21329865165</v>
      </c>
      <c r="I29" s="255">
        <v>14430.063297704908</v>
      </c>
      <c r="J29" s="255">
        <v>204226.34673814502</v>
      </c>
      <c r="K29" s="255">
        <v>3797.719350348552</v>
      </c>
      <c r="L29" s="255">
        <v>6275.745068740427</v>
      </c>
      <c r="M29" s="255">
        <v>0</v>
      </c>
      <c r="N29" s="255">
        <v>2357.516374994921</v>
      </c>
      <c r="O29" s="255">
        <v>1149890.6163094083</v>
      </c>
      <c r="P29" s="255">
        <v>401526.77956200624</v>
      </c>
      <c r="Q29" s="255">
        <v>145248.21329865165</v>
      </c>
      <c r="R29" s="255">
        <v>14430.063297704908</v>
      </c>
      <c r="S29" s="255">
        <v>151626.64721715156</v>
      </c>
      <c r="T29" s="255">
        <v>275.82215739657954</v>
      </c>
      <c r="U29" s="255">
        <v>52323.87736359686</v>
      </c>
      <c r="V29" s="255">
        <v>551.6443147931591</v>
      </c>
      <c r="W29" s="255">
        <v>6275.745068740427</v>
      </c>
      <c r="X29" s="255">
        <v>3246.075035555393</v>
      </c>
      <c r="Y29" s="255">
        <v>0</v>
      </c>
      <c r="Z29" s="255">
        <v>261.94626388832455</v>
      </c>
      <c r="AA29" s="255">
        <v>2095.5701111065964</v>
      </c>
      <c r="AB29" s="293"/>
      <c r="AC29" s="294"/>
      <c r="AD29" s="294"/>
      <c r="AE29" s="294"/>
      <c r="AF29" s="294"/>
      <c r="AG29" s="294"/>
      <c r="AH29" s="294"/>
      <c r="AI29" s="294"/>
    </row>
    <row r="30" spans="1:35" s="126" customFormat="1" ht="11.25">
      <c r="A30" s="120">
        <v>16</v>
      </c>
      <c r="B30" s="142" t="s">
        <v>1173</v>
      </c>
      <c r="C30" s="120" t="s">
        <v>681</v>
      </c>
      <c r="D30" s="120" t="s">
        <v>472</v>
      </c>
      <c r="E30" s="255">
        <v>2234705</v>
      </c>
      <c r="F30" s="255">
        <v>1332985.2474459726</v>
      </c>
      <c r="G30" s="255">
        <v>465461.0325706214</v>
      </c>
      <c r="H30" s="255">
        <v>168375.7766163836</v>
      </c>
      <c r="I30" s="255">
        <v>16727.731510052192</v>
      </c>
      <c r="J30" s="255">
        <v>236744.87249531777</v>
      </c>
      <c r="K30" s="255">
        <v>4402.422105332302</v>
      </c>
      <c r="L30" s="255">
        <v>7275.018575429308</v>
      </c>
      <c r="M30" s="255">
        <v>0</v>
      </c>
      <c r="N30" s="255">
        <v>2732.898680890666</v>
      </c>
      <c r="O30" s="255">
        <v>1332985.2474459726</v>
      </c>
      <c r="P30" s="255">
        <v>465461.0325706214</v>
      </c>
      <c r="Q30" s="255">
        <v>168375.7766163836</v>
      </c>
      <c r="R30" s="255">
        <v>16727.731510052192</v>
      </c>
      <c r="S30" s="255">
        <v>175769.83496817522</v>
      </c>
      <c r="T30" s="255">
        <v>319.74073143443337</v>
      </c>
      <c r="U30" s="255">
        <v>60655.29679570812</v>
      </c>
      <c r="V30" s="255">
        <v>639.4814628688667</v>
      </c>
      <c r="W30" s="255">
        <v>7275.018575429308</v>
      </c>
      <c r="X30" s="255">
        <v>3762.940642463435</v>
      </c>
      <c r="Y30" s="255">
        <v>0</v>
      </c>
      <c r="Z30" s="255">
        <v>303.6554089878518</v>
      </c>
      <c r="AA30" s="255">
        <v>2429.2432719028143</v>
      </c>
      <c r="AB30" s="293"/>
      <c r="AC30" s="294"/>
      <c r="AD30" s="294"/>
      <c r="AE30" s="294"/>
      <c r="AF30" s="294"/>
      <c r="AG30" s="294"/>
      <c r="AH30" s="294"/>
      <c r="AI30" s="294"/>
    </row>
    <row r="31" spans="1:35" s="126" customFormat="1" ht="11.25">
      <c r="A31" s="120">
        <v>17</v>
      </c>
      <c r="B31" s="142" t="s">
        <v>1174</v>
      </c>
      <c r="C31" s="120" t="s">
        <v>705</v>
      </c>
      <c r="D31" s="120" t="s">
        <v>472</v>
      </c>
      <c r="E31" s="255">
        <v>321276</v>
      </c>
      <c r="F31" s="255">
        <v>191638.79275271337</v>
      </c>
      <c r="G31" s="255">
        <v>66917.76261303347</v>
      </c>
      <c r="H31" s="255">
        <v>24206.817458324593</v>
      </c>
      <c r="I31" s="255">
        <v>2404.8895351393267</v>
      </c>
      <c r="J31" s="255">
        <v>34036.01175806458</v>
      </c>
      <c r="K31" s="255">
        <v>632.9213763394903</v>
      </c>
      <c r="L31" s="255">
        <v>1045.904881333163</v>
      </c>
      <c r="M31" s="255">
        <v>0</v>
      </c>
      <c r="N31" s="255">
        <v>392.89962505200003</v>
      </c>
      <c r="O31" s="255">
        <v>191638.79275271337</v>
      </c>
      <c r="P31" s="255">
        <v>66917.76261303347</v>
      </c>
      <c r="Q31" s="255">
        <v>24206.817458324593</v>
      </c>
      <c r="R31" s="255">
        <v>2404.8895351393267</v>
      </c>
      <c r="S31" s="255">
        <v>25269.836286774076</v>
      </c>
      <c r="T31" s="255">
        <v>45.968046445651225</v>
      </c>
      <c r="U31" s="255">
        <v>8720.207424844855</v>
      </c>
      <c r="V31" s="255">
        <v>91.93609289130245</v>
      </c>
      <c r="W31" s="255">
        <v>1045.904881333163</v>
      </c>
      <c r="X31" s="255">
        <v>540.9852834481878</v>
      </c>
      <c r="Y31" s="255">
        <v>0</v>
      </c>
      <c r="Z31" s="255">
        <v>43.65551389466667</v>
      </c>
      <c r="AA31" s="255">
        <v>349.24411115733335</v>
      </c>
      <c r="AB31" s="293"/>
      <c r="AC31" s="294"/>
      <c r="AD31" s="294"/>
      <c r="AE31" s="294"/>
      <c r="AF31" s="294"/>
      <c r="AG31" s="294"/>
      <c r="AH31" s="294"/>
      <c r="AI31" s="294"/>
    </row>
    <row r="32" spans="1:35" s="126" customFormat="1" ht="11.25">
      <c r="A32" s="120">
        <v>18</v>
      </c>
      <c r="B32" s="142" t="s">
        <v>1175</v>
      </c>
      <c r="C32" s="120" t="s">
        <v>716</v>
      </c>
      <c r="D32" s="120" t="s">
        <v>481</v>
      </c>
      <c r="E32" s="255">
        <v>402210.46146739455</v>
      </c>
      <c r="F32" s="255">
        <v>331992.80207667896</v>
      </c>
      <c r="G32" s="255">
        <v>46903.38200802034</v>
      </c>
      <c r="H32" s="255">
        <v>5338.609051819609</v>
      </c>
      <c r="I32" s="255">
        <v>2944.64411644995</v>
      </c>
      <c r="J32" s="255">
        <v>5022.578239961482</v>
      </c>
      <c r="K32" s="255">
        <v>3045.134528498955</v>
      </c>
      <c r="L32" s="255">
        <v>5292.305319667036</v>
      </c>
      <c r="M32" s="255">
        <v>1313.3515743067803</v>
      </c>
      <c r="N32" s="255">
        <v>357.6545519914287</v>
      </c>
      <c r="O32" s="255">
        <v>331992.80207667896</v>
      </c>
      <c r="P32" s="255">
        <v>46903.38200802034</v>
      </c>
      <c r="Q32" s="255">
        <v>5338.609051819609</v>
      </c>
      <c r="R32" s="255">
        <v>2944.64411644995</v>
      </c>
      <c r="S32" s="255">
        <v>3083.5168604868895</v>
      </c>
      <c r="T32" s="255">
        <v>4.870066071918185</v>
      </c>
      <c r="U32" s="255">
        <v>1934.1913134026738</v>
      </c>
      <c r="V32" s="255">
        <v>434.09321389427276</v>
      </c>
      <c r="W32" s="255">
        <v>5292.305319667036</v>
      </c>
      <c r="X32" s="255">
        <v>2611.0413146046826</v>
      </c>
      <c r="Y32" s="255">
        <v>1313.3515743067803</v>
      </c>
      <c r="Z32" s="255">
        <v>26.687996150138545</v>
      </c>
      <c r="AA32" s="255">
        <v>330.9665558412902</v>
      </c>
      <c r="AB32" s="293"/>
      <c r="AC32" s="294"/>
      <c r="AD32" s="294"/>
      <c r="AE32" s="294"/>
      <c r="AF32" s="294"/>
      <c r="AG32" s="294"/>
      <c r="AH32" s="294"/>
      <c r="AI32" s="294"/>
    </row>
    <row r="33" spans="1:35" s="126" customFormat="1" ht="11.25">
      <c r="A33" s="120">
        <v>19</v>
      </c>
      <c r="B33" s="142" t="s">
        <v>1176</v>
      </c>
      <c r="C33" s="120" t="s">
        <v>719</v>
      </c>
      <c r="D33" s="120" t="s">
        <v>472</v>
      </c>
      <c r="E33" s="255">
        <v>14387743</v>
      </c>
      <c r="F33" s="255">
        <v>11994994.305007732</v>
      </c>
      <c r="G33" s="255">
        <v>1622920.6322566695</v>
      </c>
      <c r="H33" s="255">
        <v>195269.25872977532</v>
      </c>
      <c r="I33" s="255">
        <v>20181.200170312422</v>
      </c>
      <c r="J33" s="255">
        <v>14190.68174936707</v>
      </c>
      <c r="K33" s="255">
        <v>190809.59537623887</v>
      </c>
      <c r="L33" s="255">
        <v>335462.300921375</v>
      </c>
      <c r="M33" s="255">
        <v>0</v>
      </c>
      <c r="N33" s="255">
        <v>13915.025788525625</v>
      </c>
      <c r="O33" s="255">
        <v>11994994.305007732</v>
      </c>
      <c r="P33" s="255">
        <v>1622920.6322566695</v>
      </c>
      <c r="Q33" s="255">
        <v>195269.25872977532</v>
      </c>
      <c r="R33" s="255">
        <v>20181.200170312422</v>
      </c>
      <c r="S33" s="255">
        <v>11743.949899799038</v>
      </c>
      <c r="T33" s="255">
        <v>135.4738079936726</v>
      </c>
      <c r="U33" s="255">
        <v>2311.25804157436</v>
      </c>
      <c r="V33" s="255">
        <v>25019.439340047407</v>
      </c>
      <c r="W33" s="255">
        <v>335462.300921375</v>
      </c>
      <c r="X33" s="255">
        <v>165790.15603619147</v>
      </c>
      <c r="Y33" s="255">
        <v>0</v>
      </c>
      <c r="Z33" s="255">
        <v>1546.1139765028472</v>
      </c>
      <c r="AA33" s="255">
        <v>12368.911812022778</v>
      </c>
      <c r="AB33" s="293"/>
      <c r="AC33" s="294"/>
      <c r="AD33" s="294"/>
      <c r="AE33" s="294"/>
      <c r="AF33" s="294"/>
      <c r="AG33" s="294"/>
      <c r="AH33" s="294"/>
      <c r="AI33" s="294"/>
    </row>
    <row r="34" spans="1:35" s="126" customFormat="1" ht="11.25">
      <c r="A34" s="120">
        <v>20</v>
      </c>
      <c r="B34" s="142" t="s">
        <v>1177</v>
      </c>
      <c r="C34" s="120" t="s">
        <v>721</v>
      </c>
      <c r="D34" s="120" t="s">
        <v>472</v>
      </c>
      <c r="E34" s="255">
        <v>12995944</v>
      </c>
      <c r="F34" s="255">
        <v>10661904.905990938</v>
      </c>
      <c r="G34" s="255">
        <v>1581170.3083216448</v>
      </c>
      <c r="H34" s="255">
        <v>155422.7033075777</v>
      </c>
      <c r="I34" s="255">
        <v>183381.1324214299</v>
      </c>
      <c r="J34" s="255">
        <v>308359.6681098103</v>
      </c>
      <c r="K34" s="255">
        <v>21842.666923367942</v>
      </c>
      <c r="L34" s="255">
        <v>32973.731927719695</v>
      </c>
      <c r="M34" s="255">
        <v>39827.99160756436</v>
      </c>
      <c r="N34" s="255">
        <v>11060.891389950879</v>
      </c>
      <c r="O34" s="255">
        <v>10661904.905990938</v>
      </c>
      <c r="P34" s="255">
        <v>1581170.3083216448</v>
      </c>
      <c r="Q34" s="255">
        <v>155422.7033075777</v>
      </c>
      <c r="R34" s="255">
        <v>183381.1324214299</v>
      </c>
      <c r="S34" s="255">
        <v>180927.47178754472</v>
      </c>
      <c r="T34" s="255">
        <v>180.25705473989612</v>
      </c>
      <c r="U34" s="255">
        <v>127251.9392675257</v>
      </c>
      <c r="V34" s="255">
        <v>5294.802418727622</v>
      </c>
      <c r="W34" s="255">
        <v>32973.731927719695</v>
      </c>
      <c r="X34" s="255">
        <v>16547.864504640318</v>
      </c>
      <c r="Y34" s="255">
        <v>39827.99160756436</v>
      </c>
      <c r="Z34" s="255">
        <v>317.5604615896244</v>
      </c>
      <c r="AA34" s="255">
        <v>10743.330928361254</v>
      </c>
      <c r="AB34" s="293"/>
      <c r="AC34" s="294"/>
      <c r="AD34" s="294"/>
      <c r="AE34" s="294"/>
      <c r="AF34" s="294"/>
      <c r="AG34" s="294"/>
      <c r="AH34" s="294"/>
      <c r="AI34" s="294"/>
    </row>
    <row r="35" spans="1:35" s="126" customFormat="1" ht="22.5">
      <c r="A35" s="120">
        <v>21</v>
      </c>
      <c r="B35" s="142" t="s">
        <v>1178</v>
      </c>
      <c r="C35" s="122" t="s">
        <v>1208</v>
      </c>
      <c r="D35" s="120"/>
      <c r="E35" s="255">
        <f aca="true" t="shared" si="5" ref="E35:AA35">(E28+E29+E30+E31+E32+E33+E34)</f>
        <v>32541989.604013726</v>
      </c>
      <c r="F35" s="255">
        <f t="shared" si="5"/>
        <v>25799437.961220883</v>
      </c>
      <c r="G35" s="255">
        <f t="shared" si="5"/>
        <v>4230230.4362148205</v>
      </c>
      <c r="H35" s="255">
        <f t="shared" si="5"/>
        <v>710227.5324660835</v>
      </c>
      <c r="I35" s="255">
        <f t="shared" si="5"/>
        <v>241694.9426157606</v>
      </c>
      <c r="J35" s="255">
        <f t="shared" si="5"/>
        <v>825576.6344672472</v>
      </c>
      <c r="K35" s="255">
        <f t="shared" si="5"/>
        <v>224958.0437727302</v>
      </c>
      <c r="L35" s="255">
        <f t="shared" si="5"/>
        <v>389031.59099884215</v>
      </c>
      <c r="M35" s="255">
        <f t="shared" si="5"/>
        <v>89750.14376576158</v>
      </c>
      <c r="N35" s="255">
        <f t="shared" si="5"/>
        <v>31082.31849159841</v>
      </c>
      <c r="O35" s="255">
        <f t="shared" si="5"/>
        <v>25799437.961220883</v>
      </c>
      <c r="P35" s="255">
        <f t="shared" si="5"/>
        <v>4230230.4362148205</v>
      </c>
      <c r="Q35" s="255">
        <f t="shared" si="5"/>
        <v>710227.5324660835</v>
      </c>
      <c r="R35" s="255">
        <f t="shared" si="5"/>
        <v>241694.9426157606</v>
      </c>
      <c r="S35" s="255">
        <f t="shared" si="5"/>
        <v>565495.5475881848</v>
      </c>
      <c r="T35" s="255">
        <f t="shared" si="5"/>
        <v>993.1866002348206</v>
      </c>
      <c r="U35" s="255">
        <f t="shared" si="5"/>
        <v>259087.9002788274</v>
      </c>
      <c r="V35" s="255">
        <f t="shared" si="5"/>
        <v>32093.50631552797</v>
      </c>
      <c r="W35" s="255">
        <f t="shared" si="5"/>
        <v>389031.59099884215</v>
      </c>
      <c r="X35" s="255">
        <f t="shared" si="5"/>
        <v>192864.53745720224</v>
      </c>
      <c r="Y35" s="255">
        <f t="shared" si="5"/>
        <v>89750.14376576158</v>
      </c>
      <c r="Z35" s="255">
        <f t="shared" si="5"/>
        <v>2529.112074368219</v>
      </c>
      <c r="AA35" s="255">
        <f t="shared" si="5"/>
        <v>28553.20641723019</v>
      </c>
      <c r="AB35" s="293"/>
      <c r="AC35" s="294"/>
      <c r="AD35" s="294"/>
      <c r="AE35" s="294"/>
      <c r="AF35" s="294"/>
      <c r="AG35" s="294"/>
      <c r="AH35" s="294"/>
      <c r="AI35" s="294"/>
    </row>
    <row r="36" spans="1:35" s="126" customFormat="1" ht="11.25">
      <c r="A36" s="120"/>
      <c r="C36" s="120"/>
      <c r="D36" s="120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93"/>
      <c r="AC36" s="294"/>
      <c r="AD36" s="294"/>
      <c r="AE36" s="294"/>
      <c r="AF36" s="294"/>
      <c r="AG36" s="294"/>
      <c r="AH36" s="294"/>
      <c r="AI36" s="294"/>
    </row>
    <row r="37" spans="1:35" s="126" customFormat="1" ht="11.25">
      <c r="A37" s="120">
        <v>22</v>
      </c>
      <c r="B37" s="126" t="s">
        <v>1179</v>
      </c>
      <c r="C37" s="120" t="s">
        <v>894</v>
      </c>
      <c r="D37" s="120" t="s">
        <v>472</v>
      </c>
      <c r="E37" s="255">
        <v>76916096</v>
      </c>
      <c r="F37" s="255">
        <v>45235733.57079802</v>
      </c>
      <c r="G37" s="255">
        <v>9037271.20666325</v>
      </c>
      <c r="H37" s="255">
        <v>8755898.377791574</v>
      </c>
      <c r="I37" s="255">
        <v>5366024.676934357</v>
      </c>
      <c r="J37" s="255">
        <v>5036117.012177143</v>
      </c>
      <c r="K37" s="255">
        <v>789425.408513153</v>
      </c>
      <c r="L37" s="255">
        <v>964424.2946482699</v>
      </c>
      <c r="M37" s="255">
        <v>1573694.1122083312</v>
      </c>
      <c r="N37" s="255">
        <v>157507.34026590805</v>
      </c>
      <c r="O37" s="255">
        <v>45235733.57079802</v>
      </c>
      <c r="P37" s="255">
        <v>9037271.20666325</v>
      </c>
      <c r="Q37" s="255">
        <v>8755898.377791574</v>
      </c>
      <c r="R37" s="255">
        <v>5366024.676934357</v>
      </c>
      <c r="S37" s="255">
        <v>4261433.954932195</v>
      </c>
      <c r="T37" s="255">
        <v>13685.562150756996</v>
      </c>
      <c r="U37" s="255">
        <v>760997.4950941904</v>
      </c>
      <c r="V37" s="255">
        <v>93025.37819986009</v>
      </c>
      <c r="W37" s="255">
        <v>964424.2946482699</v>
      </c>
      <c r="X37" s="255">
        <v>696400.0303132928</v>
      </c>
      <c r="Y37" s="255">
        <v>1573694.1122083312</v>
      </c>
      <c r="Z37" s="255">
        <v>128393.86960213716</v>
      </c>
      <c r="AA37" s="255">
        <v>29113.470663770888</v>
      </c>
      <c r="AB37" s="293"/>
      <c r="AC37" s="294"/>
      <c r="AD37" s="294"/>
      <c r="AE37" s="294"/>
      <c r="AF37" s="294"/>
      <c r="AG37" s="294"/>
      <c r="AH37" s="294"/>
      <c r="AI37" s="294"/>
    </row>
    <row r="38" spans="1:35" s="126" customFormat="1" ht="11.25">
      <c r="A38" s="120">
        <v>23</v>
      </c>
      <c r="B38" s="126" t="s">
        <v>1180</v>
      </c>
      <c r="C38" s="120" t="s">
        <v>1181</v>
      </c>
      <c r="D38" s="120" t="s">
        <v>472</v>
      </c>
      <c r="E38" s="255">
        <v>899790388.03</v>
      </c>
      <c r="F38" s="255">
        <v>477161212.3402782</v>
      </c>
      <c r="G38" s="255">
        <v>109110276.78895965</v>
      </c>
      <c r="H38" s="255">
        <v>125781756.14803298</v>
      </c>
      <c r="I38" s="255">
        <v>81765018.28363281</v>
      </c>
      <c r="J38" s="255">
        <v>77246642.3373609</v>
      </c>
      <c r="K38" s="255">
        <v>2692282.5760688325</v>
      </c>
      <c r="L38" s="255">
        <v>18643239.005404666</v>
      </c>
      <c r="M38" s="255">
        <v>6752026.632158069</v>
      </c>
      <c r="N38" s="255">
        <v>637933.918103692</v>
      </c>
      <c r="O38" s="255">
        <v>477161212.3402782</v>
      </c>
      <c r="P38" s="255">
        <v>109110276.78895965</v>
      </c>
      <c r="Q38" s="255">
        <v>125781756.14803298</v>
      </c>
      <c r="R38" s="255">
        <v>81765018.28363281</v>
      </c>
      <c r="S38" s="255">
        <v>69256367.31408557</v>
      </c>
      <c r="T38" s="255">
        <v>190350.60403047415</v>
      </c>
      <c r="U38" s="255">
        <v>7799924.419244845</v>
      </c>
      <c r="V38" s="255">
        <v>239017.05838732177</v>
      </c>
      <c r="W38" s="255">
        <v>18643239.005404666</v>
      </c>
      <c r="X38" s="255">
        <v>2453265.5176815107</v>
      </c>
      <c r="Y38" s="255">
        <v>6752026.632158069</v>
      </c>
      <c r="Z38" s="255">
        <v>286242.7475974053</v>
      </c>
      <c r="AA38" s="255">
        <v>351691.1705062867</v>
      </c>
      <c r="AB38" s="293"/>
      <c r="AC38" s="294"/>
      <c r="AD38" s="294"/>
      <c r="AE38" s="294"/>
      <c r="AF38" s="294"/>
      <c r="AG38" s="294"/>
      <c r="AH38" s="294"/>
      <c r="AI38" s="294"/>
    </row>
    <row r="39" spans="1:35" s="126" customFormat="1" ht="11.25">
      <c r="A39" s="120">
        <v>24</v>
      </c>
      <c r="B39" s="126" t="s">
        <v>1182</v>
      </c>
      <c r="C39" s="122" t="s">
        <v>1209</v>
      </c>
      <c r="D39" s="120"/>
      <c r="E39" s="255">
        <f aca="true" t="shared" si="6" ref="E39:AA39">((E35/E38)*E37)</f>
        <v>2781762.096718318</v>
      </c>
      <c r="F39" s="255">
        <f t="shared" si="6"/>
        <v>2445832.7116870866</v>
      </c>
      <c r="G39" s="255">
        <f t="shared" si="6"/>
        <v>350377.07577901596</v>
      </c>
      <c r="H39" s="255">
        <f t="shared" si="6"/>
        <v>49440.239107998364</v>
      </c>
      <c r="I39" s="255">
        <f t="shared" si="6"/>
        <v>15861.808064024097</v>
      </c>
      <c r="J39" s="255">
        <f t="shared" si="6"/>
        <v>53823.70557335606</v>
      </c>
      <c r="K39" s="255">
        <f t="shared" si="6"/>
        <v>65961.72228804967</v>
      </c>
      <c r="L39" s="255">
        <f t="shared" si="6"/>
        <v>20124.803293901063</v>
      </c>
      <c r="M39" s="255">
        <f t="shared" si="6"/>
        <v>20918.05623830717</v>
      </c>
      <c r="N39" s="255">
        <f t="shared" si="6"/>
        <v>7674.295371317368</v>
      </c>
      <c r="O39" s="255">
        <f t="shared" si="6"/>
        <v>2445832.7116870866</v>
      </c>
      <c r="P39" s="255">
        <f t="shared" si="6"/>
        <v>350377.07577901596</v>
      </c>
      <c r="Q39" s="255">
        <f t="shared" si="6"/>
        <v>49440.239107998364</v>
      </c>
      <c r="R39" s="255">
        <f t="shared" si="6"/>
        <v>15861.808064024097</v>
      </c>
      <c r="S39" s="255">
        <f t="shared" si="6"/>
        <v>34795.67325451026</v>
      </c>
      <c r="T39" s="255">
        <f t="shared" si="6"/>
        <v>71.40674448627766</v>
      </c>
      <c r="U39" s="255">
        <f t="shared" si="6"/>
        <v>25277.840210211896</v>
      </c>
      <c r="V39" s="255">
        <f t="shared" si="6"/>
        <v>12490.784477497984</v>
      </c>
      <c r="W39" s="255">
        <f t="shared" si="6"/>
        <v>20124.803293901063</v>
      </c>
      <c r="X39" s="255">
        <f t="shared" si="6"/>
        <v>54747.7917753016</v>
      </c>
      <c r="Y39" s="255">
        <f t="shared" si="6"/>
        <v>20918.05623830717</v>
      </c>
      <c r="Z39" s="255">
        <f t="shared" si="6"/>
        <v>1134.4304392380254</v>
      </c>
      <c r="AA39" s="255">
        <f t="shared" si="6"/>
        <v>2363.673037875615</v>
      </c>
      <c r="AB39" s="293"/>
      <c r="AC39" s="294"/>
      <c r="AD39" s="294"/>
      <c r="AE39" s="294"/>
      <c r="AF39" s="294"/>
      <c r="AG39" s="294"/>
      <c r="AH39" s="294"/>
      <c r="AI39" s="294"/>
    </row>
    <row r="40" spans="1:35" s="126" customFormat="1" ht="11.25">
      <c r="A40" s="120"/>
      <c r="C40" s="122"/>
      <c r="D40" s="120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93"/>
      <c r="AC40" s="294"/>
      <c r="AD40" s="294"/>
      <c r="AE40" s="294"/>
      <c r="AF40" s="294"/>
      <c r="AG40" s="294"/>
      <c r="AH40" s="294"/>
      <c r="AI40" s="294"/>
    </row>
    <row r="41" spans="1:35" s="126" customFormat="1" ht="11.25">
      <c r="A41" s="120">
        <v>25</v>
      </c>
      <c r="B41" s="126" t="s">
        <v>1183</v>
      </c>
      <c r="C41" s="96" t="s">
        <v>812</v>
      </c>
      <c r="D41" s="120" t="s">
        <v>472</v>
      </c>
      <c r="E41" s="255">
        <v>66476977.00000001</v>
      </c>
      <c r="F41" s="255">
        <v>39598425.9009261</v>
      </c>
      <c r="G41" s="255">
        <v>7530046.723044392</v>
      </c>
      <c r="H41" s="255">
        <v>8200545.687627923</v>
      </c>
      <c r="I41" s="255">
        <v>4818993.269734716</v>
      </c>
      <c r="J41" s="255">
        <v>3910948.9904928673</v>
      </c>
      <c r="K41" s="255">
        <v>736719.3856630229</v>
      </c>
      <c r="L41" s="255">
        <v>230227.80642611723</v>
      </c>
      <c r="M41" s="255">
        <v>1208304.913292891</v>
      </c>
      <c r="N41" s="255">
        <v>242764.3227919709</v>
      </c>
      <c r="O41" s="255">
        <v>39598425.9009261</v>
      </c>
      <c r="P41" s="255">
        <v>7530046.723044392</v>
      </c>
      <c r="Q41" s="255">
        <v>8200545.687627923</v>
      </c>
      <c r="R41" s="255">
        <v>4818993.269734716</v>
      </c>
      <c r="S41" s="255">
        <v>3073871.1253646733</v>
      </c>
      <c r="T41" s="255">
        <v>13590.41573782635</v>
      </c>
      <c r="U41" s="255">
        <v>823487.4493903681</v>
      </c>
      <c r="V41" s="255">
        <v>132441.7322957918</v>
      </c>
      <c r="W41" s="255">
        <v>230227.80642611723</v>
      </c>
      <c r="X41" s="255">
        <v>604277.6533672311</v>
      </c>
      <c r="Y41" s="255">
        <v>1208304.913292891</v>
      </c>
      <c r="Z41" s="255">
        <v>223754.93647752283</v>
      </c>
      <c r="AA41" s="255">
        <v>19009.386314448075</v>
      </c>
      <c r="AB41" s="293"/>
      <c r="AC41" s="294"/>
      <c r="AD41" s="294"/>
      <c r="AE41" s="294"/>
      <c r="AF41" s="294"/>
      <c r="AG41" s="294"/>
      <c r="AH41" s="294"/>
      <c r="AI41" s="294"/>
    </row>
    <row r="42" spans="1:35" s="126" customFormat="1" ht="11.25">
      <c r="A42" s="120">
        <v>26</v>
      </c>
      <c r="B42" s="126" t="s">
        <v>1184</v>
      </c>
      <c r="C42" s="122" t="s">
        <v>1210</v>
      </c>
      <c r="D42" s="120"/>
      <c r="E42" s="255">
        <f aca="true" t="shared" si="7" ref="E42:AA42">((E12/E18)*E41)</f>
        <v>8330205.068058855</v>
      </c>
      <c r="F42" s="255">
        <f t="shared" si="7"/>
        <v>6787822.199555159</v>
      </c>
      <c r="G42" s="255">
        <f t="shared" si="7"/>
        <v>855534.4930913785</v>
      </c>
      <c r="H42" s="255">
        <f t="shared" si="7"/>
        <v>270719.28593359404</v>
      </c>
      <c r="I42" s="255">
        <f t="shared" si="7"/>
        <v>26814.74794561907</v>
      </c>
      <c r="J42" s="255">
        <f t="shared" si="7"/>
        <v>366976.9520822924</v>
      </c>
      <c r="K42" s="255">
        <f t="shared" si="7"/>
        <v>6824.170800263095</v>
      </c>
      <c r="L42" s="255">
        <f t="shared" si="7"/>
        <v>11276.967120822897</v>
      </c>
      <c r="M42" s="255">
        <f t="shared" si="7"/>
        <v>0</v>
      </c>
      <c r="N42" s="255">
        <f t="shared" si="7"/>
        <v>4236.251529725566</v>
      </c>
      <c r="O42" s="255">
        <f t="shared" si="7"/>
        <v>6787822.199555159</v>
      </c>
      <c r="P42" s="255">
        <f t="shared" si="7"/>
        <v>855534.4930913785</v>
      </c>
      <c r="Q42" s="255">
        <f t="shared" si="7"/>
        <v>270719.28593359404</v>
      </c>
      <c r="R42" s="255">
        <f t="shared" si="7"/>
        <v>26814.74794561907</v>
      </c>
      <c r="S42" s="255">
        <f t="shared" si="7"/>
        <v>272459.87473669235</v>
      </c>
      <c r="T42" s="255">
        <f t="shared" si="7"/>
        <v>495.6283861256248</v>
      </c>
      <c r="U42" s="255">
        <f t="shared" si="7"/>
        <v>94021.44895947445</v>
      </c>
      <c r="V42" s="255">
        <f t="shared" si="7"/>
        <v>991.2567722512499</v>
      </c>
      <c r="W42" s="255">
        <f t="shared" si="7"/>
        <v>11276.967120822897</v>
      </c>
      <c r="X42" s="255">
        <f t="shared" si="7"/>
        <v>5832.914028011844</v>
      </c>
      <c r="Y42" s="255">
        <f t="shared" si="7"/>
        <v>0</v>
      </c>
      <c r="Z42" s="255">
        <f t="shared" si="7"/>
        <v>470.69461441395185</v>
      </c>
      <c r="AA42" s="255">
        <f t="shared" si="7"/>
        <v>3765.556915311615</v>
      </c>
      <c r="AB42" s="293"/>
      <c r="AC42" s="294"/>
      <c r="AD42" s="294"/>
      <c r="AE42" s="294"/>
      <c r="AF42" s="294"/>
      <c r="AG42" s="294"/>
      <c r="AH42" s="294"/>
      <c r="AI42" s="294"/>
    </row>
    <row r="43" spans="1:35" s="126" customFormat="1" ht="11.25">
      <c r="A43" s="120"/>
      <c r="C43" s="122"/>
      <c r="D43" s="120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93"/>
      <c r="AC43" s="294"/>
      <c r="AD43" s="294"/>
      <c r="AE43" s="294"/>
      <c r="AF43" s="294"/>
      <c r="AG43" s="294"/>
      <c r="AH43" s="294"/>
      <c r="AI43" s="294"/>
    </row>
    <row r="44" spans="1:35" s="126" customFormat="1" ht="11.25">
      <c r="A44" s="120">
        <v>27</v>
      </c>
      <c r="B44" s="126" t="s">
        <v>1185</v>
      </c>
      <c r="C44" s="122" t="s">
        <v>1186</v>
      </c>
      <c r="D44" s="120" t="s">
        <v>472</v>
      </c>
      <c r="E44" s="255">
        <v>123754810.00000001</v>
      </c>
      <c r="F44" s="255">
        <v>70330961.38223313</v>
      </c>
      <c r="G44" s="255">
        <v>14364337.648849903</v>
      </c>
      <c r="H44" s="255">
        <v>16061094.113438196</v>
      </c>
      <c r="I44" s="255">
        <v>9887719.712851277</v>
      </c>
      <c r="J44" s="255">
        <v>8585763.055062497</v>
      </c>
      <c r="K44" s="255">
        <v>1262736.6600176336</v>
      </c>
      <c r="L44" s="255">
        <v>1304088.4164544775</v>
      </c>
      <c r="M44" s="255">
        <v>1637053.682398089</v>
      </c>
      <c r="N44" s="255">
        <v>321055.32869478915</v>
      </c>
      <c r="O44" s="255">
        <v>70330961.38223313</v>
      </c>
      <c r="P44" s="255">
        <v>14364337.648849903</v>
      </c>
      <c r="Q44" s="255">
        <v>16061094.113438196</v>
      </c>
      <c r="R44" s="255">
        <v>9887719.712851277</v>
      </c>
      <c r="S44" s="255">
        <v>7233253.016428844</v>
      </c>
      <c r="T44" s="255">
        <v>25428.045795185277</v>
      </c>
      <c r="U44" s="255">
        <v>1327081.9928384684</v>
      </c>
      <c r="V44" s="255">
        <v>164715.7567008238</v>
      </c>
      <c r="W44" s="255">
        <v>1304088.4164544775</v>
      </c>
      <c r="X44" s="255">
        <v>1098020.9033168096</v>
      </c>
      <c r="Y44" s="255">
        <v>1637053.682398089</v>
      </c>
      <c r="Z44" s="255">
        <v>280754.721775043</v>
      </c>
      <c r="AA44" s="255">
        <v>40300.60691974612</v>
      </c>
      <c r="AB44" s="293"/>
      <c r="AC44" s="294"/>
      <c r="AD44" s="294"/>
      <c r="AE44" s="294"/>
      <c r="AF44" s="294"/>
      <c r="AG44" s="294"/>
      <c r="AH44" s="294"/>
      <c r="AI44" s="294"/>
    </row>
    <row r="45" spans="1:35" s="126" customFormat="1" ht="11.25">
      <c r="A45" s="120">
        <v>28</v>
      </c>
      <c r="B45" s="126" t="s">
        <v>1187</v>
      </c>
      <c r="C45" s="96" t="s">
        <v>814</v>
      </c>
      <c r="D45" s="120" t="s">
        <v>472</v>
      </c>
      <c r="E45" s="255">
        <v>11077294</v>
      </c>
      <c r="F45" s="255">
        <v>6664022.390045642</v>
      </c>
      <c r="G45" s="255">
        <v>1278370.3869226486</v>
      </c>
      <c r="H45" s="255">
        <v>1250590.6946958085</v>
      </c>
      <c r="I45" s="255">
        <v>765524.0051274209</v>
      </c>
      <c r="J45" s="255">
        <v>671967.4213385644</v>
      </c>
      <c r="K45" s="255">
        <v>107386.55873367416</v>
      </c>
      <c r="L45" s="255">
        <v>117588.94963056374</v>
      </c>
      <c r="M45" s="255">
        <v>196497.8784820667</v>
      </c>
      <c r="N45" s="255">
        <v>25345.71502361176</v>
      </c>
      <c r="O45" s="255">
        <v>6664022.390045642</v>
      </c>
      <c r="P45" s="255">
        <v>1278370.3869226486</v>
      </c>
      <c r="Q45" s="255">
        <v>1250590.6946958085</v>
      </c>
      <c r="R45" s="255">
        <v>765524.0051274209</v>
      </c>
      <c r="S45" s="255">
        <v>562457.6245649752</v>
      </c>
      <c r="T45" s="255">
        <v>1931.7549110447746</v>
      </c>
      <c r="U45" s="255">
        <v>107578.04186254447</v>
      </c>
      <c r="V45" s="255">
        <v>13905.169502269004</v>
      </c>
      <c r="W45" s="255">
        <v>117588.94963056374</v>
      </c>
      <c r="X45" s="255">
        <v>93481.38923140516</v>
      </c>
      <c r="Y45" s="255">
        <v>196497.8784820667</v>
      </c>
      <c r="Z45" s="255">
        <v>21264.9581020191</v>
      </c>
      <c r="AA45" s="255">
        <v>4080.7569215926605</v>
      </c>
      <c r="AB45" s="293"/>
      <c r="AC45" s="294"/>
      <c r="AD45" s="294"/>
      <c r="AE45" s="294"/>
      <c r="AF45" s="294"/>
      <c r="AG45" s="294"/>
      <c r="AH45" s="294"/>
      <c r="AI45" s="294"/>
    </row>
    <row r="46" spans="1:35" s="126" customFormat="1" ht="11.25">
      <c r="A46" s="120">
        <v>29</v>
      </c>
      <c r="B46" s="142" t="s">
        <v>1188</v>
      </c>
      <c r="C46" s="122" t="s">
        <v>1211</v>
      </c>
      <c r="D46" s="120"/>
      <c r="E46" s="255">
        <f aca="true" t="shared" si="8" ref="E46:AA46">(E44-E45)</f>
        <v>112677516.00000001</v>
      </c>
      <c r="F46" s="255">
        <f t="shared" si="8"/>
        <v>63666938.992187485</v>
      </c>
      <c r="G46" s="255">
        <f t="shared" si="8"/>
        <v>13085967.261927254</v>
      </c>
      <c r="H46" s="255">
        <f t="shared" si="8"/>
        <v>14810503.418742388</v>
      </c>
      <c r="I46" s="255">
        <f t="shared" si="8"/>
        <v>9122195.707723856</v>
      </c>
      <c r="J46" s="255">
        <f t="shared" si="8"/>
        <v>7913795.633723932</v>
      </c>
      <c r="K46" s="255">
        <f t="shared" si="8"/>
        <v>1155350.1012839593</v>
      </c>
      <c r="L46" s="255">
        <f t="shared" si="8"/>
        <v>1186499.4668239136</v>
      </c>
      <c r="M46" s="255">
        <f t="shared" si="8"/>
        <v>1440555.8039160222</v>
      </c>
      <c r="N46" s="255">
        <f t="shared" si="8"/>
        <v>295709.6136711774</v>
      </c>
      <c r="O46" s="255">
        <f t="shared" si="8"/>
        <v>63666938.992187485</v>
      </c>
      <c r="P46" s="255">
        <f t="shared" si="8"/>
        <v>13085967.261927254</v>
      </c>
      <c r="Q46" s="255">
        <f t="shared" si="8"/>
        <v>14810503.418742388</v>
      </c>
      <c r="R46" s="255">
        <f t="shared" si="8"/>
        <v>9122195.707723856</v>
      </c>
      <c r="S46" s="255">
        <f t="shared" si="8"/>
        <v>6670795.391863869</v>
      </c>
      <c r="T46" s="255">
        <f t="shared" si="8"/>
        <v>23496.2908841405</v>
      </c>
      <c r="U46" s="255">
        <f t="shared" si="8"/>
        <v>1219503.950975924</v>
      </c>
      <c r="V46" s="255">
        <f t="shared" si="8"/>
        <v>150810.5871985548</v>
      </c>
      <c r="W46" s="255">
        <f t="shared" si="8"/>
        <v>1186499.4668239136</v>
      </c>
      <c r="X46" s="255">
        <f t="shared" si="8"/>
        <v>1004539.5140854043</v>
      </c>
      <c r="Y46" s="255">
        <f t="shared" si="8"/>
        <v>1440555.8039160222</v>
      </c>
      <c r="Z46" s="255">
        <f t="shared" si="8"/>
        <v>259489.7636730239</v>
      </c>
      <c r="AA46" s="255">
        <f t="shared" si="8"/>
        <v>36219.849998153455</v>
      </c>
      <c r="AB46" s="293"/>
      <c r="AC46" s="294"/>
      <c r="AD46" s="294"/>
      <c r="AE46" s="294"/>
      <c r="AF46" s="294"/>
      <c r="AG46" s="294"/>
      <c r="AH46" s="294"/>
      <c r="AI46" s="294"/>
    </row>
    <row r="47" spans="1:35" s="126" customFormat="1" ht="11.25">
      <c r="A47" s="120">
        <v>30</v>
      </c>
      <c r="B47" s="126" t="s">
        <v>1189</v>
      </c>
      <c r="C47" s="122" t="s">
        <v>1212</v>
      </c>
      <c r="D47" s="120"/>
      <c r="E47" s="255">
        <f aca="true" t="shared" si="9" ref="E47:AA47">((E42/E46)*E45)</f>
        <v>818940.0502863227</v>
      </c>
      <c r="F47" s="255">
        <f t="shared" si="9"/>
        <v>710481.763903163</v>
      </c>
      <c r="G47" s="255">
        <f t="shared" si="9"/>
        <v>83577.31141059136</v>
      </c>
      <c r="H47" s="255">
        <f t="shared" si="9"/>
        <v>22859.38636189821</v>
      </c>
      <c r="I47" s="255">
        <f t="shared" si="9"/>
        <v>2250.262316388574</v>
      </c>
      <c r="J47" s="255">
        <f t="shared" si="9"/>
        <v>31160.339184218352</v>
      </c>
      <c r="K47" s="255">
        <f t="shared" si="9"/>
        <v>634.2875788357811</v>
      </c>
      <c r="L47" s="255">
        <f t="shared" si="9"/>
        <v>1117.612570282565</v>
      </c>
      <c r="M47" s="255">
        <f t="shared" si="9"/>
        <v>0</v>
      </c>
      <c r="N47" s="255">
        <f t="shared" si="9"/>
        <v>363.0954797437109</v>
      </c>
      <c r="O47" s="255">
        <f t="shared" si="9"/>
        <v>710481.763903163</v>
      </c>
      <c r="P47" s="255">
        <f t="shared" si="9"/>
        <v>83577.31141059136</v>
      </c>
      <c r="Q47" s="255">
        <f t="shared" si="9"/>
        <v>22859.38636189821</v>
      </c>
      <c r="R47" s="255">
        <f t="shared" si="9"/>
        <v>2250.262316388574</v>
      </c>
      <c r="S47" s="255">
        <f t="shared" si="9"/>
        <v>22972.842806808425</v>
      </c>
      <c r="T47" s="255">
        <f t="shared" si="9"/>
        <v>40.748242932147996</v>
      </c>
      <c r="U47" s="255">
        <f t="shared" si="9"/>
        <v>8294.063634681179</v>
      </c>
      <c r="V47" s="255">
        <f t="shared" si="9"/>
        <v>91.39672283271753</v>
      </c>
      <c r="W47" s="255">
        <f t="shared" si="9"/>
        <v>1117.612570282565</v>
      </c>
      <c r="X47" s="255">
        <f t="shared" si="9"/>
        <v>542.8048364054105</v>
      </c>
      <c r="Y47" s="255">
        <f t="shared" si="9"/>
        <v>0</v>
      </c>
      <c r="Z47" s="255">
        <f t="shared" si="9"/>
        <v>38.57301002043061</v>
      </c>
      <c r="AA47" s="255">
        <f t="shared" si="9"/>
        <v>424.2514103893964</v>
      </c>
      <c r="AB47" s="293"/>
      <c r="AC47" s="294"/>
      <c r="AD47" s="294"/>
      <c r="AE47" s="294"/>
      <c r="AF47" s="294"/>
      <c r="AG47" s="294"/>
      <c r="AH47" s="294"/>
      <c r="AI47" s="294"/>
    </row>
    <row r="48" spans="1:35" s="126" customFormat="1" ht="11.25">
      <c r="A48" s="120"/>
      <c r="C48" s="122"/>
      <c r="D48" s="120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93"/>
      <c r="AC48" s="294"/>
      <c r="AD48" s="294"/>
      <c r="AE48" s="294"/>
      <c r="AF48" s="294"/>
      <c r="AG48" s="294"/>
      <c r="AH48" s="294"/>
      <c r="AI48" s="294"/>
    </row>
    <row r="49" spans="1:35" s="126" customFormat="1" ht="11.25">
      <c r="A49" s="120">
        <v>31</v>
      </c>
      <c r="B49" s="126" t="s">
        <v>1190</v>
      </c>
      <c r="C49" s="120" t="s">
        <v>419</v>
      </c>
      <c r="D49" s="120" t="s">
        <v>472</v>
      </c>
      <c r="E49" s="255">
        <v>4373938140</v>
      </c>
      <c r="F49" s="255">
        <v>2465900567.5151186</v>
      </c>
      <c r="G49" s="255">
        <v>507319327.8107867</v>
      </c>
      <c r="H49" s="255">
        <v>568926391.8810555</v>
      </c>
      <c r="I49" s="255">
        <v>351724486.76268595</v>
      </c>
      <c r="J49" s="255">
        <v>307146640.08962065</v>
      </c>
      <c r="K49" s="255">
        <v>56806813.99610513</v>
      </c>
      <c r="L49" s="255">
        <v>48956785.267637774</v>
      </c>
      <c r="M49" s="255">
        <v>55493576.26878342</v>
      </c>
      <c r="N49" s="255">
        <v>11663550.408206066</v>
      </c>
      <c r="O49" s="255">
        <v>2465900567.5151186</v>
      </c>
      <c r="P49" s="255">
        <v>507319327.8107867</v>
      </c>
      <c r="Q49" s="255">
        <v>568926391.8810555</v>
      </c>
      <c r="R49" s="255">
        <v>351724486.76268595</v>
      </c>
      <c r="S49" s="255">
        <v>260186661.61362073</v>
      </c>
      <c r="T49" s="255">
        <v>896803.6718008218</v>
      </c>
      <c r="U49" s="255">
        <v>46063174.80419909</v>
      </c>
      <c r="V49" s="255">
        <v>5901755.317758654</v>
      </c>
      <c r="W49" s="255">
        <v>48956785.267637774</v>
      </c>
      <c r="X49" s="255">
        <v>50905058.67834647</v>
      </c>
      <c r="Y49" s="255">
        <v>55493576.26878342</v>
      </c>
      <c r="Z49" s="255">
        <v>10227420.791407822</v>
      </c>
      <c r="AA49" s="255">
        <v>1436129.6167982453</v>
      </c>
      <c r="AB49" s="293"/>
      <c r="AC49" s="294"/>
      <c r="AD49" s="294"/>
      <c r="AE49" s="294"/>
      <c r="AF49" s="294"/>
      <c r="AG49" s="294"/>
      <c r="AH49" s="294"/>
      <c r="AI49" s="294"/>
    </row>
    <row r="50" spans="1:35" s="126" customFormat="1" ht="11.25">
      <c r="A50" s="120">
        <v>32</v>
      </c>
      <c r="B50" s="142" t="s">
        <v>1191</v>
      </c>
      <c r="C50" s="122" t="s">
        <v>866</v>
      </c>
      <c r="D50" s="120" t="s">
        <v>472</v>
      </c>
      <c r="E50" s="255">
        <v>40824951</v>
      </c>
      <c r="F50" s="255">
        <v>22956169.374842394</v>
      </c>
      <c r="G50" s="255">
        <v>4735967.897814222</v>
      </c>
      <c r="H50" s="255">
        <v>5337345.29336471</v>
      </c>
      <c r="I50" s="255">
        <v>3300682.942560598</v>
      </c>
      <c r="J50" s="255">
        <v>2881740.5270552575</v>
      </c>
      <c r="K50" s="255">
        <v>535823.571078478</v>
      </c>
      <c r="L50" s="255">
        <v>457669.7540545707</v>
      </c>
      <c r="M50" s="255">
        <v>510034.96161379176</v>
      </c>
      <c r="N50" s="255">
        <v>109516.67761597656</v>
      </c>
      <c r="O50" s="255">
        <v>22956169.374842394</v>
      </c>
      <c r="P50" s="255">
        <v>4735967.897814222</v>
      </c>
      <c r="Q50" s="255">
        <v>5337345.29336471</v>
      </c>
      <c r="R50" s="255">
        <v>3300682.942560598</v>
      </c>
      <c r="S50" s="255">
        <v>2442033.2050119694</v>
      </c>
      <c r="T50" s="255">
        <v>8419.2465508482</v>
      </c>
      <c r="U50" s="255">
        <v>431288.07549244</v>
      </c>
      <c r="V50" s="255">
        <v>55262.72607312818</v>
      </c>
      <c r="W50" s="255">
        <v>457669.7540545707</v>
      </c>
      <c r="X50" s="255">
        <v>480560.84500534984</v>
      </c>
      <c r="Y50" s="255">
        <v>510034.96161379176</v>
      </c>
      <c r="Z50" s="255">
        <v>96177.37825916531</v>
      </c>
      <c r="AA50" s="255">
        <v>13339.299356811236</v>
      </c>
      <c r="AB50" s="293"/>
      <c r="AC50" s="294"/>
      <c r="AD50" s="294"/>
      <c r="AE50" s="294"/>
      <c r="AF50" s="294"/>
      <c r="AG50" s="294"/>
      <c r="AH50" s="294"/>
      <c r="AI50" s="294"/>
    </row>
    <row r="51" spans="1:35" s="126" customFormat="1" ht="11.25">
      <c r="A51" s="120">
        <v>33</v>
      </c>
      <c r="B51" s="126" t="s">
        <v>1192</v>
      </c>
      <c r="C51" s="122" t="s">
        <v>1213</v>
      </c>
      <c r="D51" s="120" t="s">
        <v>472</v>
      </c>
      <c r="E51" s="255">
        <f aca="true" t="shared" si="10" ref="E51:AA51">((E25/E49)*E50)</f>
        <v>1748086.1620525348</v>
      </c>
      <c r="F51" s="255">
        <f t="shared" si="10"/>
        <v>1427090.2952972394</v>
      </c>
      <c r="G51" s="255">
        <f t="shared" si="10"/>
        <v>179504.33926483738</v>
      </c>
      <c r="H51" s="255">
        <f t="shared" si="10"/>
        <v>56607.14431599993</v>
      </c>
      <c r="I51" s="255">
        <f t="shared" si="10"/>
        <v>5605.525892229154</v>
      </c>
      <c r="J51" s="255">
        <f t="shared" si="10"/>
        <v>76721.35902464416</v>
      </c>
      <c r="K51" s="255">
        <f t="shared" si="10"/>
        <v>1423.4068982954252</v>
      </c>
      <c r="L51" s="255">
        <f t="shared" si="10"/>
        <v>2362.1890589983173</v>
      </c>
      <c r="M51" s="255">
        <f t="shared" si="10"/>
        <v>0</v>
      </c>
      <c r="N51" s="255">
        <f t="shared" si="10"/>
        <v>885.9767745144255</v>
      </c>
      <c r="O51" s="255">
        <f t="shared" si="10"/>
        <v>1427090.2952972394</v>
      </c>
      <c r="P51" s="255">
        <f t="shared" si="10"/>
        <v>179504.33926483738</v>
      </c>
      <c r="Q51" s="255">
        <f t="shared" si="10"/>
        <v>56607.14431599993</v>
      </c>
      <c r="R51" s="255">
        <f t="shared" si="10"/>
        <v>5605.525892229154</v>
      </c>
      <c r="S51" s="255">
        <f t="shared" si="10"/>
        <v>56943.97777554674</v>
      </c>
      <c r="T51" s="255">
        <f t="shared" si="10"/>
        <v>103.59092890791882</v>
      </c>
      <c r="U51" s="255">
        <f t="shared" si="10"/>
        <v>19690.65042667959</v>
      </c>
      <c r="V51" s="255">
        <f t="shared" si="10"/>
        <v>207.72044471943232</v>
      </c>
      <c r="W51" s="255">
        <f t="shared" si="10"/>
        <v>2362.1890589983173</v>
      </c>
      <c r="X51" s="255">
        <f t="shared" si="10"/>
        <v>1216.01360548179</v>
      </c>
      <c r="Y51" s="255">
        <f t="shared" si="10"/>
        <v>0</v>
      </c>
      <c r="Z51" s="255">
        <f t="shared" si="10"/>
        <v>98.353803157578</v>
      </c>
      <c r="AA51" s="255">
        <f t="shared" si="10"/>
        <v>792.8183599495371</v>
      </c>
      <c r="AB51" s="293"/>
      <c r="AC51" s="294"/>
      <c r="AD51" s="294"/>
      <c r="AE51" s="294"/>
      <c r="AF51" s="294"/>
      <c r="AG51" s="294"/>
      <c r="AH51" s="294"/>
      <c r="AI51" s="294"/>
    </row>
    <row r="52" spans="1:35" s="126" customFormat="1" ht="11.25">
      <c r="A52" s="120"/>
      <c r="C52" s="122"/>
      <c r="D52" s="120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93"/>
      <c r="AC52" s="294"/>
      <c r="AD52" s="294"/>
      <c r="AE52" s="294"/>
      <c r="AF52" s="294"/>
      <c r="AG52" s="294"/>
      <c r="AH52" s="294"/>
      <c r="AI52" s="294"/>
    </row>
    <row r="53" spans="1:35" s="126" customFormat="1" ht="22.5">
      <c r="A53" s="120">
        <v>34</v>
      </c>
      <c r="B53" s="126" t="s">
        <v>1193</v>
      </c>
      <c r="C53" s="122" t="s">
        <v>1214</v>
      </c>
      <c r="D53" s="120" t="s">
        <v>472</v>
      </c>
      <c r="E53" s="255">
        <f aca="true" t="shared" si="11" ref="E53:AA53">(E35+E39+E42+E47+E51)</f>
        <v>46220982.98112976</v>
      </c>
      <c r="F53" s="255">
        <f t="shared" si="11"/>
        <v>37170664.931663536</v>
      </c>
      <c r="G53" s="255">
        <f t="shared" si="11"/>
        <v>5699223.655760643</v>
      </c>
      <c r="H53" s="255">
        <f t="shared" si="11"/>
        <v>1109853.588185574</v>
      </c>
      <c r="I53" s="255">
        <f t="shared" si="11"/>
        <v>292227.28683402156</v>
      </c>
      <c r="J53" s="255">
        <f t="shared" si="11"/>
        <v>1354258.990331758</v>
      </c>
      <c r="K53" s="255">
        <f t="shared" si="11"/>
        <v>299801.6313381742</v>
      </c>
      <c r="L53" s="255">
        <f t="shared" si="11"/>
        <v>423913.163042847</v>
      </c>
      <c r="M53" s="255">
        <f t="shared" si="11"/>
        <v>110668.20000406874</v>
      </c>
      <c r="N53" s="255">
        <f t="shared" si="11"/>
        <v>44241.93764689948</v>
      </c>
      <c r="O53" s="255">
        <f t="shared" si="11"/>
        <v>37170664.931663536</v>
      </c>
      <c r="P53" s="255">
        <f t="shared" si="11"/>
        <v>5699223.655760643</v>
      </c>
      <c r="Q53" s="255">
        <f t="shared" si="11"/>
        <v>1109853.588185574</v>
      </c>
      <c r="R53" s="255">
        <f t="shared" si="11"/>
        <v>292227.28683402156</v>
      </c>
      <c r="S53" s="255">
        <f t="shared" si="11"/>
        <v>952667.9161617425</v>
      </c>
      <c r="T53" s="255">
        <f t="shared" si="11"/>
        <v>1704.5609026867899</v>
      </c>
      <c r="U53" s="255">
        <f t="shared" si="11"/>
        <v>406371.9035098745</v>
      </c>
      <c r="V53" s="255">
        <f t="shared" si="11"/>
        <v>45874.66473282935</v>
      </c>
      <c r="W53" s="255">
        <f t="shared" si="11"/>
        <v>423913.163042847</v>
      </c>
      <c r="X53" s="255">
        <f t="shared" si="11"/>
        <v>255204.0617024029</v>
      </c>
      <c r="Y53" s="255">
        <f t="shared" si="11"/>
        <v>110668.20000406874</v>
      </c>
      <c r="Z53" s="255">
        <f t="shared" si="11"/>
        <v>4271.163941198205</v>
      </c>
      <c r="AA53" s="255">
        <f t="shared" si="11"/>
        <v>35899.506140756355</v>
      </c>
      <c r="AB53" s="293"/>
      <c r="AC53" s="294"/>
      <c r="AD53" s="294"/>
      <c r="AE53" s="294"/>
      <c r="AF53" s="294"/>
      <c r="AG53" s="294"/>
      <c r="AH53" s="294"/>
      <c r="AI53" s="294"/>
    </row>
    <row r="54" spans="1:35" s="126" customFormat="1" ht="11.25">
      <c r="A54" s="120"/>
      <c r="C54" s="120"/>
      <c r="D54" s="120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93"/>
      <c r="AC54" s="294"/>
      <c r="AD54" s="294"/>
      <c r="AE54" s="294"/>
      <c r="AF54" s="294"/>
      <c r="AG54" s="294"/>
      <c r="AH54" s="294"/>
      <c r="AI54" s="294"/>
    </row>
    <row r="55" spans="1:35" s="126" customFormat="1" ht="11.25">
      <c r="A55" s="120">
        <v>35</v>
      </c>
      <c r="B55" s="126" t="s">
        <v>1194</v>
      </c>
      <c r="C55" s="122" t="s">
        <v>481</v>
      </c>
      <c r="D55" s="120" t="s">
        <v>472</v>
      </c>
      <c r="E55" s="255">
        <v>963672</v>
      </c>
      <c r="F55" s="255">
        <v>849928.118031739</v>
      </c>
      <c r="G55" s="255">
        <v>99930.89630196134</v>
      </c>
      <c r="H55" s="255">
        <v>7247.992478776514</v>
      </c>
      <c r="I55" s="255">
        <v>659.999315120378</v>
      </c>
      <c r="J55" s="255">
        <v>648.9993265350383</v>
      </c>
      <c r="K55" s="255">
        <v>15.999983396857647</v>
      </c>
      <c r="L55" s="255">
        <v>19.99997924607206</v>
      </c>
      <c r="M55" s="255">
        <v>5210.994592564075</v>
      </c>
      <c r="N55" s="255">
        <v>8.999990660732426</v>
      </c>
      <c r="O55" s="255">
        <v>849928.118031739</v>
      </c>
      <c r="P55" s="255">
        <v>99930.89630196134</v>
      </c>
      <c r="Q55" s="255">
        <v>7247.992478776514</v>
      </c>
      <c r="R55" s="255">
        <v>659.999315120378</v>
      </c>
      <c r="S55" s="255">
        <v>475.99950605651503</v>
      </c>
      <c r="T55" s="255">
        <v>0.9999989623036029</v>
      </c>
      <c r="U55" s="255">
        <v>171.99982151621973</v>
      </c>
      <c r="V55" s="255">
        <v>1.9999979246072057</v>
      </c>
      <c r="W55" s="255">
        <v>19.99997924607206</v>
      </c>
      <c r="X55" s="255">
        <v>13.999985472250442</v>
      </c>
      <c r="Y55" s="255">
        <v>5210.994592564075</v>
      </c>
      <c r="Z55" s="255">
        <v>0.9999989623036029</v>
      </c>
      <c r="AA55" s="255">
        <v>7.999991698428823</v>
      </c>
      <c r="AB55" s="293"/>
      <c r="AC55" s="294"/>
      <c r="AD55" s="294"/>
      <c r="AE55" s="294"/>
      <c r="AF55" s="294"/>
      <c r="AG55" s="294"/>
      <c r="AH55" s="294"/>
      <c r="AI55" s="294"/>
    </row>
    <row r="56" spans="1:35" s="126" customFormat="1" ht="11.25">
      <c r="A56" s="120">
        <v>36</v>
      </c>
      <c r="B56" s="126" t="s">
        <v>1195</v>
      </c>
      <c r="C56" s="256">
        <f>0.0863-(0.35*0.044)</f>
        <v>0.0709</v>
      </c>
      <c r="D56" s="143" t="s">
        <v>472</v>
      </c>
      <c r="E56" s="256">
        <f aca="true" t="shared" si="12" ref="E56:AA56">$C$56</f>
        <v>0.0709</v>
      </c>
      <c r="F56" s="256">
        <f t="shared" si="12"/>
        <v>0.0709</v>
      </c>
      <c r="G56" s="256">
        <f t="shared" si="12"/>
        <v>0.0709</v>
      </c>
      <c r="H56" s="256">
        <f t="shared" si="12"/>
        <v>0.0709</v>
      </c>
      <c r="I56" s="256">
        <f t="shared" si="12"/>
        <v>0.0709</v>
      </c>
      <c r="J56" s="256">
        <f t="shared" si="12"/>
        <v>0.0709</v>
      </c>
      <c r="K56" s="256">
        <f t="shared" si="12"/>
        <v>0.0709</v>
      </c>
      <c r="L56" s="256">
        <f t="shared" si="12"/>
        <v>0.0709</v>
      </c>
      <c r="M56" s="256">
        <f t="shared" si="12"/>
        <v>0.0709</v>
      </c>
      <c r="N56" s="256">
        <f t="shared" si="12"/>
        <v>0.0709</v>
      </c>
      <c r="O56" s="255">
        <f t="shared" si="12"/>
        <v>0.0709</v>
      </c>
      <c r="P56" s="255">
        <f t="shared" si="12"/>
        <v>0.0709</v>
      </c>
      <c r="Q56" s="255">
        <f t="shared" si="12"/>
        <v>0.0709</v>
      </c>
      <c r="R56" s="255">
        <f t="shared" si="12"/>
        <v>0.0709</v>
      </c>
      <c r="S56" s="255">
        <f t="shared" si="12"/>
        <v>0.0709</v>
      </c>
      <c r="T56" s="255">
        <f t="shared" si="12"/>
        <v>0.0709</v>
      </c>
      <c r="U56" s="255">
        <f t="shared" si="12"/>
        <v>0.0709</v>
      </c>
      <c r="V56" s="255">
        <f t="shared" si="12"/>
        <v>0.0709</v>
      </c>
      <c r="W56" s="255">
        <f t="shared" si="12"/>
        <v>0.0709</v>
      </c>
      <c r="X56" s="255">
        <f t="shared" si="12"/>
        <v>0.0709</v>
      </c>
      <c r="Y56" s="255">
        <f t="shared" si="12"/>
        <v>0.0709</v>
      </c>
      <c r="Z56" s="255">
        <f t="shared" si="12"/>
        <v>0.0709</v>
      </c>
      <c r="AA56" s="255">
        <f t="shared" si="12"/>
        <v>0.0709</v>
      </c>
      <c r="AB56" s="293"/>
      <c r="AC56" s="294"/>
      <c r="AD56" s="294"/>
      <c r="AE56" s="294"/>
      <c r="AF56" s="294"/>
      <c r="AG56" s="294"/>
      <c r="AH56" s="294"/>
      <c r="AI56" s="294"/>
    </row>
    <row r="57" spans="1:35" s="126" customFormat="1" ht="11.25">
      <c r="A57" s="120">
        <v>37</v>
      </c>
      <c r="B57" s="126" t="s">
        <v>1196</v>
      </c>
      <c r="C57" s="144">
        <v>0.6200972</v>
      </c>
      <c r="D57" s="120" t="s">
        <v>472</v>
      </c>
      <c r="E57" s="144">
        <f aca="true" t="shared" si="13" ref="E57:AA57">$C$57</f>
        <v>0.6200972</v>
      </c>
      <c r="F57" s="144">
        <f t="shared" si="13"/>
        <v>0.6200972</v>
      </c>
      <c r="G57" s="144">
        <f t="shared" si="13"/>
        <v>0.6200972</v>
      </c>
      <c r="H57" s="144">
        <f t="shared" si="13"/>
        <v>0.6200972</v>
      </c>
      <c r="I57" s="144">
        <f t="shared" si="13"/>
        <v>0.6200972</v>
      </c>
      <c r="J57" s="144">
        <f t="shared" si="13"/>
        <v>0.6200972</v>
      </c>
      <c r="K57" s="144">
        <f t="shared" si="13"/>
        <v>0.6200972</v>
      </c>
      <c r="L57" s="144">
        <f t="shared" si="13"/>
        <v>0.6200972</v>
      </c>
      <c r="M57" s="144">
        <f t="shared" si="13"/>
        <v>0.6200972</v>
      </c>
      <c r="N57" s="144">
        <f t="shared" si="13"/>
        <v>0.6200972</v>
      </c>
      <c r="O57" s="255">
        <f t="shared" si="13"/>
        <v>0.6200972</v>
      </c>
      <c r="P57" s="255">
        <f t="shared" si="13"/>
        <v>0.6200972</v>
      </c>
      <c r="Q57" s="255">
        <f t="shared" si="13"/>
        <v>0.6200972</v>
      </c>
      <c r="R57" s="255">
        <f t="shared" si="13"/>
        <v>0.6200972</v>
      </c>
      <c r="S57" s="255">
        <f t="shared" si="13"/>
        <v>0.6200972</v>
      </c>
      <c r="T57" s="255">
        <f t="shared" si="13"/>
        <v>0.6200972</v>
      </c>
      <c r="U57" s="255">
        <f t="shared" si="13"/>
        <v>0.6200972</v>
      </c>
      <c r="V57" s="255">
        <f t="shared" si="13"/>
        <v>0.6200972</v>
      </c>
      <c r="W57" s="255">
        <f t="shared" si="13"/>
        <v>0.6200972</v>
      </c>
      <c r="X57" s="255">
        <f t="shared" si="13"/>
        <v>0.6200972</v>
      </c>
      <c r="Y57" s="255">
        <f t="shared" si="13"/>
        <v>0.6200972</v>
      </c>
      <c r="Z57" s="255">
        <f t="shared" si="13"/>
        <v>0.6200972</v>
      </c>
      <c r="AA57" s="255">
        <f t="shared" si="13"/>
        <v>0.6200972</v>
      </c>
      <c r="AB57" s="293"/>
      <c r="AC57" s="294"/>
      <c r="AD57" s="294"/>
      <c r="AE57" s="294"/>
      <c r="AF57" s="294"/>
      <c r="AG57" s="294"/>
      <c r="AH57" s="294"/>
      <c r="AI57" s="294"/>
    </row>
    <row r="58" spans="1:35" s="126" customFormat="1" ht="11.25">
      <c r="A58" s="120">
        <v>38</v>
      </c>
      <c r="B58" s="142" t="s">
        <v>1197</v>
      </c>
      <c r="C58" s="145">
        <f>1-0.35</f>
        <v>0.65</v>
      </c>
      <c r="D58" s="146" t="s">
        <v>472</v>
      </c>
      <c r="E58" s="145">
        <f aca="true" t="shared" si="14" ref="E58:AA58">$C$58</f>
        <v>0.65</v>
      </c>
      <c r="F58" s="145">
        <f t="shared" si="14"/>
        <v>0.65</v>
      </c>
      <c r="G58" s="145">
        <f t="shared" si="14"/>
        <v>0.65</v>
      </c>
      <c r="H58" s="145">
        <f t="shared" si="14"/>
        <v>0.65</v>
      </c>
      <c r="I58" s="145">
        <f t="shared" si="14"/>
        <v>0.65</v>
      </c>
      <c r="J58" s="145">
        <f t="shared" si="14"/>
        <v>0.65</v>
      </c>
      <c r="K58" s="145">
        <f t="shared" si="14"/>
        <v>0.65</v>
      </c>
      <c r="L58" s="145">
        <f t="shared" si="14"/>
        <v>0.65</v>
      </c>
      <c r="M58" s="145">
        <f t="shared" si="14"/>
        <v>0.65</v>
      </c>
      <c r="N58" s="145">
        <f t="shared" si="14"/>
        <v>0.65</v>
      </c>
      <c r="O58" s="255">
        <f t="shared" si="14"/>
        <v>0.65</v>
      </c>
      <c r="P58" s="255">
        <f t="shared" si="14"/>
        <v>0.65</v>
      </c>
      <c r="Q58" s="255">
        <f t="shared" si="14"/>
        <v>0.65</v>
      </c>
      <c r="R58" s="255">
        <f t="shared" si="14"/>
        <v>0.65</v>
      </c>
      <c r="S58" s="255">
        <f t="shared" si="14"/>
        <v>0.65</v>
      </c>
      <c r="T58" s="255">
        <f t="shared" si="14"/>
        <v>0.65</v>
      </c>
      <c r="U58" s="255">
        <f t="shared" si="14"/>
        <v>0.65</v>
      </c>
      <c r="V58" s="255">
        <f t="shared" si="14"/>
        <v>0.65</v>
      </c>
      <c r="W58" s="255">
        <f t="shared" si="14"/>
        <v>0.65</v>
      </c>
      <c r="X58" s="255">
        <f t="shared" si="14"/>
        <v>0.65</v>
      </c>
      <c r="Y58" s="255">
        <f t="shared" si="14"/>
        <v>0.65</v>
      </c>
      <c r="Z58" s="255">
        <f t="shared" si="14"/>
        <v>0.65</v>
      </c>
      <c r="AA58" s="255">
        <f t="shared" si="14"/>
        <v>0.65</v>
      </c>
      <c r="AB58" s="293"/>
      <c r="AC58" s="294"/>
      <c r="AD58" s="294"/>
      <c r="AE58" s="294"/>
      <c r="AF58" s="294"/>
      <c r="AG58" s="294"/>
      <c r="AH58" s="294"/>
      <c r="AI58" s="294"/>
    </row>
    <row r="59" spans="1:35" s="126" customFormat="1" ht="11.25">
      <c r="A59" s="120"/>
      <c r="C59" s="120"/>
      <c r="D59" s="147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93"/>
      <c r="AC59" s="294"/>
      <c r="AD59" s="294"/>
      <c r="AE59" s="294"/>
      <c r="AF59" s="294"/>
      <c r="AG59" s="294"/>
      <c r="AH59" s="294"/>
      <c r="AI59" s="294"/>
    </row>
    <row r="60" spans="1:35" s="126" customFormat="1" ht="22.5">
      <c r="A60" s="120">
        <v>39</v>
      </c>
      <c r="B60" s="142" t="s">
        <v>1198</v>
      </c>
      <c r="C60" s="122" t="s">
        <v>1215</v>
      </c>
      <c r="D60" s="146" t="s">
        <v>472</v>
      </c>
      <c r="E60" s="295">
        <f aca="true" t="shared" si="15" ref="E60:AA60">(((E25*E56)/E57)/E55)</f>
        <v>22.22117520885951</v>
      </c>
      <c r="F60" s="295">
        <f t="shared" si="15"/>
        <v>20.62205119391076</v>
      </c>
      <c r="G60" s="295">
        <f t="shared" si="15"/>
        <v>22.000588197857446</v>
      </c>
      <c r="H60" s="295">
        <f t="shared" si="15"/>
        <v>95.18549178098988</v>
      </c>
      <c r="I60" s="295">
        <f t="shared" si="15"/>
        <v>103.48040950432174</v>
      </c>
      <c r="J60" s="295">
        <f t="shared" si="15"/>
        <v>1440.6198701946237</v>
      </c>
      <c r="K60" s="295">
        <f t="shared" si="15"/>
        <v>1078.3869340552656</v>
      </c>
      <c r="L60" s="295">
        <f t="shared" si="15"/>
        <v>1444.548918727936</v>
      </c>
      <c r="M60" s="295">
        <f t="shared" si="15"/>
        <v>0</v>
      </c>
      <c r="N60" s="295">
        <f t="shared" si="15"/>
        <v>1198.7186264293439</v>
      </c>
      <c r="O60" s="255">
        <f t="shared" si="15"/>
        <v>20.62205119391076</v>
      </c>
      <c r="P60" s="255">
        <f t="shared" si="15"/>
        <v>22.000588197857446</v>
      </c>
      <c r="Q60" s="255">
        <f t="shared" si="15"/>
        <v>95.18549178098988</v>
      </c>
      <c r="R60" s="255">
        <f t="shared" si="15"/>
        <v>103.48040950432174</v>
      </c>
      <c r="S60" s="255">
        <f t="shared" si="15"/>
        <v>1457.3411498240323</v>
      </c>
      <c r="T60" s="255">
        <f t="shared" si="15"/>
        <v>1261.632282154364</v>
      </c>
      <c r="U60" s="255">
        <f t="shared" si="15"/>
        <v>1397.9928412135139</v>
      </c>
      <c r="V60" s="255">
        <f t="shared" si="15"/>
        <v>1268.1921454087374</v>
      </c>
      <c r="W60" s="255">
        <f t="shared" si="15"/>
        <v>1444.548918727936</v>
      </c>
      <c r="X60" s="255">
        <f t="shared" si="15"/>
        <v>1051.9857906122545</v>
      </c>
      <c r="Y60" s="255">
        <f t="shared" si="15"/>
        <v>0</v>
      </c>
      <c r="Z60" s="255">
        <f t="shared" si="15"/>
        <v>1195.8350097974453</v>
      </c>
      <c r="AA60" s="255">
        <f t="shared" si="15"/>
        <v>1219.9197068684362</v>
      </c>
      <c r="AB60" s="293"/>
      <c r="AC60" s="294"/>
      <c r="AD60" s="294"/>
      <c r="AE60" s="294"/>
      <c r="AF60" s="294"/>
      <c r="AG60" s="294"/>
      <c r="AH60" s="294"/>
      <c r="AI60" s="294"/>
    </row>
    <row r="61" spans="1:35" s="126" customFormat="1" ht="11.25">
      <c r="A61" s="120">
        <v>40</v>
      </c>
      <c r="B61" s="148" t="s">
        <v>1199</v>
      </c>
      <c r="C61" s="122">
        <v>12</v>
      </c>
      <c r="D61" s="146" t="s">
        <v>472</v>
      </c>
      <c r="E61" s="255">
        <f aca="true" t="shared" si="16" ref="E61:AA61">$C$61</f>
        <v>12</v>
      </c>
      <c r="F61" s="255">
        <f t="shared" si="16"/>
        <v>12</v>
      </c>
      <c r="G61" s="255">
        <f t="shared" si="16"/>
        <v>12</v>
      </c>
      <c r="H61" s="255">
        <f t="shared" si="16"/>
        <v>12</v>
      </c>
      <c r="I61" s="255">
        <f t="shared" si="16"/>
        <v>12</v>
      </c>
      <c r="J61" s="255">
        <f t="shared" si="16"/>
        <v>12</v>
      </c>
      <c r="K61" s="255">
        <f t="shared" si="16"/>
        <v>12</v>
      </c>
      <c r="L61" s="255">
        <f t="shared" si="16"/>
        <v>12</v>
      </c>
      <c r="M61" s="255">
        <f t="shared" si="16"/>
        <v>12</v>
      </c>
      <c r="N61" s="255">
        <f t="shared" si="16"/>
        <v>12</v>
      </c>
      <c r="O61" s="255">
        <f t="shared" si="16"/>
        <v>12</v>
      </c>
      <c r="P61" s="255">
        <f t="shared" si="16"/>
        <v>12</v>
      </c>
      <c r="Q61" s="255">
        <f t="shared" si="16"/>
        <v>12</v>
      </c>
      <c r="R61" s="255">
        <f t="shared" si="16"/>
        <v>12</v>
      </c>
      <c r="S61" s="255">
        <f t="shared" si="16"/>
        <v>12</v>
      </c>
      <c r="T61" s="255">
        <f t="shared" si="16"/>
        <v>12</v>
      </c>
      <c r="U61" s="255">
        <f t="shared" si="16"/>
        <v>12</v>
      </c>
      <c r="V61" s="255">
        <f t="shared" si="16"/>
        <v>12</v>
      </c>
      <c r="W61" s="255">
        <f t="shared" si="16"/>
        <v>12</v>
      </c>
      <c r="X61" s="255">
        <f t="shared" si="16"/>
        <v>12</v>
      </c>
      <c r="Y61" s="255">
        <f t="shared" si="16"/>
        <v>12</v>
      </c>
      <c r="Z61" s="255">
        <f t="shared" si="16"/>
        <v>12</v>
      </c>
      <c r="AA61" s="255">
        <f t="shared" si="16"/>
        <v>12</v>
      </c>
      <c r="AB61" s="293"/>
      <c r="AC61" s="294"/>
      <c r="AD61" s="294"/>
      <c r="AE61" s="294"/>
      <c r="AF61" s="294"/>
      <c r="AG61" s="294"/>
      <c r="AH61" s="294"/>
      <c r="AI61" s="294"/>
    </row>
    <row r="62" spans="1:35" s="126" customFormat="1" ht="22.5">
      <c r="A62" s="120">
        <v>41</v>
      </c>
      <c r="B62" s="142" t="s">
        <v>1200</v>
      </c>
      <c r="C62" s="120" t="s">
        <v>1216</v>
      </c>
      <c r="D62" s="146" t="s">
        <v>472</v>
      </c>
      <c r="E62" s="295">
        <f aca="true" t="shared" si="17" ref="E62:AA62">(E60/E61)</f>
        <v>1.8517646007382924</v>
      </c>
      <c r="F62" s="295">
        <f t="shared" si="17"/>
        <v>1.71850426615923</v>
      </c>
      <c r="G62" s="295">
        <f t="shared" si="17"/>
        <v>1.8333823498214539</v>
      </c>
      <c r="H62" s="295">
        <f t="shared" si="17"/>
        <v>7.93212431508249</v>
      </c>
      <c r="I62" s="295">
        <f t="shared" si="17"/>
        <v>8.623367458693478</v>
      </c>
      <c r="J62" s="295">
        <f t="shared" si="17"/>
        <v>120.05165584955198</v>
      </c>
      <c r="K62" s="295">
        <f t="shared" si="17"/>
        <v>89.8655778379388</v>
      </c>
      <c r="L62" s="295">
        <f t="shared" si="17"/>
        <v>120.37907656066135</v>
      </c>
      <c r="M62" s="295">
        <f t="shared" si="17"/>
        <v>0</v>
      </c>
      <c r="N62" s="295">
        <f t="shared" si="17"/>
        <v>99.89321886911199</v>
      </c>
      <c r="O62" s="265">
        <f t="shared" si="17"/>
        <v>1.71850426615923</v>
      </c>
      <c r="P62" s="265">
        <f t="shared" si="17"/>
        <v>1.8333823498214539</v>
      </c>
      <c r="Q62" s="265">
        <f t="shared" si="17"/>
        <v>7.93212431508249</v>
      </c>
      <c r="R62" s="265">
        <f t="shared" si="17"/>
        <v>8.623367458693478</v>
      </c>
      <c r="S62" s="265">
        <f t="shared" si="17"/>
        <v>121.44509581866936</v>
      </c>
      <c r="T62" s="265">
        <f t="shared" si="17"/>
        <v>105.13602351286367</v>
      </c>
      <c r="U62" s="265">
        <f t="shared" si="17"/>
        <v>116.4994034344595</v>
      </c>
      <c r="V62" s="265">
        <f t="shared" si="17"/>
        <v>105.68267878406145</v>
      </c>
      <c r="W62" s="265">
        <f t="shared" si="17"/>
        <v>120.37907656066135</v>
      </c>
      <c r="X62" s="265">
        <f t="shared" si="17"/>
        <v>87.66548255102121</v>
      </c>
      <c r="Y62" s="265">
        <f t="shared" si="17"/>
        <v>0</v>
      </c>
      <c r="Z62" s="265">
        <f t="shared" si="17"/>
        <v>99.65291748312045</v>
      </c>
      <c r="AA62" s="265">
        <f t="shared" si="17"/>
        <v>101.65997557236967</v>
      </c>
      <c r="AB62" s="296"/>
      <c r="AC62" s="294"/>
      <c r="AD62" s="294"/>
      <c r="AE62" s="294"/>
      <c r="AF62" s="294"/>
      <c r="AG62" s="294"/>
      <c r="AH62" s="294"/>
      <c r="AI62" s="294"/>
    </row>
    <row r="63" spans="1:35" s="126" customFormat="1" ht="11.25">
      <c r="A63" s="120"/>
      <c r="C63" s="120"/>
      <c r="D63" s="120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93"/>
      <c r="AC63" s="294"/>
      <c r="AD63" s="294"/>
      <c r="AE63" s="294"/>
      <c r="AF63" s="294"/>
      <c r="AG63" s="294"/>
      <c r="AH63" s="294"/>
      <c r="AI63" s="294"/>
    </row>
    <row r="64" spans="1:35" s="126" customFormat="1" ht="22.5">
      <c r="A64" s="120">
        <v>42</v>
      </c>
      <c r="B64" s="142" t="s">
        <v>1201</v>
      </c>
      <c r="C64" s="122" t="s">
        <v>1217</v>
      </c>
      <c r="D64" s="146" t="s">
        <v>472</v>
      </c>
      <c r="E64" s="295">
        <f aca="true" t="shared" si="18" ref="E64:AA64">((E53*E58/E57)/E55)</f>
        <v>50.27632479283185</v>
      </c>
      <c r="F64" s="295">
        <f t="shared" si="18"/>
        <v>45.842861592472296</v>
      </c>
      <c r="G64" s="295">
        <f t="shared" si="18"/>
        <v>59.78187112894336</v>
      </c>
      <c r="H64" s="295">
        <f t="shared" si="18"/>
        <v>160.5097959994434</v>
      </c>
      <c r="I64" s="295">
        <f t="shared" si="18"/>
        <v>464.1206238615306</v>
      </c>
      <c r="J64" s="295">
        <f t="shared" si="18"/>
        <v>2187.3136718946716</v>
      </c>
      <c r="K64" s="295">
        <f t="shared" si="18"/>
        <v>19641.201269234516</v>
      </c>
      <c r="L64" s="295">
        <f t="shared" si="18"/>
        <v>22217.794396483532</v>
      </c>
      <c r="M64" s="295">
        <f t="shared" si="18"/>
        <v>22.26157104331944</v>
      </c>
      <c r="N64" s="295">
        <f t="shared" si="18"/>
        <v>5152.828246894228</v>
      </c>
      <c r="O64" s="255">
        <f t="shared" si="18"/>
        <v>45.842861592472296</v>
      </c>
      <c r="P64" s="255">
        <f t="shared" si="18"/>
        <v>59.78187112894336</v>
      </c>
      <c r="Q64" s="255">
        <f t="shared" si="18"/>
        <v>160.5097959994434</v>
      </c>
      <c r="R64" s="255">
        <f t="shared" si="18"/>
        <v>464.1206238615306</v>
      </c>
      <c r="S64" s="255">
        <f t="shared" si="18"/>
        <v>2097.918552675457</v>
      </c>
      <c r="T64" s="255">
        <f t="shared" si="18"/>
        <v>1786.7613923727868</v>
      </c>
      <c r="U64" s="255">
        <f t="shared" si="18"/>
        <v>2476.562333279437</v>
      </c>
      <c r="V64" s="255">
        <f t="shared" si="18"/>
        <v>24043.458847221442</v>
      </c>
      <c r="W64" s="255">
        <f t="shared" si="18"/>
        <v>22217.794396483532</v>
      </c>
      <c r="X64" s="255">
        <f t="shared" si="18"/>
        <v>19107.92743950447</v>
      </c>
      <c r="Y64" s="255">
        <f t="shared" si="18"/>
        <v>22.26157104331944</v>
      </c>
      <c r="Z64" s="255">
        <f t="shared" si="18"/>
        <v>4477.135911423652</v>
      </c>
      <c r="AA64" s="255">
        <f t="shared" si="18"/>
        <v>4703.8398185456</v>
      </c>
      <c r="AB64" s="293"/>
      <c r="AC64" s="294"/>
      <c r="AD64" s="294"/>
      <c r="AE64" s="294"/>
      <c r="AF64" s="294"/>
      <c r="AG64" s="294"/>
      <c r="AH64" s="294"/>
      <c r="AI64" s="294"/>
    </row>
    <row r="65" spans="1:35" s="126" customFormat="1" ht="11.25">
      <c r="A65" s="120">
        <v>43</v>
      </c>
      <c r="B65" s="142" t="s">
        <v>1202</v>
      </c>
      <c r="C65" s="120" t="s">
        <v>1218</v>
      </c>
      <c r="D65" s="146" t="s">
        <v>472</v>
      </c>
      <c r="E65" s="295">
        <f aca="true" t="shared" si="19" ref="E65:AA65">(E64/E61)</f>
        <v>4.1896937327359876</v>
      </c>
      <c r="F65" s="295">
        <f t="shared" si="19"/>
        <v>3.820238466039358</v>
      </c>
      <c r="G65" s="295">
        <f t="shared" si="19"/>
        <v>4.981822594078613</v>
      </c>
      <c r="H65" s="295">
        <f t="shared" si="19"/>
        <v>13.37581633328695</v>
      </c>
      <c r="I65" s="295">
        <f t="shared" si="19"/>
        <v>38.67671865512755</v>
      </c>
      <c r="J65" s="295">
        <f t="shared" si="19"/>
        <v>182.27613932455597</v>
      </c>
      <c r="K65" s="295">
        <f t="shared" si="19"/>
        <v>1636.7667724362097</v>
      </c>
      <c r="L65" s="295">
        <f t="shared" si="19"/>
        <v>1851.4828663736278</v>
      </c>
      <c r="M65" s="295">
        <f t="shared" si="19"/>
        <v>1.85513092027662</v>
      </c>
      <c r="N65" s="295">
        <f t="shared" si="19"/>
        <v>429.40235390785233</v>
      </c>
      <c r="O65" s="255">
        <f t="shared" si="19"/>
        <v>3.820238466039358</v>
      </c>
      <c r="P65" s="255">
        <f t="shared" si="19"/>
        <v>4.981822594078613</v>
      </c>
      <c r="Q65" s="255">
        <f t="shared" si="19"/>
        <v>13.37581633328695</v>
      </c>
      <c r="R65" s="255">
        <f t="shared" si="19"/>
        <v>38.67671865512755</v>
      </c>
      <c r="S65" s="255">
        <f t="shared" si="19"/>
        <v>174.82654605628807</v>
      </c>
      <c r="T65" s="255">
        <f t="shared" si="19"/>
        <v>148.89678269773222</v>
      </c>
      <c r="U65" s="255">
        <f t="shared" si="19"/>
        <v>206.3801944399531</v>
      </c>
      <c r="V65" s="255">
        <f t="shared" si="19"/>
        <v>2003.6215706017867</v>
      </c>
      <c r="W65" s="255">
        <f t="shared" si="19"/>
        <v>1851.4828663736278</v>
      </c>
      <c r="X65" s="255">
        <f t="shared" si="19"/>
        <v>1592.3272866253726</v>
      </c>
      <c r="Y65" s="255">
        <f t="shared" si="19"/>
        <v>1.85513092027662</v>
      </c>
      <c r="Z65" s="255">
        <f t="shared" si="19"/>
        <v>373.0946592853043</v>
      </c>
      <c r="AA65" s="255">
        <f t="shared" si="19"/>
        <v>391.98665154546666</v>
      </c>
      <c r="AB65" s="293"/>
      <c r="AC65" s="294"/>
      <c r="AD65" s="294"/>
      <c r="AE65" s="294"/>
      <c r="AF65" s="294"/>
      <c r="AG65" s="294"/>
      <c r="AH65" s="294"/>
      <c r="AI65" s="294"/>
    </row>
    <row r="66" spans="1:35" ht="11.25">
      <c r="A66" s="297"/>
      <c r="B66" s="126"/>
      <c r="C66" s="120"/>
      <c r="D66" s="298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93"/>
      <c r="AC66" s="294"/>
      <c r="AD66" s="294"/>
      <c r="AE66" s="294"/>
      <c r="AF66" s="294"/>
      <c r="AG66" s="294"/>
      <c r="AH66" s="294"/>
      <c r="AI66" s="294"/>
    </row>
    <row r="67" spans="1:35" s="126" customFormat="1" ht="11.25">
      <c r="A67" s="120">
        <v>44</v>
      </c>
      <c r="B67" s="126" t="s">
        <v>1203</v>
      </c>
      <c r="C67" s="122" t="s">
        <v>1219</v>
      </c>
      <c r="D67" s="120"/>
      <c r="E67" s="295">
        <f aca="true" t="shared" si="20" ref="E67:AA67">(E62+E65)</f>
        <v>6.04145833347428</v>
      </c>
      <c r="F67" s="295">
        <f t="shared" si="20"/>
        <v>5.538742732198588</v>
      </c>
      <c r="G67" s="295">
        <f t="shared" si="20"/>
        <v>6.815204943900067</v>
      </c>
      <c r="H67" s="295">
        <f t="shared" si="20"/>
        <v>21.30794064836944</v>
      </c>
      <c r="I67" s="295">
        <f t="shared" si="20"/>
        <v>47.30008611382103</v>
      </c>
      <c r="J67" s="295">
        <f t="shared" si="20"/>
        <v>302.32779517410796</v>
      </c>
      <c r="K67" s="295">
        <f t="shared" si="20"/>
        <v>1726.6323502741486</v>
      </c>
      <c r="L67" s="295">
        <f t="shared" si="20"/>
        <v>1971.8619429342891</v>
      </c>
      <c r="M67" s="295">
        <f t="shared" si="20"/>
        <v>1.85513092027662</v>
      </c>
      <c r="N67" s="295">
        <f t="shared" si="20"/>
        <v>529.2955727769643</v>
      </c>
      <c r="O67" s="255">
        <f t="shared" si="20"/>
        <v>5.538742732198588</v>
      </c>
      <c r="P67" s="255">
        <f t="shared" si="20"/>
        <v>6.815204943900067</v>
      </c>
      <c r="Q67" s="255">
        <f t="shared" si="20"/>
        <v>21.30794064836944</v>
      </c>
      <c r="R67" s="255">
        <f t="shared" si="20"/>
        <v>47.30008611382103</v>
      </c>
      <c r="S67" s="255">
        <f t="shared" si="20"/>
        <v>296.2716418749574</v>
      </c>
      <c r="T67" s="255">
        <f t="shared" si="20"/>
        <v>254.03280621059588</v>
      </c>
      <c r="U67" s="255">
        <f t="shared" si="20"/>
        <v>322.8795978744126</v>
      </c>
      <c r="V67" s="255">
        <f t="shared" si="20"/>
        <v>2109.3042493858484</v>
      </c>
      <c r="W67" s="255">
        <f t="shared" si="20"/>
        <v>1971.8619429342891</v>
      </c>
      <c r="X67" s="255">
        <f t="shared" si="20"/>
        <v>1679.9927691763937</v>
      </c>
      <c r="Y67" s="255">
        <f t="shared" si="20"/>
        <v>1.85513092027662</v>
      </c>
      <c r="Z67" s="255">
        <f t="shared" si="20"/>
        <v>472.7475767684248</v>
      </c>
      <c r="AA67" s="255">
        <f t="shared" si="20"/>
        <v>493.6466271178363</v>
      </c>
      <c r="AB67" s="293"/>
      <c r="AC67" s="294"/>
      <c r="AD67" s="294"/>
      <c r="AE67" s="294"/>
      <c r="AF67" s="294"/>
      <c r="AG67" s="294"/>
      <c r="AH67" s="294"/>
      <c r="AI67" s="294"/>
    </row>
    <row r="84" spans="3:4" ht="11.25">
      <c r="C84" s="300"/>
      <c r="D84" s="301"/>
    </row>
  </sheetData>
  <printOptions horizontalCentered="1"/>
  <pageMargins left="0.25" right="0.25" top="2" bottom="1" header="1.5" footer="0.5"/>
  <pageSetup horizontalDpi="600" verticalDpi="600" orientation="landscape" scale="85" r:id="rId1"/>
  <headerFooter alignWithMargins="0">
    <oddHeader>&amp;CPuget Sound Energy
Electric Cost of Service
Commission Basis
Allocation of  Cost Based Customer Charge&amp;RDocket No. UE-04______
Exhibit No. ______ (CEP-9)
Page &amp;P+17 of &amp;N</oddHeader>
    <oddFooter>&amp;LBasic Charge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I549"/>
  <sheetViews>
    <sheetView tabSelected="1" workbookViewId="0" topLeftCell="A1">
      <pane xSplit="5" ySplit="7" topLeftCell="F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F25" sqref="F25"/>
    </sheetView>
  </sheetViews>
  <sheetFormatPr defaultColWidth="9.33203125" defaultRowHeight="11.25"/>
  <cols>
    <col min="1" max="1" width="4.16015625" style="149" bestFit="1" customWidth="1"/>
    <col min="2" max="2" width="34.5" style="154" customWidth="1"/>
    <col min="3" max="3" width="18.16015625" style="150" bestFit="1" customWidth="1"/>
    <col min="4" max="4" width="11.83203125" style="150" hidden="1" customWidth="1"/>
    <col min="5" max="5" width="11.83203125" style="150" bestFit="1" customWidth="1"/>
    <col min="6" max="6" width="13.83203125" style="152" bestFit="1" customWidth="1"/>
    <col min="7" max="11" width="13" style="152" bestFit="1" customWidth="1"/>
    <col min="12" max="12" width="13.83203125" style="152" bestFit="1" customWidth="1"/>
    <col min="13" max="15" width="13" style="152" bestFit="1" customWidth="1"/>
    <col min="16" max="28" width="18.5" style="152" hidden="1" customWidth="1"/>
    <col min="29" max="33" width="18.5" style="152" customWidth="1"/>
    <col min="34" max="16384" width="9.66015625" style="152" customWidth="1"/>
  </cols>
  <sheetData>
    <row r="1" spans="6:35" ht="11.25"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s="154" customFormat="1" ht="11.25">
      <c r="A2" s="150"/>
      <c r="B2" s="155" t="s">
        <v>443</v>
      </c>
      <c r="C2" s="302"/>
      <c r="D2" s="303"/>
      <c r="E2" s="149"/>
      <c r="F2" s="156"/>
      <c r="G2" s="156"/>
      <c r="H2" s="156"/>
      <c r="I2" s="156"/>
      <c r="J2" s="156"/>
      <c r="K2" s="156"/>
      <c r="L2" s="157"/>
      <c r="M2" s="157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2:35" s="150" customFormat="1" ht="11.25">
      <c r="B3" s="150" t="s">
        <v>1220</v>
      </c>
      <c r="C3" s="304"/>
      <c r="D3" s="305"/>
      <c r="E3" s="14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s="154" customFormat="1" ht="12" thickBot="1">
      <c r="A4" s="150"/>
      <c r="B4" s="158"/>
      <c r="C4" s="150"/>
      <c r="D4" s="159"/>
      <c r="E4" s="150"/>
      <c r="F4" s="160"/>
      <c r="G4" s="160"/>
      <c r="H4" s="161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</row>
    <row r="5" spans="1:28" s="150" customFormat="1" ht="11.25">
      <c r="A5" s="315"/>
      <c r="B5" s="306"/>
      <c r="C5" s="306" t="s">
        <v>355</v>
      </c>
      <c r="D5" s="306" t="s">
        <v>355</v>
      </c>
      <c r="E5" s="306" t="s">
        <v>355</v>
      </c>
      <c r="F5" s="306"/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8" t="s">
        <v>351</v>
      </c>
      <c r="O5" s="239" t="s">
        <v>351</v>
      </c>
      <c r="P5" s="240" t="s">
        <v>357</v>
      </c>
      <c r="Q5" s="240" t="s">
        <v>358</v>
      </c>
      <c r="R5" s="240" t="s">
        <v>358</v>
      </c>
      <c r="S5" s="240" t="s">
        <v>358</v>
      </c>
      <c r="T5" s="240" t="s">
        <v>359</v>
      </c>
      <c r="U5" s="240" t="s">
        <v>359</v>
      </c>
      <c r="V5" s="240" t="s">
        <v>359</v>
      </c>
      <c r="W5" s="240" t="s">
        <v>360</v>
      </c>
      <c r="X5" s="240" t="s">
        <v>361</v>
      </c>
      <c r="Y5" s="240" t="s">
        <v>360</v>
      </c>
      <c r="Z5" s="240" t="s">
        <v>362</v>
      </c>
      <c r="AA5" s="240" t="s">
        <v>363</v>
      </c>
      <c r="AB5" s="241" t="s">
        <v>363</v>
      </c>
    </row>
    <row r="6" spans="1:28" s="150" customFormat="1" ht="11.25">
      <c r="A6" s="316"/>
      <c r="B6" s="162"/>
      <c r="C6" s="162" t="s">
        <v>364</v>
      </c>
      <c r="D6" s="162"/>
      <c r="E6" s="162" t="s">
        <v>485</v>
      </c>
      <c r="F6" s="162" t="s">
        <v>365</v>
      </c>
      <c r="G6" s="246" t="s">
        <v>366</v>
      </c>
      <c r="H6" s="246" t="s">
        <v>367</v>
      </c>
      <c r="I6" s="246" t="s">
        <v>368</v>
      </c>
      <c r="J6" s="246" t="s">
        <v>369</v>
      </c>
      <c r="K6" s="246" t="s">
        <v>370</v>
      </c>
      <c r="L6" s="246" t="s">
        <v>360</v>
      </c>
      <c r="M6" s="246" t="s">
        <v>371</v>
      </c>
      <c r="N6" s="246" t="s">
        <v>372</v>
      </c>
      <c r="O6" s="247" t="s">
        <v>363</v>
      </c>
      <c r="P6" s="246" t="s">
        <v>373</v>
      </c>
      <c r="Q6" s="246" t="s">
        <v>374</v>
      </c>
      <c r="R6" s="246" t="s">
        <v>375</v>
      </c>
      <c r="S6" s="246" t="s">
        <v>376</v>
      </c>
      <c r="T6" s="246" t="s">
        <v>377</v>
      </c>
      <c r="U6" s="246" t="s">
        <v>378</v>
      </c>
      <c r="V6" s="246" t="s">
        <v>379</v>
      </c>
      <c r="W6" s="246" t="s">
        <v>380</v>
      </c>
      <c r="X6" s="246" t="s">
        <v>381</v>
      </c>
      <c r="Y6" s="246" t="s">
        <v>371</v>
      </c>
      <c r="Z6" s="246" t="s">
        <v>382</v>
      </c>
      <c r="AA6" s="246" t="s">
        <v>383</v>
      </c>
      <c r="AB6" s="247" t="s">
        <v>384</v>
      </c>
    </row>
    <row r="7" spans="1:28" s="150" customFormat="1" ht="23.25" thickBot="1">
      <c r="A7" s="317"/>
      <c r="B7" s="263" t="s">
        <v>385</v>
      </c>
      <c r="C7" s="263" t="s">
        <v>352</v>
      </c>
      <c r="D7" s="263" t="s">
        <v>466</v>
      </c>
      <c r="E7" s="263" t="s">
        <v>483</v>
      </c>
      <c r="F7" s="263" t="s">
        <v>386</v>
      </c>
      <c r="G7" s="252"/>
      <c r="H7" s="252"/>
      <c r="I7" s="252"/>
      <c r="J7" s="252"/>
      <c r="K7" s="252"/>
      <c r="L7" s="252"/>
      <c r="M7" s="252"/>
      <c r="N7" s="252"/>
      <c r="O7" s="253"/>
      <c r="P7" s="252">
        <v>7</v>
      </c>
      <c r="Q7" s="252">
        <v>24</v>
      </c>
      <c r="R7" s="252" t="s">
        <v>387</v>
      </c>
      <c r="S7" s="252">
        <v>26</v>
      </c>
      <c r="T7" s="252">
        <v>31</v>
      </c>
      <c r="U7" s="252">
        <v>35</v>
      </c>
      <c r="V7" s="252">
        <v>43</v>
      </c>
      <c r="W7" s="252">
        <v>449</v>
      </c>
      <c r="X7" s="252">
        <v>49</v>
      </c>
      <c r="Y7" s="252">
        <v>449</v>
      </c>
      <c r="Z7" s="252" t="s">
        <v>388</v>
      </c>
      <c r="AA7" s="252" t="s">
        <v>389</v>
      </c>
      <c r="AB7" s="253" t="s">
        <v>389</v>
      </c>
    </row>
    <row r="8" spans="1:28" s="150" customFormat="1" ht="11.25">
      <c r="A8" s="162"/>
      <c r="B8" s="163" t="s">
        <v>1221</v>
      </c>
      <c r="C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35" s="150" customFormat="1" ht="11.25">
      <c r="A9" s="162"/>
      <c r="B9" s="164"/>
      <c r="C9" s="162"/>
      <c r="E9" s="162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73"/>
      <c r="AD9" s="156"/>
      <c r="AE9" s="156"/>
      <c r="AF9" s="156"/>
      <c r="AG9" s="156"/>
      <c r="AH9" s="156"/>
      <c r="AI9" s="156"/>
    </row>
    <row r="10" spans="1:35" s="150" customFormat="1" ht="11.25">
      <c r="A10" s="162">
        <v>1</v>
      </c>
      <c r="B10" s="165" t="s">
        <v>1222</v>
      </c>
      <c r="C10" s="163" t="s">
        <v>907</v>
      </c>
      <c r="D10" s="155" t="s">
        <v>472</v>
      </c>
      <c r="E10" s="162" t="s">
        <v>512</v>
      </c>
      <c r="F10" s="255">
        <v>717007373</v>
      </c>
      <c r="G10" s="255">
        <v>372589374.21958834</v>
      </c>
      <c r="H10" s="255">
        <v>87470178.28410038</v>
      </c>
      <c r="I10" s="255">
        <v>104749712.54762198</v>
      </c>
      <c r="J10" s="255">
        <v>68663936.12008226</v>
      </c>
      <c r="K10" s="255">
        <v>64390021.512242205</v>
      </c>
      <c r="L10" s="255">
        <v>0</v>
      </c>
      <c r="M10" s="255">
        <v>16018661.050086224</v>
      </c>
      <c r="N10" s="255">
        <v>2850642.8530308576</v>
      </c>
      <c r="O10" s="255">
        <v>274846.41324776097</v>
      </c>
      <c r="P10" s="255">
        <v>372589374.21958834</v>
      </c>
      <c r="Q10" s="255">
        <v>87470178.28410038</v>
      </c>
      <c r="R10" s="255">
        <v>104749712.54762198</v>
      </c>
      <c r="S10" s="255">
        <v>68663936.12008226</v>
      </c>
      <c r="T10" s="255">
        <v>58255987.24302848</v>
      </c>
      <c r="U10" s="255">
        <v>155863.0492262313</v>
      </c>
      <c r="V10" s="255">
        <v>5978171.219987499</v>
      </c>
      <c r="W10" s="255">
        <v>0</v>
      </c>
      <c r="X10" s="255">
        <v>16018661.050086224</v>
      </c>
      <c r="Y10" s="255">
        <v>0</v>
      </c>
      <c r="Z10" s="255">
        <v>2850642.8530308576</v>
      </c>
      <c r="AA10" s="255">
        <v>0</v>
      </c>
      <c r="AB10" s="255">
        <v>274846.41324776097</v>
      </c>
      <c r="AC10" s="73"/>
      <c r="AD10" s="166"/>
      <c r="AE10" s="166"/>
      <c r="AF10" s="166"/>
      <c r="AG10" s="166"/>
      <c r="AH10" s="166"/>
      <c r="AI10" s="166"/>
    </row>
    <row r="11" spans="1:35" s="150" customFormat="1" ht="11.25">
      <c r="A11" s="162">
        <v>2</v>
      </c>
      <c r="B11" s="167" t="s">
        <v>1223</v>
      </c>
      <c r="C11" s="162" t="s">
        <v>909</v>
      </c>
      <c r="D11" s="155" t="s">
        <v>472</v>
      </c>
      <c r="E11" s="162" t="s">
        <v>512</v>
      </c>
      <c r="F11" s="255">
        <v>213374007</v>
      </c>
      <c r="G11" s="255">
        <v>110878759.04290883</v>
      </c>
      <c r="H11" s="255">
        <v>26030223.86700462</v>
      </c>
      <c r="I11" s="255">
        <v>31172435.235731225</v>
      </c>
      <c r="J11" s="255">
        <v>20433679.956501625</v>
      </c>
      <c r="K11" s="255">
        <v>19161807.00262244</v>
      </c>
      <c r="L11" s="255">
        <v>0</v>
      </c>
      <c r="M11" s="255">
        <v>4766988.490970127</v>
      </c>
      <c r="N11" s="255">
        <v>848321.9433743622</v>
      </c>
      <c r="O11" s="255">
        <v>81791.46088676642</v>
      </c>
      <c r="P11" s="255">
        <v>110878759.04290883</v>
      </c>
      <c r="Q11" s="255">
        <v>26030223.86700462</v>
      </c>
      <c r="R11" s="255">
        <v>31172435.235731225</v>
      </c>
      <c r="S11" s="255">
        <v>20433679.956501625</v>
      </c>
      <c r="T11" s="255">
        <v>17336381.602014393</v>
      </c>
      <c r="U11" s="255">
        <v>46383.237619286265</v>
      </c>
      <c r="V11" s="255">
        <v>1779042.1629887633</v>
      </c>
      <c r="W11" s="255">
        <v>0</v>
      </c>
      <c r="X11" s="255">
        <v>4766988.490970127</v>
      </c>
      <c r="Y11" s="255">
        <v>0</v>
      </c>
      <c r="Z11" s="255">
        <v>848321.9433743622</v>
      </c>
      <c r="AA11" s="255">
        <v>0</v>
      </c>
      <c r="AB11" s="255">
        <v>81791.46088676642</v>
      </c>
      <c r="AC11" s="73"/>
      <c r="AD11" s="166"/>
      <c r="AE11" s="166"/>
      <c r="AF11" s="166"/>
      <c r="AG11" s="166"/>
      <c r="AH11" s="166"/>
      <c r="AI11" s="166"/>
    </row>
    <row r="12" spans="1:35" s="150" customFormat="1" ht="11.25">
      <c r="A12" s="162">
        <v>3</v>
      </c>
      <c r="B12" s="168" t="s">
        <v>1224</v>
      </c>
      <c r="C12" s="162" t="s">
        <v>911</v>
      </c>
      <c r="D12" s="155" t="s">
        <v>472</v>
      </c>
      <c r="E12" s="162" t="s">
        <v>512</v>
      </c>
      <c r="F12" s="255">
        <v>247690594</v>
      </c>
      <c r="G12" s="255">
        <v>128711205.62178391</v>
      </c>
      <c r="H12" s="255">
        <v>30216621.519280702</v>
      </c>
      <c r="I12" s="255">
        <v>36185846.1980554</v>
      </c>
      <c r="J12" s="255">
        <v>23719994.750962246</v>
      </c>
      <c r="K12" s="255">
        <v>22243568.583275992</v>
      </c>
      <c r="L12" s="255">
        <v>0</v>
      </c>
      <c r="M12" s="255">
        <v>5533655.329065244</v>
      </c>
      <c r="N12" s="255">
        <v>984756.1519413663</v>
      </c>
      <c r="O12" s="255">
        <v>94945.84563512904</v>
      </c>
      <c r="P12" s="255">
        <v>128711205.62178391</v>
      </c>
      <c r="Q12" s="255">
        <v>30216621.519280702</v>
      </c>
      <c r="R12" s="255">
        <v>36185846.1980554</v>
      </c>
      <c r="S12" s="255">
        <v>23719994.750962246</v>
      </c>
      <c r="T12" s="255">
        <v>20124563.04864545</v>
      </c>
      <c r="U12" s="255">
        <v>53842.97665443458</v>
      </c>
      <c r="V12" s="255">
        <v>2065162.5579761062</v>
      </c>
      <c r="W12" s="255">
        <v>0</v>
      </c>
      <c r="X12" s="255">
        <v>5533655.329065244</v>
      </c>
      <c r="Y12" s="255">
        <v>0</v>
      </c>
      <c r="Z12" s="255">
        <v>984756.1519413663</v>
      </c>
      <c r="AA12" s="255">
        <v>0</v>
      </c>
      <c r="AB12" s="255">
        <v>94945.84563512904</v>
      </c>
      <c r="AC12" s="73"/>
      <c r="AD12" s="166"/>
      <c r="AE12" s="166"/>
      <c r="AF12" s="166"/>
      <c r="AG12" s="166"/>
      <c r="AH12" s="166"/>
      <c r="AI12" s="166"/>
    </row>
    <row r="13" spans="1:35" s="150" customFormat="1" ht="11.25">
      <c r="A13" s="162">
        <v>4</v>
      </c>
      <c r="B13" s="168" t="s">
        <v>1224</v>
      </c>
      <c r="C13" s="163" t="s">
        <v>912</v>
      </c>
      <c r="D13" s="155" t="s">
        <v>472</v>
      </c>
      <c r="E13" s="162" t="s">
        <v>493</v>
      </c>
      <c r="F13" s="255">
        <v>1E-15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1E-15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2.7185970257049567E-17</v>
      </c>
      <c r="X13" s="255">
        <v>0</v>
      </c>
      <c r="Y13" s="255">
        <v>9.728140297429505E-16</v>
      </c>
      <c r="Z13" s="255">
        <v>0</v>
      </c>
      <c r="AA13" s="255">
        <v>0</v>
      </c>
      <c r="AB13" s="255">
        <v>0</v>
      </c>
      <c r="AC13" s="73"/>
      <c r="AD13" s="166"/>
      <c r="AE13" s="166"/>
      <c r="AF13" s="166"/>
      <c r="AG13" s="166"/>
      <c r="AH13" s="166"/>
      <c r="AI13" s="166"/>
    </row>
    <row r="14" spans="1:35" s="150" customFormat="1" ht="11.25">
      <c r="A14" s="162">
        <v>5</v>
      </c>
      <c r="B14" s="164" t="s">
        <v>1225</v>
      </c>
      <c r="C14" s="163" t="s">
        <v>471</v>
      </c>
      <c r="D14" s="155" t="s">
        <v>472</v>
      </c>
      <c r="E14" s="155" t="s">
        <v>472</v>
      </c>
      <c r="F14" s="255">
        <f aca="true" t="shared" si="0" ref="F14:AB14">(F10+F11+F12+F13)</f>
        <v>1178071974</v>
      </c>
      <c r="G14" s="255">
        <f t="shared" si="0"/>
        <v>612179338.8842812</v>
      </c>
      <c r="H14" s="255">
        <f t="shared" si="0"/>
        <v>143717023.67038572</v>
      </c>
      <c r="I14" s="255">
        <f t="shared" si="0"/>
        <v>172107993.9814086</v>
      </c>
      <c r="J14" s="255">
        <f t="shared" si="0"/>
        <v>112817610.82754613</v>
      </c>
      <c r="K14" s="255">
        <f t="shared" si="0"/>
        <v>105795397.09814064</v>
      </c>
      <c r="L14" s="255">
        <f t="shared" si="0"/>
        <v>1E-15</v>
      </c>
      <c r="M14" s="255">
        <f t="shared" si="0"/>
        <v>26319304.870121595</v>
      </c>
      <c r="N14" s="255">
        <f t="shared" si="0"/>
        <v>4683720.948346586</v>
      </c>
      <c r="O14" s="255">
        <f t="shared" si="0"/>
        <v>451583.7197696564</v>
      </c>
      <c r="P14" s="255">
        <f t="shared" si="0"/>
        <v>612179338.8842812</v>
      </c>
      <c r="Q14" s="255">
        <f t="shared" si="0"/>
        <v>143717023.67038572</v>
      </c>
      <c r="R14" s="255">
        <f t="shared" si="0"/>
        <v>172107993.9814086</v>
      </c>
      <c r="S14" s="255">
        <f t="shared" si="0"/>
        <v>112817610.82754613</v>
      </c>
      <c r="T14" s="255">
        <f t="shared" si="0"/>
        <v>95716931.89368832</v>
      </c>
      <c r="U14" s="255">
        <f t="shared" si="0"/>
        <v>256089.26349995213</v>
      </c>
      <c r="V14" s="255">
        <f t="shared" si="0"/>
        <v>9822375.940952368</v>
      </c>
      <c r="W14" s="255">
        <f t="shared" si="0"/>
        <v>2.7185970257049567E-17</v>
      </c>
      <c r="X14" s="255">
        <f t="shared" si="0"/>
        <v>26319304.870121595</v>
      </c>
      <c r="Y14" s="255">
        <f t="shared" si="0"/>
        <v>9.728140297429505E-16</v>
      </c>
      <c r="Z14" s="255">
        <f t="shared" si="0"/>
        <v>4683720.948346586</v>
      </c>
      <c r="AA14" s="255">
        <f t="shared" si="0"/>
        <v>0</v>
      </c>
      <c r="AB14" s="255">
        <f t="shared" si="0"/>
        <v>451583.7197696564</v>
      </c>
      <c r="AC14" s="73"/>
      <c r="AD14" s="166"/>
      <c r="AE14" s="166"/>
      <c r="AF14" s="166"/>
      <c r="AG14" s="166"/>
      <c r="AH14" s="166"/>
      <c r="AI14" s="166"/>
    </row>
    <row r="15" spans="1:35" s="150" customFormat="1" ht="11.25">
      <c r="A15" s="162"/>
      <c r="B15" s="164"/>
      <c r="C15" s="163"/>
      <c r="D15" s="155"/>
      <c r="E15" s="1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73"/>
      <c r="AD15" s="166"/>
      <c r="AE15" s="166"/>
      <c r="AF15" s="166"/>
      <c r="AG15" s="166"/>
      <c r="AH15" s="166"/>
      <c r="AI15" s="166"/>
    </row>
    <row r="16" spans="1:35" s="150" customFormat="1" ht="11.25">
      <c r="A16" s="162"/>
      <c r="B16" s="169" t="s">
        <v>1226</v>
      </c>
      <c r="C16" s="163"/>
      <c r="D16" s="155"/>
      <c r="E16" s="1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73"/>
      <c r="AD16" s="166"/>
      <c r="AE16" s="166"/>
      <c r="AF16" s="166"/>
      <c r="AG16" s="166"/>
      <c r="AH16" s="166"/>
      <c r="AI16" s="166"/>
    </row>
    <row r="17" spans="1:35" s="154" customFormat="1" ht="11.25">
      <c r="A17" s="162">
        <v>9</v>
      </c>
      <c r="B17" s="167" t="s">
        <v>1227</v>
      </c>
      <c r="C17" s="163" t="s">
        <v>899</v>
      </c>
      <c r="D17" s="155" t="s">
        <v>472</v>
      </c>
      <c r="E17" s="162" t="s">
        <v>552</v>
      </c>
      <c r="F17" s="255">
        <v>2876182</v>
      </c>
      <c r="G17" s="255">
        <v>1494593.9077834892</v>
      </c>
      <c r="H17" s="255">
        <v>350875.26543122507</v>
      </c>
      <c r="I17" s="255">
        <v>420189.8740232961</v>
      </c>
      <c r="J17" s="255">
        <v>275436.46628265624</v>
      </c>
      <c r="K17" s="255">
        <v>258292.21264245466</v>
      </c>
      <c r="L17" s="255">
        <v>2.4414314774285598E-18</v>
      </c>
      <c r="M17" s="255">
        <v>64256.77937395366</v>
      </c>
      <c r="N17" s="255">
        <v>11434.983754784902</v>
      </c>
      <c r="O17" s="255">
        <v>1102.510708139917</v>
      </c>
      <c r="P17" s="255">
        <v>1494593.9077834892</v>
      </c>
      <c r="Q17" s="255">
        <v>350875.26543122507</v>
      </c>
      <c r="R17" s="255">
        <v>420189.8740232961</v>
      </c>
      <c r="S17" s="255">
        <v>275436.46628265624</v>
      </c>
      <c r="T17" s="255">
        <v>233686.33044813632</v>
      </c>
      <c r="U17" s="255">
        <v>625.2243889402798</v>
      </c>
      <c r="V17" s="255">
        <v>23980.65780537808</v>
      </c>
      <c r="W17" s="255">
        <v>6.63726835299974E-20</v>
      </c>
      <c r="X17" s="255">
        <v>64256.77937395366</v>
      </c>
      <c r="Y17" s="255">
        <v>2.3750587938985624E-18</v>
      </c>
      <c r="Z17" s="255">
        <v>11434.983754784902</v>
      </c>
      <c r="AA17" s="255">
        <v>0</v>
      </c>
      <c r="AB17" s="255">
        <v>1102.510708139917</v>
      </c>
      <c r="AC17" s="73"/>
      <c r="AD17" s="166"/>
      <c r="AE17" s="166"/>
      <c r="AF17" s="166"/>
      <c r="AG17" s="166"/>
      <c r="AH17" s="166"/>
      <c r="AI17" s="166"/>
    </row>
    <row r="18" spans="1:35" s="154" customFormat="1" ht="11.25">
      <c r="A18" s="162">
        <v>500</v>
      </c>
      <c r="B18" s="170" t="s">
        <v>1228</v>
      </c>
      <c r="C18" s="163" t="s">
        <v>1012</v>
      </c>
      <c r="D18" s="155" t="s">
        <v>472</v>
      </c>
      <c r="E18" s="162" t="s">
        <v>552</v>
      </c>
      <c r="F18" s="255">
        <v>-36366</v>
      </c>
      <c r="G18" s="255">
        <v>-18897.41401985492</v>
      </c>
      <c r="H18" s="255">
        <v>-4436.412543667936</v>
      </c>
      <c r="I18" s="255">
        <v>-5312.815725406524</v>
      </c>
      <c r="J18" s="255">
        <v>-3482.576044504512</v>
      </c>
      <c r="K18" s="255">
        <v>-3265.8067552594052</v>
      </c>
      <c r="L18" s="255">
        <v>-3.086908168821271E-20</v>
      </c>
      <c r="M18" s="255">
        <v>-812.4527720127581</v>
      </c>
      <c r="N18" s="255">
        <v>-144.58216455930383</v>
      </c>
      <c r="O18" s="255">
        <v>-13.93997473463648</v>
      </c>
      <c r="P18" s="255">
        <v>-18897.41401985492</v>
      </c>
      <c r="Q18" s="255">
        <v>-4436.412543667936</v>
      </c>
      <c r="R18" s="255">
        <v>-5312.815725406524</v>
      </c>
      <c r="S18" s="255">
        <v>-3482.576044504512</v>
      </c>
      <c r="T18" s="255">
        <v>-2954.6937895713572</v>
      </c>
      <c r="U18" s="255">
        <v>-7.9052403944542515</v>
      </c>
      <c r="V18" s="255">
        <v>-303.2077252935938</v>
      </c>
      <c r="W18" s="255">
        <v>-8.392059366381842E-22</v>
      </c>
      <c r="X18" s="255">
        <v>-812.4527720127581</v>
      </c>
      <c r="Y18" s="255">
        <v>-3.0029875751574523E-20</v>
      </c>
      <c r="Z18" s="255">
        <v>-144.58216455930383</v>
      </c>
      <c r="AA18" s="255">
        <v>0</v>
      </c>
      <c r="AB18" s="255">
        <v>-13.93997473463648</v>
      </c>
      <c r="AC18" s="73"/>
      <c r="AD18" s="166"/>
      <c r="AE18" s="166"/>
      <c r="AF18" s="166"/>
      <c r="AG18" s="166"/>
      <c r="AH18" s="166"/>
      <c r="AI18" s="166"/>
    </row>
    <row r="19" spans="1:35" s="154" customFormat="1" ht="11.25">
      <c r="A19" s="162">
        <v>10</v>
      </c>
      <c r="B19" s="171" t="s">
        <v>1030</v>
      </c>
      <c r="C19" s="172" t="s">
        <v>1031</v>
      </c>
      <c r="D19" s="150" t="s">
        <v>472</v>
      </c>
      <c r="E19" s="162" t="s">
        <v>512</v>
      </c>
      <c r="F19" s="255">
        <v>241451179</v>
      </c>
      <c r="G19" s="255">
        <v>125468924.13642138</v>
      </c>
      <c r="H19" s="255">
        <v>29455453.973464556</v>
      </c>
      <c r="I19" s="255">
        <v>35274311.73923845</v>
      </c>
      <c r="J19" s="255">
        <v>23122479.566154398</v>
      </c>
      <c r="K19" s="255">
        <v>21683245.10376582</v>
      </c>
      <c r="L19" s="255">
        <v>0</v>
      </c>
      <c r="M19" s="255">
        <v>5394260.564381529</v>
      </c>
      <c r="N19" s="255">
        <v>959949.7908820309</v>
      </c>
      <c r="O19" s="255">
        <v>92554.12569180527</v>
      </c>
      <c r="P19" s="255">
        <v>125468924.13642138</v>
      </c>
      <c r="Q19" s="255">
        <v>29455453.973464556</v>
      </c>
      <c r="R19" s="255">
        <v>35274311.73923845</v>
      </c>
      <c r="S19" s="255">
        <v>23122479.566154398</v>
      </c>
      <c r="T19" s="255">
        <v>19617618.079414345</v>
      </c>
      <c r="U19" s="255">
        <v>52486.65273935555</v>
      </c>
      <c r="V19" s="255">
        <v>2013140.3716121197</v>
      </c>
      <c r="W19" s="255">
        <v>0</v>
      </c>
      <c r="X19" s="255">
        <v>5394260.564381529</v>
      </c>
      <c r="Y19" s="255">
        <v>0</v>
      </c>
      <c r="Z19" s="255">
        <v>959949.7908820309</v>
      </c>
      <c r="AA19" s="255">
        <v>0</v>
      </c>
      <c r="AB19" s="255">
        <v>92554.12569180527</v>
      </c>
      <c r="AC19" s="73"/>
      <c r="AD19" s="166"/>
      <c r="AE19" s="166"/>
      <c r="AF19" s="166"/>
      <c r="AG19" s="166"/>
      <c r="AH19" s="166"/>
      <c r="AI19" s="166"/>
    </row>
    <row r="20" spans="1:35" s="154" customFormat="1" ht="11.25">
      <c r="A20" s="162">
        <v>11</v>
      </c>
      <c r="B20" s="171" t="s">
        <v>1039</v>
      </c>
      <c r="C20" s="173" t="s">
        <v>1040</v>
      </c>
      <c r="D20" s="155" t="s">
        <v>472</v>
      </c>
      <c r="E20" s="162" t="s">
        <v>552</v>
      </c>
      <c r="F20" s="255">
        <v>898923</v>
      </c>
      <c r="G20" s="255">
        <v>467120.93997057824</v>
      </c>
      <c r="H20" s="255">
        <v>109662.68693261872</v>
      </c>
      <c r="I20" s="255">
        <v>131326.3006745204</v>
      </c>
      <c r="J20" s="255">
        <v>86085.0163794239</v>
      </c>
      <c r="K20" s="255">
        <v>80726.74492267641</v>
      </c>
      <c r="L20" s="255">
        <v>7.630459087722937E-19</v>
      </c>
      <c r="M20" s="255">
        <v>20082.83790287699</v>
      </c>
      <c r="N20" s="255">
        <v>3573.89410746695</v>
      </c>
      <c r="O20" s="255">
        <v>344.5791098384103</v>
      </c>
      <c r="P20" s="255">
        <v>467120.93997057824</v>
      </c>
      <c r="Q20" s="255">
        <v>109662.68693261872</v>
      </c>
      <c r="R20" s="255">
        <v>131326.3006745204</v>
      </c>
      <c r="S20" s="255">
        <v>86085.0163794239</v>
      </c>
      <c r="T20" s="255">
        <v>73036.41328171515</v>
      </c>
      <c r="U20" s="255">
        <v>195.40786479414837</v>
      </c>
      <c r="V20" s="255">
        <v>7494.923776167114</v>
      </c>
      <c r="W20" s="255">
        <v>2.0744143380646936E-20</v>
      </c>
      <c r="X20" s="255">
        <v>20082.83790287699</v>
      </c>
      <c r="Y20" s="255">
        <v>7.423017653916467E-19</v>
      </c>
      <c r="Z20" s="255">
        <v>3573.89410746695</v>
      </c>
      <c r="AA20" s="255">
        <v>0</v>
      </c>
      <c r="AB20" s="255">
        <v>344.5791098384103</v>
      </c>
      <c r="AC20" s="73"/>
      <c r="AD20" s="166"/>
      <c r="AE20" s="166"/>
      <c r="AF20" s="166"/>
      <c r="AG20" s="166"/>
      <c r="AH20" s="166"/>
      <c r="AI20" s="166"/>
    </row>
    <row r="21" spans="1:35" s="154" customFormat="1" ht="22.5">
      <c r="A21" s="162">
        <v>12</v>
      </c>
      <c r="B21" s="171" t="s">
        <v>1047</v>
      </c>
      <c r="C21" s="173" t="s">
        <v>1048</v>
      </c>
      <c r="D21" s="155" t="s">
        <v>472</v>
      </c>
      <c r="E21" s="162" t="s">
        <v>552</v>
      </c>
      <c r="F21" s="255">
        <v>9609278</v>
      </c>
      <c r="G21" s="255">
        <v>4993414.310011645</v>
      </c>
      <c r="H21" s="255">
        <v>1172268.642545024</v>
      </c>
      <c r="I21" s="255">
        <v>1403847.6397789957</v>
      </c>
      <c r="J21" s="255">
        <v>920228.8227405883</v>
      </c>
      <c r="K21" s="255">
        <v>862950.1458935706</v>
      </c>
      <c r="L21" s="255">
        <v>8.156783466610166E-18</v>
      </c>
      <c r="M21" s="255">
        <v>214680.87081728023</v>
      </c>
      <c r="N21" s="255">
        <v>38204.09759368912</v>
      </c>
      <c r="O21" s="255">
        <v>3683.4706192074514</v>
      </c>
      <c r="P21" s="255">
        <v>4993414.310011645</v>
      </c>
      <c r="Q21" s="255">
        <v>1172268.642545024</v>
      </c>
      <c r="R21" s="255">
        <v>1403847.6397789957</v>
      </c>
      <c r="S21" s="255">
        <v>920228.8227405883</v>
      </c>
      <c r="T21" s="255">
        <v>780742.2875450882</v>
      </c>
      <c r="U21" s="255">
        <v>2088.8646704927837</v>
      </c>
      <c r="V21" s="255">
        <v>80118.99367798974</v>
      </c>
      <c r="W21" s="255">
        <v>2.217500727164576E-19</v>
      </c>
      <c r="X21" s="255">
        <v>214680.87081728023</v>
      </c>
      <c r="Y21" s="255">
        <v>7.935033393893707E-18</v>
      </c>
      <c r="Z21" s="255">
        <v>38204.09759368912</v>
      </c>
      <c r="AA21" s="255">
        <v>0</v>
      </c>
      <c r="AB21" s="255">
        <v>3683.4706192074514</v>
      </c>
      <c r="AC21" s="73"/>
      <c r="AD21" s="166"/>
      <c r="AE21" s="166"/>
      <c r="AF21" s="166"/>
      <c r="AG21" s="166"/>
      <c r="AH21" s="166"/>
      <c r="AI21" s="166"/>
    </row>
    <row r="22" spans="1:35" s="154" customFormat="1" ht="22.5">
      <c r="A22" s="162">
        <v>13</v>
      </c>
      <c r="B22" s="174" t="s">
        <v>1055</v>
      </c>
      <c r="C22" s="172" t="s">
        <v>1056</v>
      </c>
      <c r="D22" s="155" t="s">
        <v>472</v>
      </c>
      <c r="E22" s="162" t="s">
        <v>552</v>
      </c>
      <c r="F22" s="255">
        <v>70805300</v>
      </c>
      <c r="G22" s="255">
        <v>36793627.808943346</v>
      </c>
      <c r="H22" s="255">
        <v>8637780.373925406</v>
      </c>
      <c r="I22" s="255">
        <v>10344154.190236114</v>
      </c>
      <c r="J22" s="255">
        <v>6780642.402352619</v>
      </c>
      <c r="K22" s="255">
        <v>6358588.435576329</v>
      </c>
      <c r="L22" s="255">
        <v>6.010269454046107E-17</v>
      </c>
      <c r="M22" s="255">
        <v>1581861.141126188</v>
      </c>
      <c r="N22" s="255">
        <v>281504.2494712335</v>
      </c>
      <c r="O22" s="255">
        <v>27141.398368760834</v>
      </c>
      <c r="P22" s="255">
        <v>36793627.808943346</v>
      </c>
      <c r="Q22" s="255">
        <v>8637780.373925406</v>
      </c>
      <c r="R22" s="255">
        <v>10344154.190236114</v>
      </c>
      <c r="S22" s="255">
        <v>6780642.402352619</v>
      </c>
      <c r="T22" s="255">
        <v>5752845.519956466</v>
      </c>
      <c r="U22" s="255">
        <v>15391.65477922927</v>
      </c>
      <c r="V22" s="255">
        <v>590351.2608406341</v>
      </c>
      <c r="W22" s="255">
        <v>1.6339500661455101E-18</v>
      </c>
      <c r="X22" s="255">
        <v>1581861.141126188</v>
      </c>
      <c r="Y22" s="255">
        <v>5.846874447431556E-17</v>
      </c>
      <c r="Z22" s="255">
        <v>281504.2494712335</v>
      </c>
      <c r="AA22" s="255">
        <v>0</v>
      </c>
      <c r="AB22" s="255">
        <v>27141.398368760834</v>
      </c>
      <c r="AC22" s="73"/>
      <c r="AD22" s="166"/>
      <c r="AE22" s="166"/>
      <c r="AF22" s="166"/>
      <c r="AG22" s="166"/>
      <c r="AH22" s="166"/>
      <c r="AI22" s="166"/>
    </row>
    <row r="23" spans="1:35" s="154" customFormat="1" ht="11.25">
      <c r="A23" s="162">
        <v>14</v>
      </c>
      <c r="B23" s="174" t="s">
        <v>1229</v>
      </c>
      <c r="C23" s="172" t="s">
        <v>1068</v>
      </c>
      <c r="D23" s="155" t="s">
        <v>472</v>
      </c>
      <c r="E23" s="162" t="s">
        <v>552</v>
      </c>
      <c r="F23" s="255">
        <v>-385953284</v>
      </c>
      <c r="G23" s="255">
        <v>-200558736.18409088</v>
      </c>
      <c r="H23" s="255">
        <v>-47083759.29185045</v>
      </c>
      <c r="I23" s="255">
        <v>-56385048.57579855</v>
      </c>
      <c r="J23" s="255">
        <v>-36960668.238361284</v>
      </c>
      <c r="K23" s="255">
        <v>-34660090.251931794</v>
      </c>
      <c r="L23" s="255">
        <v>-3.276143499870747E-16</v>
      </c>
      <c r="M23" s="255">
        <v>-8622581.957136538</v>
      </c>
      <c r="N23" s="255">
        <v>-1534454.194013412</v>
      </c>
      <c r="O23" s="255">
        <v>-147945.3068170813</v>
      </c>
      <c r="P23" s="255">
        <v>-200558736.18409088</v>
      </c>
      <c r="Q23" s="255">
        <v>-47083759.29185045</v>
      </c>
      <c r="R23" s="255">
        <v>-56385048.57579855</v>
      </c>
      <c r="S23" s="255">
        <v>-36960668.238361284</v>
      </c>
      <c r="T23" s="255">
        <v>-31358240.4251078</v>
      </c>
      <c r="U23" s="255">
        <v>-83898.51760020551</v>
      </c>
      <c r="V23" s="255">
        <v>-3217951.3092237916</v>
      </c>
      <c r="W23" s="255">
        <v>-8.90651397453124E-18</v>
      </c>
      <c r="X23" s="255">
        <v>-8622581.957136538</v>
      </c>
      <c r="Y23" s="255">
        <v>-3.1870783601254345E-16</v>
      </c>
      <c r="Z23" s="255">
        <v>-1534454.194013412</v>
      </c>
      <c r="AA23" s="255">
        <v>0</v>
      </c>
      <c r="AB23" s="255">
        <v>-147945.3068170813</v>
      </c>
      <c r="AC23" s="73"/>
      <c r="AD23" s="166"/>
      <c r="AE23" s="166"/>
      <c r="AF23" s="166"/>
      <c r="AG23" s="166"/>
      <c r="AH23" s="166"/>
      <c r="AI23" s="166"/>
    </row>
    <row r="24" spans="1:35" s="154" customFormat="1" ht="11.25">
      <c r="A24" s="162">
        <v>15</v>
      </c>
      <c r="B24" s="174" t="s">
        <v>1069</v>
      </c>
      <c r="C24" s="173" t="s">
        <v>1070</v>
      </c>
      <c r="D24" s="155" t="s">
        <v>472</v>
      </c>
      <c r="E24" s="162" t="s">
        <v>552</v>
      </c>
      <c r="F24" s="255">
        <v>-104325342</v>
      </c>
      <c r="G24" s="255">
        <v>-54212153.67477754</v>
      </c>
      <c r="H24" s="255">
        <v>-12727004.781148529</v>
      </c>
      <c r="I24" s="255">
        <v>-15241195.554529333</v>
      </c>
      <c r="J24" s="255">
        <v>-9990676.370344292</v>
      </c>
      <c r="K24" s="255">
        <v>-9368817.209710933</v>
      </c>
      <c r="L24" s="255">
        <v>-8.855600022957511E-17</v>
      </c>
      <c r="M24" s="255">
        <v>-2330732.3681207458</v>
      </c>
      <c r="N24" s="255">
        <v>-414771.593377046</v>
      </c>
      <c r="O24" s="255">
        <v>-39990.447991594076</v>
      </c>
      <c r="P24" s="255">
        <v>-54212153.67477754</v>
      </c>
      <c r="Q24" s="255">
        <v>-12727004.781148529</v>
      </c>
      <c r="R24" s="255">
        <v>-15241195.554529333</v>
      </c>
      <c r="S24" s="255">
        <v>-9990676.370344292</v>
      </c>
      <c r="T24" s="255">
        <v>-8476308.642751688</v>
      </c>
      <c r="U24" s="255">
        <v>-22678.24087729348</v>
      </c>
      <c r="V24" s="255">
        <v>-869830.326081951</v>
      </c>
      <c r="W24" s="255">
        <v>-2.4074807883245035E-18</v>
      </c>
      <c r="X24" s="255">
        <v>-2330732.3681207458</v>
      </c>
      <c r="Y24" s="255">
        <v>-8.614851944125061E-17</v>
      </c>
      <c r="Z24" s="255">
        <v>-414771.593377046</v>
      </c>
      <c r="AA24" s="255">
        <v>0</v>
      </c>
      <c r="AB24" s="255">
        <v>-39990.447991594076</v>
      </c>
      <c r="AC24" s="73"/>
      <c r="AD24" s="166"/>
      <c r="AE24" s="166"/>
      <c r="AF24" s="166"/>
      <c r="AG24" s="166"/>
      <c r="AH24" s="166"/>
      <c r="AI24" s="166"/>
    </row>
    <row r="25" spans="1:35" s="154" customFormat="1" ht="11.25">
      <c r="A25" s="162">
        <v>16</v>
      </c>
      <c r="B25" s="171" t="s">
        <v>1071</v>
      </c>
      <c r="C25" s="172" t="s">
        <v>1072</v>
      </c>
      <c r="D25" s="155" t="s">
        <v>472</v>
      </c>
      <c r="E25" s="162" t="s">
        <v>552</v>
      </c>
      <c r="F25" s="255">
        <v>-98095394</v>
      </c>
      <c r="G25" s="255">
        <v>-50974791.66965827</v>
      </c>
      <c r="H25" s="255">
        <v>-11966992.146995775</v>
      </c>
      <c r="I25" s="255">
        <v>-14331044.157541351</v>
      </c>
      <c r="J25" s="255">
        <v>-9394067.789161077</v>
      </c>
      <c r="K25" s="255">
        <v>-8809343.903234696</v>
      </c>
      <c r="L25" s="255">
        <v>-8.326774268886902E-17</v>
      </c>
      <c r="M25" s="255">
        <v>-2191549.1056751823</v>
      </c>
      <c r="N25" s="255">
        <v>-390002.8707533891</v>
      </c>
      <c r="O25" s="255">
        <v>-37602.35698026209</v>
      </c>
      <c r="P25" s="255">
        <v>-50974791.66965827</v>
      </c>
      <c r="Q25" s="255">
        <v>-11966992.146995775</v>
      </c>
      <c r="R25" s="255">
        <v>-14331044.157541351</v>
      </c>
      <c r="S25" s="255">
        <v>-9394067.789161077</v>
      </c>
      <c r="T25" s="255">
        <v>-7970132.85589164</v>
      </c>
      <c r="U25" s="255">
        <v>-21323.974898495995</v>
      </c>
      <c r="V25" s="255">
        <v>-817887.0724445595</v>
      </c>
      <c r="W25" s="255">
        <v>-2.26371437611125E-18</v>
      </c>
      <c r="X25" s="255">
        <v>-2191549.1056751823</v>
      </c>
      <c r="Y25" s="255">
        <v>-8.100402831275777E-17</v>
      </c>
      <c r="Z25" s="255">
        <v>-390002.8707533891</v>
      </c>
      <c r="AA25" s="255">
        <v>0</v>
      </c>
      <c r="AB25" s="255">
        <v>-37602.35698026209</v>
      </c>
      <c r="AC25" s="73"/>
      <c r="AD25" s="166"/>
      <c r="AE25" s="166"/>
      <c r="AF25" s="166"/>
      <c r="AG25" s="166"/>
      <c r="AH25" s="166"/>
      <c r="AI25" s="166"/>
    </row>
    <row r="26" spans="1:35" s="154" customFormat="1" ht="11.25">
      <c r="A26" s="162">
        <v>17</v>
      </c>
      <c r="B26" s="174" t="s">
        <v>1087</v>
      </c>
      <c r="C26" s="173" t="s">
        <v>1088</v>
      </c>
      <c r="D26" s="155" t="s">
        <v>472</v>
      </c>
      <c r="E26" s="162" t="s">
        <v>552</v>
      </c>
      <c r="F26" s="255">
        <v>-554688</v>
      </c>
      <c r="G26" s="255">
        <v>-288240.90600685496</v>
      </c>
      <c r="H26" s="255">
        <v>-67668.28358967387</v>
      </c>
      <c r="I26" s="255">
        <v>-81035.99871017691</v>
      </c>
      <c r="J26" s="255">
        <v>-53119.48361035359</v>
      </c>
      <c r="K26" s="255">
        <v>-49813.11712757325</v>
      </c>
      <c r="L26" s="255">
        <v>-4.708438976921115E-19</v>
      </c>
      <c r="M26" s="255">
        <v>-12392.284089595028</v>
      </c>
      <c r="N26" s="255">
        <v>-2205.3014270217</v>
      </c>
      <c r="O26" s="255">
        <v>-212.6254387506473</v>
      </c>
      <c r="P26" s="255">
        <v>-288240.90600685496</v>
      </c>
      <c r="Q26" s="255">
        <v>-67668.28358967387</v>
      </c>
      <c r="R26" s="255">
        <v>-81035.99871017691</v>
      </c>
      <c r="S26" s="255">
        <v>-53119.48361035359</v>
      </c>
      <c r="T26" s="255">
        <v>-45067.733287954594</v>
      </c>
      <c r="U26" s="255">
        <v>-120.57806698341967</v>
      </c>
      <c r="V26" s="255">
        <v>-4624.805772635235</v>
      </c>
      <c r="W26" s="255">
        <v>-1.2800348198371034E-20</v>
      </c>
      <c r="X26" s="255">
        <v>-12392.284089595028</v>
      </c>
      <c r="Y26" s="255">
        <v>-4.580435494937405E-19</v>
      </c>
      <c r="Z26" s="255">
        <v>-2205.3014270217</v>
      </c>
      <c r="AA26" s="255">
        <v>0</v>
      </c>
      <c r="AB26" s="255">
        <v>-212.6254387506473</v>
      </c>
      <c r="AC26" s="73"/>
      <c r="AD26" s="166"/>
      <c r="AE26" s="166"/>
      <c r="AF26" s="166"/>
      <c r="AG26" s="166"/>
      <c r="AH26" s="166"/>
      <c r="AI26" s="166"/>
    </row>
    <row r="27" spans="1:35" s="154" customFormat="1" ht="11.25">
      <c r="A27" s="162">
        <v>18</v>
      </c>
      <c r="B27" s="171" t="s">
        <v>1089</v>
      </c>
      <c r="C27" s="173" t="s">
        <v>1090</v>
      </c>
      <c r="D27" s="155" t="s">
        <v>472</v>
      </c>
      <c r="E27" s="162" t="s">
        <v>552</v>
      </c>
      <c r="F27" s="255">
        <v>-825405</v>
      </c>
      <c r="G27" s="255">
        <v>-428917.6708754978</v>
      </c>
      <c r="H27" s="255">
        <v>-100693.97502079504</v>
      </c>
      <c r="I27" s="255">
        <v>-120585.8401756908</v>
      </c>
      <c r="J27" s="255">
        <v>-79044.59330182718</v>
      </c>
      <c r="K27" s="255">
        <v>-74124.54558722129</v>
      </c>
      <c r="L27" s="255">
        <v>-7.006405535626467E-19</v>
      </c>
      <c r="M27" s="255">
        <v>-18440.37233358606</v>
      </c>
      <c r="N27" s="255">
        <v>-3281.604837982517</v>
      </c>
      <c r="O27" s="255">
        <v>-316.3978673992912</v>
      </c>
      <c r="P27" s="255">
        <v>-428917.6708754978</v>
      </c>
      <c r="Q27" s="255">
        <v>-100693.97502079504</v>
      </c>
      <c r="R27" s="255">
        <v>-120585.8401756908</v>
      </c>
      <c r="S27" s="255">
        <v>-79044.59330182718</v>
      </c>
      <c r="T27" s="255">
        <v>-67063.16414731194</v>
      </c>
      <c r="U27" s="255">
        <v>-179.42652334005695</v>
      </c>
      <c r="V27" s="255">
        <v>-6881.954916569291</v>
      </c>
      <c r="W27" s="255">
        <v>-1.9047593250036857E-20</v>
      </c>
      <c r="X27" s="255">
        <v>-18440.37233358606</v>
      </c>
      <c r="Y27" s="255">
        <v>-6.815929603126098E-19</v>
      </c>
      <c r="Z27" s="255">
        <v>-3281.604837982517</v>
      </c>
      <c r="AA27" s="255">
        <v>0</v>
      </c>
      <c r="AB27" s="255">
        <v>-316.3978673992912</v>
      </c>
      <c r="AC27" s="73"/>
      <c r="AD27" s="166"/>
      <c r="AE27" s="166"/>
      <c r="AF27" s="166"/>
      <c r="AG27" s="166"/>
      <c r="AH27" s="166"/>
      <c r="AI27" s="166"/>
    </row>
    <row r="28" spans="1:35" s="154" customFormat="1" ht="11.25">
      <c r="A28" s="162">
        <v>19</v>
      </c>
      <c r="B28" s="174" t="s">
        <v>1230</v>
      </c>
      <c r="C28" s="173" t="s">
        <v>1092</v>
      </c>
      <c r="D28" s="155" t="s">
        <v>472</v>
      </c>
      <c r="E28" s="162" t="s">
        <v>552</v>
      </c>
      <c r="F28" s="255">
        <v>-424279</v>
      </c>
      <c r="G28" s="255">
        <v>-220474.50703761828</v>
      </c>
      <c r="H28" s="255">
        <v>-51759.24428353099</v>
      </c>
      <c r="I28" s="255">
        <v>-61984.16496617044</v>
      </c>
      <c r="J28" s="255">
        <v>-40630.915734101356</v>
      </c>
      <c r="K28" s="255">
        <v>-38101.8870459964</v>
      </c>
      <c r="L28" s="255">
        <v>-3.6014692596362534E-19</v>
      </c>
      <c r="M28" s="255">
        <v>-9478.816742473768</v>
      </c>
      <c r="N28" s="255">
        <v>-1686.827701618459</v>
      </c>
      <c r="O28" s="255">
        <v>-162.636488490261</v>
      </c>
      <c r="P28" s="255">
        <v>-220474.50703761828</v>
      </c>
      <c r="Q28" s="255">
        <v>-51759.24428353099</v>
      </c>
      <c r="R28" s="255">
        <v>-61984.16496617044</v>
      </c>
      <c r="S28" s="255">
        <v>-40630.915734101356</v>
      </c>
      <c r="T28" s="255">
        <v>-34472.15878418154</v>
      </c>
      <c r="U28" s="255">
        <v>-92.2297610217966</v>
      </c>
      <c r="V28" s="255">
        <v>-3537.4985007930673</v>
      </c>
      <c r="W28" s="255">
        <v>-9.790943617414951E-21</v>
      </c>
      <c r="X28" s="255">
        <v>-9478.816742473768</v>
      </c>
      <c r="Y28" s="255">
        <v>-3.503559823462104E-19</v>
      </c>
      <c r="Z28" s="255">
        <v>-1686.827701618459</v>
      </c>
      <c r="AA28" s="255">
        <v>0</v>
      </c>
      <c r="AB28" s="255">
        <v>-162.636488490261</v>
      </c>
      <c r="AC28" s="73"/>
      <c r="AD28" s="166"/>
      <c r="AE28" s="166"/>
      <c r="AF28" s="166"/>
      <c r="AG28" s="166"/>
      <c r="AH28" s="166"/>
      <c r="AI28" s="166"/>
    </row>
    <row r="29" spans="1:35" s="154" customFormat="1" ht="11.25">
      <c r="A29" s="162">
        <v>20</v>
      </c>
      <c r="B29" s="175" t="s">
        <v>1102</v>
      </c>
      <c r="C29" s="162" t="s">
        <v>1103</v>
      </c>
      <c r="D29" s="155" t="s">
        <v>472</v>
      </c>
      <c r="E29" s="162" t="s">
        <v>552</v>
      </c>
      <c r="F29" s="255">
        <v>-3723488</v>
      </c>
      <c r="G29" s="255">
        <v>-1934892.3261827414</v>
      </c>
      <c r="H29" s="255">
        <v>-454241.01824223273</v>
      </c>
      <c r="I29" s="255">
        <v>-543975.2955992544</v>
      </c>
      <c r="J29" s="255">
        <v>-356578.4004509712</v>
      </c>
      <c r="K29" s="255">
        <v>-334383.55231610104</v>
      </c>
      <c r="L29" s="255">
        <v>-3.1606625759522566E-18</v>
      </c>
      <c r="M29" s="255">
        <v>-83186.4419280713</v>
      </c>
      <c r="N29" s="255">
        <v>-14803.661517642668</v>
      </c>
      <c r="O29" s="255">
        <v>-1427.3037629852645</v>
      </c>
      <c r="P29" s="255">
        <v>-1934892.3261827414</v>
      </c>
      <c r="Q29" s="255">
        <v>-454241.01824223273</v>
      </c>
      <c r="R29" s="255">
        <v>-543975.2955992544</v>
      </c>
      <c r="S29" s="255">
        <v>-356578.4004509712</v>
      </c>
      <c r="T29" s="255">
        <v>-302528.92452135164</v>
      </c>
      <c r="U29" s="255">
        <v>-809.411751247475</v>
      </c>
      <c r="V29" s="255">
        <v>-31045.216043501983</v>
      </c>
      <c r="W29" s="255">
        <v>-8.592567878240772E-20</v>
      </c>
      <c r="X29" s="255">
        <v>-83186.4419280713</v>
      </c>
      <c r="Y29" s="255">
        <v>-3.074736897169849E-18</v>
      </c>
      <c r="Z29" s="255">
        <v>-14803.661517642668</v>
      </c>
      <c r="AA29" s="255">
        <v>0</v>
      </c>
      <c r="AB29" s="255">
        <v>-1427.3037629852645</v>
      </c>
      <c r="AC29" s="73"/>
      <c r="AD29" s="166"/>
      <c r="AE29" s="166"/>
      <c r="AF29" s="166"/>
      <c r="AG29" s="166"/>
      <c r="AH29" s="166"/>
      <c r="AI29" s="166"/>
    </row>
    <row r="30" spans="1:35" s="154" customFormat="1" ht="33.75">
      <c r="A30" s="162">
        <v>21</v>
      </c>
      <c r="B30" s="174" t="s">
        <v>1231</v>
      </c>
      <c r="C30" s="173" t="s">
        <v>1232</v>
      </c>
      <c r="D30" s="155" t="s">
        <v>472</v>
      </c>
      <c r="E30" s="162" t="s">
        <v>472</v>
      </c>
      <c r="F30" s="255">
        <f aca="true" t="shared" si="1" ref="F30:AB30">(F17+F19+F20+F21+F22+F23+F24+F25+F26+F27+F28+F29+F18)</f>
        <v>-268297384</v>
      </c>
      <c r="G30" s="255">
        <f t="shared" si="1"/>
        <v>-139419423.24951878</v>
      </c>
      <c r="H30" s="255">
        <f t="shared" si="1"/>
        <v>-32730514.211375825</v>
      </c>
      <c r="I30" s="255">
        <f t="shared" si="1"/>
        <v>-39196352.65909456</v>
      </c>
      <c r="J30" s="255">
        <f t="shared" si="1"/>
        <v>-25693396.09309873</v>
      </c>
      <c r="K30" s="255">
        <f t="shared" si="1"/>
        <v>-24094137.630908735</v>
      </c>
      <c r="L30" s="255">
        <f t="shared" si="1"/>
        <v>-4.326973005471055E-16</v>
      </c>
      <c r="M30" s="255">
        <f t="shared" si="1"/>
        <v>-5994031.605196377</v>
      </c>
      <c r="N30" s="255">
        <f t="shared" si="1"/>
        <v>-1066683.6199834666</v>
      </c>
      <c r="O30" s="255">
        <f t="shared" si="1"/>
        <v>-102844.93082354568</v>
      </c>
      <c r="P30" s="255">
        <f t="shared" si="1"/>
        <v>-139419423.24951878</v>
      </c>
      <c r="Q30" s="255">
        <f t="shared" si="1"/>
        <v>-32730514.211375825</v>
      </c>
      <c r="R30" s="255">
        <f t="shared" si="1"/>
        <v>-39196352.65909456</v>
      </c>
      <c r="S30" s="255">
        <f t="shared" si="1"/>
        <v>-25693396.09309873</v>
      </c>
      <c r="T30" s="255">
        <f t="shared" si="1"/>
        <v>-21798839.967635747</v>
      </c>
      <c r="U30" s="255">
        <f t="shared" si="1"/>
        <v>-58322.48027617015</v>
      </c>
      <c r="V30" s="255">
        <f t="shared" si="1"/>
        <v>-2236975.1829968067</v>
      </c>
      <c r="W30" s="255">
        <f t="shared" si="1"/>
        <v>-1.1763295942979248E-17</v>
      </c>
      <c r="X30" s="255">
        <f t="shared" si="1"/>
        <v>-5994031.605196377</v>
      </c>
      <c r="Y30" s="255">
        <f t="shared" si="1"/>
        <v>-4.2093400460412636E-16</v>
      </c>
      <c r="Z30" s="255">
        <f t="shared" si="1"/>
        <v>-1066683.6199834666</v>
      </c>
      <c r="AA30" s="255">
        <f t="shared" si="1"/>
        <v>0</v>
      </c>
      <c r="AB30" s="255">
        <f t="shared" si="1"/>
        <v>-102844.93082354568</v>
      </c>
      <c r="AC30" s="73"/>
      <c r="AD30" s="166"/>
      <c r="AE30" s="166"/>
      <c r="AF30" s="166"/>
      <c r="AG30" s="166"/>
      <c r="AH30" s="166"/>
      <c r="AI30" s="166"/>
    </row>
    <row r="31" spans="1:35" s="154" customFormat="1" ht="11.25">
      <c r="A31" s="162">
        <v>22</v>
      </c>
      <c r="B31" s="174" t="s">
        <v>1233</v>
      </c>
      <c r="C31" s="173" t="s">
        <v>1234</v>
      </c>
      <c r="D31" s="155" t="s">
        <v>472</v>
      </c>
      <c r="E31" s="162" t="s">
        <v>472</v>
      </c>
      <c r="F31" s="255">
        <f aca="true" t="shared" si="2" ref="F31:AB31">(F14+F30)</f>
        <v>909774590</v>
      </c>
      <c r="G31" s="255">
        <f t="shared" si="2"/>
        <v>472759915.6347624</v>
      </c>
      <c r="H31" s="255">
        <f t="shared" si="2"/>
        <v>110986509.45900989</v>
      </c>
      <c r="I31" s="255">
        <f t="shared" si="2"/>
        <v>132911641.32231404</v>
      </c>
      <c r="J31" s="255">
        <f t="shared" si="2"/>
        <v>87124214.7344474</v>
      </c>
      <c r="K31" s="255">
        <f t="shared" si="2"/>
        <v>81701259.4672319</v>
      </c>
      <c r="L31" s="255">
        <f t="shared" si="2"/>
        <v>5.673026994528946E-16</v>
      </c>
      <c r="M31" s="255">
        <f t="shared" si="2"/>
        <v>20325273.26492522</v>
      </c>
      <c r="N31" s="255">
        <f t="shared" si="2"/>
        <v>3617037.3283631196</v>
      </c>
      <c r="O31" s="255">
        <f t="shared" si="2"/>
        <v>348738.78894611076</v>
      </c>
      <c r="P31" s="255">
        <f t="shared" si="2"/>
        <v>472759915.6347624</v>
      </c>
      <c r="Q31" s="255">
        <f t="shared" si="2"/>
        <v>110986509.45900989</v>
      </c>
      <c r="R31" s="255">
        <f t="shared" si="2"/>
        <v>132911641.32231404</v>
      </c>
      <c r="S31" s="255">
        <f t="shared" si="2"/>
        <v>87124214.7344474</v>
      </c>
      <c r="T31" s="255">
        <f t="shared" si="2"/>
        <v>73918091.92605257</v>
      </c>
      <c r="U31" s="255">
        <f t="shared" si="2"/>
        <v>197766.78322378197</v>
      </c>
      <c r="V31" s="255">
        <f t="shared" si="2"/>
        <v>7585400.757955561</v>
      </c>
      <c r="W31" s="255">
        <f t="shared" si="2"/>
        <v>1.5422674314070318E-17</v>
      </c>
      <c r="X31" s="255">
        <f t="shared" si="2"/>
        <v>20325273.26492522</v>
      </c>
      <c r="Y31" s="255">
        <f t="shared" si="2"/>
        <v>5.518800251388241E-16</v>
      </c>
      <c r="Z31" s="255">
        <f t="shared" si="2"/>
        <v>3617037.3283631196</v>
      </c>
      <c r="AA31" s="255">
        <f t="shared" si="2"/>
        <v>0</v>
      </c>
      <c r="AB31" s="255">
        <f t="shared" si="2"/>
        <v>348738.78894611076</v>
      </c>
      <c r="AC31" s="73"/>
      <c r="AD31" s="166"/>
      <c r="AE31" s="166"/>
      <c r="AF31" s="166"/>
      <c r="AG31" s="166"/>
      <c r="AH31" s="166"/>
      <c r="AI31" s="166"/>
    </row>
    <row r="32" spans="1:35" s="154" customFormat="1" ht="11.25">
      <c r="A32" s="162"/>
      <c r="B32" s="174"/>
      <c r="C32" s="173"/>
      <c r="D32" s="150"/>
      <c r="E32" s="162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D32" s="166"/>
      <c r="AE32" s="166"/>
      <c r="AF32" s="166"/>
      <c r="AG32" s="166"/>
      <c r="AH32" s="166"/>
      <c r="AI32" s="166"/>
    </row>
    <row r="33" spans="1:35" s="154" customFormat="1" ht="11.25">
      <c r="A33" s="162">
        <v>23</v>
      </c>
      <c r="B33" s="171" t="s">
        <v>1235</v>
      </c>
      <c r="C33" s="172" t="s">
        <v>450</v>
      </c>
      <c r="D33" s="150" t="s">
        <v>472</v>
      </c>
      <c r="E33" s="162" t="s">
        <v>472</v>
      </c>
      <c r="F33" s="255">
        <v>242420696.18559998</v>
      </c>
      <c r="G33" s="255">
        <v>135289296.13925266</v>
      </c>
      <c r="H33" s="255">
        <v>28302423.05410275</v>
      </c>
      <c r="I33" s="255">
        <v>32181300.907777995</v>
      </c>
      <c r="J33" s="255">
        <v>20014736.85926724</v>
      </c>
      <c r="K33" s="255">
        <v>17587344.413641334</v>
      </c>
      <c r="L33" s="255">
        <v>2548058.928769558</v>
      </c>
      <c r="M33" s="255">
        <v>2934517.0451447023</v>
      </c>
      <c r="N33" s="255">
        <v>2973798.560549843</v>
      </c>
      <c r="O33" s="255">
        <v>589220.2770939402</v>
      </c>
      <c r="P33" s="255">
        <v>135289296.13925266</v>
      </c>
      <c r="Q33" s="255">
        <v>28302423.05410275</v>
      </c>
      <c r="R33" s="255">
        <v>32181300.907777995</v>
      </c>
      <c r="S33" s="255">
        <v>20014736.85926724</v>
      </c>
      <c r="T33" s="255">
        <v>14987147.31250319</v>
      </c>
      <c r="U33" s="255">
        <v>50578.938481083</v>
      </c>
      <c r="V33" s="255">
        <v>2549618.1626570565</v>
      </c>
      <c r="W33" s="255">
        <v>295698.6939115811</v>
      </c>
      <c r="X33" s="255">
        <v>2934517.0451447023</v>
      </c>
      <c r="Y33" s="255">
        <v>2252360.2348579774</v>
      </c>
      <c r="Z33" s="255">
        <v>2973798.560549843</v>
      </c>
      <c r="AA33" s="255">
        <v>507497.3015976272</v>
      </c>
      <c r="AB33" s="255">
        <v>81722.97549631301</v>
      </c>
      <c r="AC33" s="73"/>
      <c r="AD33" s="166"/>
      <c r="AE33" s="166"/>
      <c r="AF33" s="166"/>
      <c r="AG33" s="166"/>
      <c r="AH33" s="166"/>
      <c r="AI33" s="166"/>
    </row>
    <row r="34" spans="1:35" s="154" customFormat="1" ht="11.25">
      <c r="A34" s="162">
        <v>24</v>
      </c>
      <c r="B34" s="171" t="s">
        <v>1236</v>
      </c>
      <c r="C34" s="172" t="s">
        <v>353</v>
      </c>
      <c r="D34" s="150" t="s">
        <v>472</v>
      </c>
      <c r="E34" s="162" t="s">
        <v>472</v>
      </c>
      <c r="F34" s="255">
        <v>2658121663.9999995</v>
      </c>
      <c r="G34" s="255">
        <v>1483435262.0608494</v>
      </c>
      <c r="H34" s="255">
        <v>310333585.5706216</v>
      </c>
      <c r="I34" s="255">
        <v>352865140.90849644</v>
      </c>
      <c r="J34" s="255">
        <v>219459833.59500715</v>
      </c>
      <c r="K34" s="255">
        <v>192843688.40496033</v>
      </c>
      <c r="L34" s="255">
        <v>27939242.590597432</v>
      </c>
      <c r="M34" s="255">
        <v>32176721.92932075</v>
      </c>
      <c r="N34" s="255">
        <v>32607440.299229287</v>
      </c>
      <c r="O34" s="255">
        <v>6460748.640917896</v>
      </c>
      <c r="P34" s="255">
        <v>1483435262.0608494</v>
      </c>
      <c r="Q34" s="255">
        <v>310333585.5706216</v>
      </c>
      <c r="R34" s="255">
        <v>352865140.90849644</v>
      </c>
      <c r="S34" s="255">
        <v>219459833.59500715</v>
      </c>
      <c r="T34" s="255">
        <v>164332755.32887647</v>
      </c>
      <c r="U34" s="255">
        <v>554593.622715106</v>
      </c>
      <c r="V34" s="255">
        <v>27956339.453368705</v>
      </c>
      <c r="W34" s="255">
        <v>3242310.2345234826</v>
      </c>
      <c r="X34" s="255">
        <v>32176721.92932075</v>
      </c>
      <c r="Y34" s="255">
        <v>24696932.356073946</v>
      </c>
      <c r="Z34" s="255">
        <v>32607440.299229287</v>
      </c>
      <c r="AA34" s="255">
        <v>5564663.384867904</v>
      </c>
      <c r="AB34" s="255">
        <v>896085.2560499924</v>
      </c>
      <c r="AC34" s="73"/>
      <c r="AD34" s="166"/>
      <c r="AE34" s="166"/>
      <c r="AF34" s="166"/>
      <c r="AG34" s="166"/>
      <c r="AH34" s="166"/>
      <c r="AI34" s="166"/>
    </row>
    <row r="35" spans="1:35" s="154" customFormat="1" ht="11.25">
      <c r="A35" s="162">
        <v>25</v>
      </c>
      <c r="B35" s="171" t="s">
        <v>1237</v>
      </c>
      <c r="C35" s="173" t="s">
        <v>1238</v>
      </c>
      <c r="D35" s="150" t="s">
        <v>472</v>
      </c>
      <c r="E35" s="162" t="s">
        <v>472</v>
      </c>
      <c r="F35" s="307">
        <f aca="true" t="shared" si="3" ref="F35:AB35">(F33/F34)</f>
        <v>0.09120000016131694</v>
      </c>
      <c r="G35" s="307">
        <f t="shared" si="3"/>
        <v>0.09120000016131691</v>
      </c>
      <c r="H35" s="307">
        <f t="shared" si="3"/>
        <v>0.09120000016131692</v>
      </c>
      <c r="I35" s="307">
        <f t="shared" si="3"/>
        <v>0.09120000016131692</v>
      </c>
      <c r="J35" s="307">
        <f t="shared" si="3"/>
        <v>0.09120000016131694</v>
      </c>
      <c r="K35" s="307">
        <f t="shared" si="3"/>
        <v>0.09120000016131692</v>
      </c>
      <c r="L35" s="307">
        <f t="shared" si="3"/>
        <v>0.09120000016131691</v>
      </c>
      <c r="M35" s="307">
        <f t="shared" si="3"/>
        <v>0.09120000016131694</v>
      </c>
      <c r="N35" s="307">
        <f t="shared" si="3"/>
        <v>0.09120000016131694</v>
      </c>
      <c r="O35" s="307">
        <f t="shared" si="3"/>
        <v>0.09120000016131692</v>
      </c>
      <c r="P35" s="307">
        <f t="shared" si="3"/>
        <v>0.09120000016131691</v>
      </c>
      <c r="Q35" s="307">
        <f t="shared" si="3"/>
        <v>0.09120000016131692</v>
      </c>
      <c r="R35" s="307">
        <f t="shared" si="3"/>
        <v>0.09120000016131692</v>
      </c>
      <c r="S35" s="307">
        <f t="shared" si="3"/>
        <v>0.09120000016131694</v>
      </c>
      <c r="T35" s="307">
        <f t="shared" si="3"/>
        <v>0.09120000016131694</v>
      </c>
      <c r="U35" s="307">
        <f t="shared" si="3"/>
        <v>0.09120000016131692</v>
      </c>
      <c r="V35" s="307">
        <f t="shared" si="3"/>
        <v>0.09120000016131692</v>
      </c>
      <c r="W35" s="307">
        <f t="shared" si="3"/>
        <v>0.09120000016131692</v>
      </c>
      <c r="X35" s="307">
        <f t="shared" si="3"/>
        <v>0.09120000016131694</v>
      </c>
      <c r="Y35" s="307">
        <f t="shared" si="3"/>
        <v>0.09120000016131694</v>
      </c>
      <c r="Z35" s="307">
        <f t="shared" si="3"/>
        <v>0.09120000016131694</v>
      </c>
      <c r="AA35" s="307">
        <f t="shared" si="3"/>
        <v>0.09120000016131692</v>
      </c>
      <c r="AB35" s="307">
        <f t="shared" si="3"/>
        <v>0.09120000016131691</v>
      </c>
      <c r="AC35" s="73"/>
      <c r="AD35" s="166"/>
      <c r="AE35" s="166"/>
      <c r="AF35" s="166"/>
      <c r="AG35" s="166"/>
      <c r="AH35" s="166"/>
      <c r="AI35" s="166"/>
    </row>
    <row r="36" spans="1:35" s="154" customFormat="1" ht="11.25">
      <c r="A36" s="162"/>
      <c r="B36" s="171"/>
      <c r="C36" s="176"/>
      <c r="D36" s="150"/>
      <c r="E36" s="162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73"/>
      <c r="AD36" s="166"/>
      <c r="AE36" s="166"/>
      <c r="AF36" s="166"/>
      <c r="AG36" s="166"/>
      <c r="AH36" s="166"/>
      <c r="AI36" s="166"/>
    </row>
    <row r="37" spans="1:35" s="154" customFormat="1" ht="22.5">
      <c r="A37" s="162">
        <v>26</v>
      </c>
      <c r="B37" s="171" t="s">
        <v>1239</v>
      </c>
      <c r="C37" s="173" t="s">
        <v>1240</v>
      </c>
      <c r="D37" s="150" t="s">
        <v>472</v>
      </c>
      <c r="E37" s="162" t="s">
        <v>472</v>
      </c>
      <c r="F37" s="255">
        <f aca="true" t="shared" si="4" ref="F37:AB37">(F31*F35)</f>
        <v>82971442.75476205</v>
      </c>
      <c r="G37" s="255">
        <f t="shared" si="4"/>
        <v>43115704.3821545</v>
      </c>
      <c r="H37" s="255">
        <f t="shared" si="4"/>
        <v>10121969.680565704</v>
      </c>
      <c r="I37" s="255">
        <f t="shared" si="4"/>
        <v>12121541.710035937</v>
      </c>
      <c r="J37" s="255">
        <f t="shared" si="4"/>
        <v>7945728.397836215</v>
      </c>
      <c r="K37" s="255">
        <f t="shared" si="4"/>
        <v>7451154.876591345</v>
      </c>
      <c r="L37" s="255">
        <f t="shared" si="4"/>
        <v>5.1738006281619504E-17</v>
      </c>
      <c r="M37" s="255">
        <f t="shared" si="4"/>
        <v>1853664.9250399908</v>
      </c>
      <c r="N37" s="255">
        <f t="shared" si="4"/>
        <v>329873.80493020586</v>
      </c>
      <c r="O37" s="255">
        <f t="shared" si="4"/>
        <v>31804.97760814277</v>
      </c>
      <c r="P37" s="255">
        <f t="shared" si="4"/>
        <v>43115704.3821545</v>
      </c>
      <c r="Q37" s="255">
        <f t="shared" si="4"/>
        <v>10121969.680565704</v>
      </c>
      <c r="R37" s="255">
        <f t="shared" si="4"/>
        <v>12121541.710035937</v>
      </c>
      <c r="S37" s="255">
        <f t="shared" si="4"/>
        <v>7945728.397836215</v>
      </c>
      <c r="T37" s="255">
        <f t="shared" si="4"/>
        <v>6741329.995580235</v>
      </c>
      <c r="U37" s="255">
        <f t="shared" si="4"/>
        <v>18036.330661912045</v>
      </c>
      <c r="V37" s="255">
        <f t="shared" si="4"/>
        <v>691788.5503492007</v>
      </c>
      <c r="W37" s="255">
        <f t="shared" si="4"/>
        <v>1.4065478999311513E-18</v>
      </c>
      <c r="X37" s="255">
        <f t="shared" si="4"/>
        <v>1853664.9250399908</v>
      </c>
      <c r="Y37" s="255">
        <f t="shared" si="4"/>
        <v>5.0331458381688355E-17</v>
      </c>
      <c r="Z37" s="255">
        <f t="shared" si="4"/>
        <v>329873.80493020586</v>
      </c>
      <c r="AA37" s="255">
        <f t="shared" si="4"/>
        <v>0</v>
      </c>
      <c r="AB37" s="255">
        <f t="shared" si="4"/>
        <v>31804.977608142763</v>
      </c>
      <c r="AC37" s="73"/>
      <c r="AD37" s="166"/>
      <c r="AE37" s="166"/>
      <c r="AF37" s="166"/>
      <c r="AG37" s="166"/>
      <c r="AH37" s="166"/>
      <c r="AI37" s="166"/>
    </row>
    <row r="38" spans="1:35" s="154" customFormat="1" ht="11.25">
      <c r="A38" s="162"/>
      <c r="B38" s="171"/>
      <c r="C38" s="173"/>
      <c r="D38" s="150"/>
      <c r="E38" s="162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73"/>
      <c r="AD38" s="166"/>
      <c r="AE38" s="166"/>
      <c r="AF38" s="166"/>
      <c r="AG38" s="166"/>
      <c r="AH38" s="166"/>
      <c r="AI38" s="166"/>
    </row>
    <row r="39" spans="1:35" s="150" customFormat="1" ht="22.5">
      <c r="A39" s="162"/>
      <c r="B39" s="164" t="s">
        <v>1241</v>
      </c>
      <c r="C39" s="162"/>
      <c r="D39" s="155"/>
      <c r="E39" s="162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73"/>
      <c r="AD39" s="166"/>
      <c r="AE39" s="166"/>
      <c r="AF39" s="166"/>
      <c r="AG39" s="166"/>
      <c r="AH39" s="166"/>
      <c r="AI39" s="166"/>
    </row>
    <row r="40" spans="1:35" s="154" customFormat="1" ht="22.5">
      <c r="A40" s="162">
        <v>27</v>
      </c>
      <c r="B40" s="164" t="s">
        <v>1242</v>
      </c>
      <c r="C40" s="162" t="s">
        <v>1243</v>
      </c>
      <c r="D40" s="155" t="s">
        <v>472</v>
      </c>
      <c r="E40" s="162" t="s">
        <v>472</v>
      </c>
      <c r="F40" s="255">
        <v>154506</v>
      </c>
      <c r="G40" s="255">
        <v>80288.28715150704</v>
      </c>
      <c r="H40" s="255">
        <v>18848.714636527475</v>
      </c>
      <c r="I40" s="255">
        <v>22572.23523262554</v>
      </c>
      <c r="J40" s="255">
        <v>14796.20784062625</v>
      </c>
      <c r="K40" s="255">
        <v>13875.233419350758</v>
      </c>
      <c r="L40" s="255">
        <v>0</v>
      </c>
      <c r="M40" s="255">
        <v>3451.8184016004843</v>
      </c>
      <c r="N40" s="255">
        <v>614.2773996975142</v>
      </c>
      <c r="O40" s="255">
        <v>59.22591806494374</v>
      </c>
      <c r="P40" s="255">
        <v>80288.28715150704</v>
      </c>
      <c r="Q40" s="255">
        <v>18848.714636527475</v>
      </c>
      <c r="R40" s="255">
        <v>22572.23523262554</v>
      </c>
      <c r="S40" s="255">
        <v>14796.20784062625</v>
      </c>
      <c r="T40" s="255">
        <v>12553.426790175221</v>
      </c>
      <c r="U40" s="255">
        <v>33.586511367363705</v>
      </c>
      <c r="V40" s="255">
        <v>1288.2201178081727</v>
      </c>
      <c r="W40" s="255">
        <v>0</v>
      </c>
      <c r="X40" s="255">
        <v>3451.8184016004843</v>
      </c>
      <c r="Y40" s="255">
        <v>0</v>
      </c>
      <c r="Z40" s="255">
        <v>614.2773996975142</v>
      </c>
      <c r="AA40" s="255">
        <v>0</v>
      </c>
      <c r="AB40" s="255">
        <v>59.22591806494374</v>
      </c>
      <c r="AC40" s="73"/>
      <c r="AD40" s="166"/>
      <c r="AE40" s="166"/>
      <c r="AF40" s="166"/>
      <c r="AG40" s="166"/>
      <c r="AH40" s="166"/>
      <c r="AI40" s="166"/>
    </row>
    <row r="41" spans="1:35" s="154" customFormat="1" ht="22.5">
      <c r="A41" s="162">
        <v>28</v>
      </c>
      <c r="B41" s="171" t="s">
        <v>1244</v>
      </c>
      <c r="C41" s="173" t="s">
        <v>1245</v>
      </c>
      <c r="D41" s="150" t="s">
        <v>472</v>
      </c>
      <c r="E41" s="162" t="s">
        <v>472</v>
      </c>
      <c r="F41" s="255">
        <f aca="true" t="shared" si="5" ref="F41:AB41">(F35*F40)</f>
        <v>14090.947224924434</v>
      </c>
      <c r="G41" s="255">
        <f t="shared" si="5"/>
        <v>7322.291801169301</v>
      </c>
      <c r="H41" s="255">
        <f t="shared" si="5"/>
        <v>1719.0027778919223</v>
      </c>
      <c r="I41" s="255">
        <f t="shared" si="5"/>
        <v>2058.5878568567327</v>
      </c>
      <c r="J41" s="255">
        <f t="shared" si="5"/>
        <v>1349.4141574519929</v>
      </c>
      <c r="K41" s="255">
        <f t="shared" si="5"/>
        <v>1265.421290083099</v>
      </c>
      <c r="L41" s="255">
        <f t="shared" si="5"/>
        <v>0</v>
      </c>
      <c r="M41" s="255">
        <f t="shared" si="5"/>
        <v>314.80583878280095</v>
      </c>
      <c r="N41" s="255">
        <f t="shared" si="5"/>
        <v>56.02209895150664</v>
      </c>
      <c r="O41" s="255">
        <f t="shared" si="5"/>
        <v>5.401403737077012</v>
      </c>
      <c r="P41" s="255">
        <f t="shared" si="5"/>
        <v>7322.291801169301</v>
      </c>
      <c r="Q41" s="255">
        <f t="shared" si="5"/>
        <v>1719.0027778919223</v>
      </c>
      <c r="R41" s="255">
        <f t="shared" si="5"/>
        <v>2058.5878568567327</v>
      </c>
      <c r="S41" s="255">
        <f t="shared" si="5"/>
        <v>1349.4141574519929</v>
      </c>
      <c r="T41" s="255">
        <f t="shared" si="5"/>
        <v>1144.8725252890604</v>
      </c>
      <c r="U41" s="255">
        <f t="shared" si="5"/>
        <v>3.0630898421216424</v>
      </c>
      <c r="V41" s="255">
        <f t="shared" si="5"/>
        <v>117.48567495191706</v>
      </c>
      <c r="W41" s="255">
        <f t="shared" si="5"/>
        <v>0</v>
      </c>
      <c r="X41" s="255">
        <f t="shared" si="5"/>
        <v>314.80583878280095</v>
      </c>
      <c r="Y41" s="255">
        <f t="shared" si="5"/>
        <v>0</v>
      </c>
      <c r="Z41" s="255">
        <f t="shared" si="5"/>
        <v>56.02209895150664</v>
      </c>
      <c r="AA41" s="255">
        <f t="shared" si="5"/>
        <v>0</v>
      </c>
      <c r="AB41" s="255">
        <f t="shared" si="5"/>
        <v>5.401403737077011</v>
      </c>
      <c r="AC41" s="73"/>
      <c r="AD41" s="166"/>
      <c r="AE41" s="166"/>
      <c r="AF41" s="166"/>
      <c r="AG41" s="166"/>
      <c r="AH41" s="166"/>
      <c r="AI41" s="166"/>
    </row>
    <row r="42" spans="1:35" s="154" customFormat="1" ht="11.25">
      <c r="A42" s="162"/>
      <c r="B42" s="168"/>
      <c r="C42" s="162"/>
      <c r="D42" s="155"/>
      <c r="E42" s="162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73"/>
      <c r="AD42" s="166"/>
      <c r="AE42" s="166"/>
      <c r="AF42" s="166"/>
      <c r="AG42" s="166"/>
      <c r="AH42" s="166"/>
      <c r="AI42" s="166"/>
    </row>
    <row r="43" spans="1:35" s="154" customFormat="1" ht="22.5">
      <c r="A43" s="162"/>
      <c r="B43" s="169" t="s">
        <v>1246</v>
      </c>
      <c r="C43" s="162"/>
      <c r="D43" s="150"/>
      <c r="E43" s="162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73"/>
      <c r="AD43" s="166"/>
      <c r="AE43" s="166"/>
      <c r="AF43" s="166"/>
      <c r="AG43" s="166"/>
      <c r="AH43" s="166"/>
      <c r="AI43" s="166"/>
    </row>
    <row r="44" spans="1:35" s="154" customFormat="1" ht="11.25">
      <c r="A44" s="162">
        <v>29</v>
      </c>
      <c r="B44" s="168" t="s">
        <v>1247</v>
      </c>
      <c r="C44" s="163" t="s">
        <v>555</v>
      </c>
      <c r="D44" s="155" t="s">
        <v>472</v>
      </c>
      <c r="E44" s="162" t="s">
        <v>472</v>
      </c>
      <c r="F44" s="255">
        <v>488566888.99999994</v>
      </c>
      <c r="G44" s="255">
        <v>238847788.79538438</v>
      </c>
      <c r="H44" s="255">
        <v>56033939.16115208</v>
      </c>
      <c r="I44" s="255">
        <v>67098552.2536703</v>
      </c>
      <c r="J44" s="255">
        <v>43979265.75711509</v>
      </c>
      <c r="K44" s="255">
        <v>41229918.31574801</v>
      </c>
      <c r="L44" s="255">
        <v>27401755.763198834</v>
      </c>
      <c r="M44" s="255">
        <v>10254437.77741372</v>
      </c>
      <c r="N44" s="255">
        <v>1823980.3192348622</v>
      </c>
      <c r="O44" s="255">
        <v>1897250.8570827139</v>
      </c>
      <c r="P44" s="255">
        <v>238847788.79538438</v>
      </c>
      <c r="Q44" s="255">
        <v>56033939.16115208</v>
      </c>
      <c r="R44" s="255">
        <v>67098552.2536703</v>
      </c>
      <c r="S44" s="255">
        <v>43979265.75711509</v>
      </c>
      <c r="T44" s="255">
        <v>37310111.70126997</v>
      </c>
      <c r="U44" s="255">
        <v>99601.48645912124</v>
      </c>
      <c r="V44" s="255">
        <v>3820205.1280189278</v>
      </c>
      <c r="W44" s="255">
        <v>817810.4152941874</v>
      </c>
      <c r="X44" s="255">
        <v>10254437.77741372</v>
      </c>
      <c r="Y44" s="255">
        <v>26583945.347904645</v>
      </c>
      <c r="Z44" s="255">
        <v>1823980.3192348622</v>
      </c>
      <c r="AA44" s="255">
        <v>1721168.6778028046</v>
      </c>
      <c r="AB44" s="255">
        <v>176082.17927990924</v>
      </c>
      <c r="AC44" s="73"/>
      <c r="AD44" s="166"/>
      <c r="AE44" s="166"/>
      <c r="AF44" s="166"/>
      <c r="AG44" s="166"/>
      <c r="AH44" s="166"/>
      <c r="AI44" s="166"/>
    </row>
    <row r="45" spans="1:35" s="154" customFormat="1" ht="11.25">
      <c r="A45" s="162">
        <v>30</v>
      </c>
      <c r="B45" s="169" t="s">
        <v>1248</v>
      </c>
      <c r="C45" s="163" t="s">
        <v>583</v>
      </c>
      <c r="D45" s="155" t="s">
        <v>472</v>
      </c>
      <c r="E45" s="162" t="s">
        <v>472</v>
      </c>
      <c r="F45" s="255">
        <v>2290153615</v>
      </c>
      <c r="G45" s="255">
        <v>1364178732.515402</v>
      </c>
      <c r="H45" s="255">
        <v>259412574.129221</v>
      </c>
      <c r="I45" s="255">
        <v>282511482.9077404</v>
      </c>
      <c r="J45" s="255">
        <v>166015895.35793167</v>
      </c>
      <c r="K45" s="255">
        <v>134733472.74286917</v>
      </c>
      <c r="L45" s="255">
        <v>25380223.958089292</v>
      </c>
      <c r="M45" s="255">
        <v>7931423.282985516</v>
      </c>
      <c r="N45" s="255">
        <v>41626499.73087639</v>
      </c>
      <c r="O45" s="255">
        <v>8363310.374884512</v>
      </c>
      <c r="P45" s="255">
        <v>1364178732.515402</v>
      </c>
      <c r="Q45" s="255">
        <v>259412574.129221</v>
      </c>
      <c r="R45" s="255">
        <v>282511482.9077404</v>
      </c>
      <c r="S45" s="255">
        <v>166015895.35793167</v>
      </c>
      <c r="T45" s="255">
        <v>105895866.32072672</v>
      </c>
      <c r="U45" s="255">
        <v>468194.2701957688</v>
      </c>
      <c r="V45" s="255">
        <v>28369412.15194669</v>
      </c>
      <c r="W45" s="255">
        <v>4562661.024644213</v>
      </c>
      <c r="X45" s="255">
        <v>7931423.282985516</v>
      </c>
      <c r="Y45" s="255">
        <v>20817562.933445085</v>
      </c>
      <c r="Z45" s="255">
        <v>41626499.73087639</v>
      </c>
      <c r="AA45" s="255">
        <v>7708430.794741077</v>
      </c>
      <c r="AB45" s="255">
        <v>654879.580143435</v>
      </c>
      <c r="AC45" s="73"/>
      <c r="AD45" s="166"/>
      <c r="AE45" s="166"/>
      <c r="AF45" s="166"/>
      <c r="AG45" s="166"/>
      <c r="AH45" s="166"/>
      <c r="AI45" s="166"/>
    </row>
    <row r="46" spans="1:35" s="154" customFormat="1" ht="11.25">
      <c r="A46" s="162">
        <v>31</v>
      </c>
      <c r="B46" s="164" t="s">
        <v>1249</v>
      </c>
      <c r="C46" s="163" t="s">
        <v>1250</v>
      </c>
      <c r="D46" s="150" t="s">
        <v>472</v>
      </c>
      <c r="E46" s="162" t="s">
        <v>472</v>
      </c>
      <c r="F46" s="255">
        <f aca="true" t="shared" si="6" ref="F46:AB46">(F44+F45)</f>
        <v>2778720504</v>
      </c>
      <c r="G46" s="255">
        <f t="shared" si="6"/>
        <v>1603026521.3107865</v>
      </c>
      <c r="H46" s="255">
        <f t="shared" si="6"/>
        <v>315446513.2903731</v>
      </c>
      <c r="I46" s="255">
        <f t="shared" si="6"/>
        <v>349610035.1614107</v>
      </c>
      <c r="J46" s="255">
        <f t="shared" si="6"/>
        <v>209995161.11504677</v>
      </c>
      <c r="K46" s="255">
        <f t="shared" si="6"/>
        <v>175963391.05861717</v>
      </c>
      <c r="L46" s="255">
        <f t="shared" si="6"/>
        <v>52781979.72128813</v>
      </c>
      <c r="M46" s="255">
        <f t="shared" si="6"/>
        <v>18185861.060399234</v>
      </c>
      <c r="N46" s="255">
        <f t="shared" si="6"/>
        <v>43450480.05011126</v>
      </c>
      <c r="O46" s="255">
        <f t="shared" si="6"/>
        <v>10260561.231967226</v>
      </c>
      <c r="P46" s="255">
        <f t="shared" si="6"/>
        <v>1603026521.3107865</v>
      </c>
      <c r="Q46" s="255">
        <f t="shared" si="6"/>
        <v>315446513.2903731</v>
      </c>
      <c r="R46" s="255">
        <f t="shared" si="6"/>
        <v>349610035.1614107</v>
      </c>
      <c r="S46" s="255">
        <f t="shared" si="6"/>
        <v>209995161.11504677</v>
      </c>
      <c r="T46" s="255">
        <f t="shared" si="6"/>
        <v>143205978.02199668</v>
      </c>
      <c r="U46" s="255">
        <f t="shared" si="6"/>
        <v>567795.75665489</v>
      </c>
      <c r="V46" s="255">
        <f t="shared" si="6"/>
        <v>32189617.279965617</v>
      </c>
      <c r="W46" s="255">
        <f t="shared" si="6"/>
        <v>5380471.4399384</v>
      </c>
      <c r="X46" s="255">
        <f t="shared" si="6"/>
        <v>18185861.060399234</v>
      </c>
      <c r="Y46" s="255">
        <f t="shared" si="6"/>
        <v>47401508.28134973</v>
      </c>
      <c r="Z46" s="255">
        <f t="shared" si="6"/>
        <v>43450480.05011126</v>
      </c>
      <c r="AA46" s="255">
        <f t="shared" si="6"/>
        <v>9429599.472543882</v>
      </c>
      <c r="AB46" s="255">
        <f t="shared" si="6"/>
        <v>830961.7594233443</v>
      </c>
      <c r="AC46" s="73"/>
      <c r="AD46" s="166"/>
      <c r="AE46" s="166"/>
      <c r="AF46" s="166"/>
      <c r="AG46" s="166"/>
      <c r="AH46" s="166"/>
      <c r="AI46" s="166"/>
    </row>
    <row r="47" spans="1:35" s="154" customFormat="1" ht="11.25">
      <c r="A47" s="162"/>
      <c r="B47" s="164"/>
      <c r="C47" s="162"/>
      <c r="D47" s="162"/>
      <c r="E47" s="162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73"/>
      <c r="AD47" s="166"/>
      <c r="AE47" s="166"/>
      <c r="AF47" s="166"/>
      <c r="AG47" s="166"/>
      <c r="AH47" s="166"/>
      <c r="AI47" s="166"/>
    </row>
    <row r="48" spans="1:35" s="154" customFormat="1" ht="11.25">
      <c r="A48" s="162">
        <v>32</v>
      </c>
      <c r="B48" s="169" t="s">
        <v>1251</v>
      </c>
      <c r="C48" s="163" t="s">
        <v>1252</v>
      </c>
      <c r="D48" s="162"/>
      <c r="E48" s="162" t="s">
        <v>472</v>
      </c>
      <c r="F48" s="308">
        <f aca="true" t="shared" si="7" ref="F48:AB48">(F44/F46)</f>
        <v>0.17582440849905642</v>
      </c>
      <c r="G48" s="308">
        <f t="shared" si="7"/>
        <v>0.14899802693225547</v>
      </c>
      <c r="H48" s="308">
        <f t="shared" si="7"/>
        <v>0.17763372489577028</v>
      </c>
      <c r="I48" s="308">
        <f t="shared" si="7"/>
        <v>0.1919239881735423</v>
      </c>
      <c r="J48" s="308">
        <f t="shared" si="7"/>
        <v>0.2094299007824321</v>
      </c>
      <c r="K48" s="308">
        <f t="shared" si="7"/>
        <v>0.23430963717909623</v>
      </c>
      <c r="L48" s="308">
        <f t="shared" si="7"/>
        <v>0.5191498293147028</v>
      </c>
      <c r="M48" s="308">
        <f t="shared" si="7"/>
        <v>0.5638686968605161</v>
      </c>
      <c r="N48" s="308">
        <f t="shared" si="7"/>
        <v>0.04197836979318234</v>
      </c>
      <c r="O48" s="308">
        <f t="shared" si="7"/>
        <v>0.1849071229331731</v>
      </c>
      <c r="P48" s="308">
        <f t="shared" si="7"/>
        <v>0.14899802693225547</v>
      </c>
      <c r="Q48" s="308">
        <f t="shared" si="7"/>
        <v>0.17763372489577028</v>
      </c>
      <c r="R48" s="308">
        <f t="shared" si="7"/>
        <v>0.1919239881735423</v>
      </c>
      <c r="S48" s="308">
        <f t="shared" si="7"/>
        <v>0.2094299007824321</v>
      </c>
      <c r="T48" s="308">
        <f t="shared" si="7"/>
        <v>0.2605345965064327</v>
      </c>
      <c r="U48" s="308">
        <f t="shared" si="7"/>
        <v>0.17541780700495738</v>
      </c>
      <c r="V48" s="308">
        <f t="shared" si="7"/>
        <v>0.11867817796008938</v>
      </c>
      <c r="W48" s="308">
        <f t="shared" si="7"/>
        <v>0.15199605172582245</v>
      </c>
      <c r="X48" s="308">
        <f t="shared" si="7"/>
        <v>0.5638686968605161</v>
      </c>
      <c r="Y48" s="308">
        <f t="shared" si="7"/>
        <v>0.5608248832530119</v>
      </c>
      <c r="Z48" s="308">
        <f t="shared" si="7"/>
        <v>0.04197836979318234</v>
      </c>
      <c r="AA48" s="308">
        <f t="shared" si="7"/>
        <v>0.18252829113413807</v>
      </c>
      <c r="AB48" s="308">
        <f t="shared" si="7"/>
        <v>0.21190166368438368</v>
      </c>
      <c r="AC48" s="73"/>
      <c r="AD48" s="166"/>
      <c r="AE48" s="166"/>
      <c r="AF48" s="166"/>
      <c r="AG48" s="166"/>
      <c r="AH48" s="166"/>
      <c r="AI48" s="166"/>
    </row>
    <row r="49" spans="1:35" s="154" customFormat="1" ht="11.25">
      <c r="A49" s="162">
        <v>33</v>
      </c>
      <c r="B49" s="164" t="s">
        <v>1253</v>
      </c>
      <c r="C49" s="163" t="s">
        <v>1254</v>
      </c>
      <c r="D49" s="162"/>
      <c r="E49" s="162" t="s">
        <v>472</v>
      </c>
      <c r="F49" s="308">
        <f aca="true" t="shared" si="8" ref="F49:AB49">(F45/F46)</f>
        <v>0.8241755915009435</v>
      </c>
      <c r="G49" s="308">
        <f t="shared" si="8"/>
        <v>0.8510019730677445</v>
      </c>
      <c r="H49" s="308">
        <f t="shared" si="8"/>
        <v>0.8223662751042297</v>
      </c>
      <c r="I49" s="308">
        <f t="shared" si="8"/>
        <v>0.8080760118264577</v>
      </c>
      <c r="J49" s="308">
        <f t="shared" si="8"/>
        <v>0.7905700992175678</v>
      </c>
      <c r="K49" s="308">
        <f t="shared" si="8"/>
        <v>0.7656903628209039</v>
      </c>
      <c r="L49" s="308">
        <f t="shared" si="8"/>
        <v>0.4808501706852972</v>
      </c>
      <c r="M49" s="308">
        <f t="shared" si="8"/>
        <v>0.43613130313948395</v>
      </c>
      <c r="N49" s="308">
        <f t="shared" si="8"/>
        <v>0.9580216302068176</v>
      </c>
      <c r="O49" s="308">
        <f t="shared" si="8"/>
        <v>0.815092877066827</v>
      </c>
      <c r="P49" s="308">
        <f t="shared" si="8"/>
        <v>0.8510019730677445</v>
      </c>
      <c r="Q49" s="308">
        <f t="shared" si="8"/>
        <v>0.8223662751042297</v>
      </c>
      <c r="R49" s="308">
        <f t="shared" si="8"/>
        <v>0.8080760118264577</v>
      </c>
      <c r="S49" s="308">
        <f t="shared" si="8"/>
        <v>0.7905700992175678</v>
      </c>
      <c r="T49" s="308">
        <f t="shared" si="8"/>
        <v>0.7394654034935675</v>
      </c>
      <c r="U49" s="308">
        <f t="shared" si="8"/>
        <v>0.8245821929950427</v>
      </c>
      <c r="V49" s="308">
        <f t="shared" si="8"/>
        <v>0.8813218220399106</v>
      </c>
      <c r="W49" s="308">
        <f t="shared" si="8"/>
        <v>0.8480039482741776</v>
      </c>
      <c r="X49" s="308">
        <f t="shared" si="8"/>
        <v>0.43613130313948395</v>
      </c>
      <c r="Y49" s="308">
        <f t="shared" si="8"/>
        <v>0.43917511674698795</v>
      </c>
      <c r="Z49" s="308">
        <f t="shared" si="8"/>
        <v>0.9580216302068176</v>
      </c>
      <c r="AA49" s="308">
        <f t="shared" si="8"/>
        <v>0.8174717088658618</v>
      </c>
      <c r="AB49" s="308">
        <f t="shared" si="8"/>
        <v>0.7880983363156163</v>
      </c>
      <c r="AC49" s="73"/>
      <c r="AD49" s="166"/>
      <c r="AE49" s="166"/>
      <c r="AF49" s="166"/>
      <c r="AG49" s="166"/>
      <c r="AH49" s="166"/>
      <c r="AI49" s="166"/>
    </row>
    <row r="50" spans="1:35" s="154" customFormat="1" ht="11.25">
      <c r="A50" s="162"/>
      <c r="B50" s="169"/>
      <c r="C50" s="163"/>
      <c r="D50" s="162"/>
      <c r="E50" s="162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D50" s="166"/>
      <c r="AE50" s="166"/>
      <c r="AF50" s="166"/>
      <c r="AG50" s="166"/>
      <c r="AH50" s="166"/>
      <c r="AI50" s="166"/>
    </row>
    <row r="51" spans="1:35" s="154" customFormat="1" ht="11.25">
      <c r="A51" s="162"/>
      <c r="B51" s="169" t="s">
        <v>1255</v>
      </c>
      <c r="C51" s="163"/>
      <c r="D51" s="162"/>
      <c r="E51" s="162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73"/>
      <c r="AD51" s="166"/>
      <c r="AE51" s="166"/>
      <c r="AF51" s="166"/>
      <c r="AG51" s="166"/>
      <c r="AH51" s="166"/>
      <c r="AI51" s="166"/>
    </row>
    <row r="52" spans="1:35" s="154" customFormat="1" ht="11.25">
      <c r="A52" s="162">
        <v>34</v>
      </c>
      <c r="B52" s="164" t="s">
        <v>1247</v>
      </c>
      <c r="C52" s="163" t="s">
        <v>555</v>
      </c>
      <c r="D52" s="155" t="s">
        <v>472</v>
      </c>
      <c r="E52" s="162" t="s">
        <v>472</v>
      </c>
      <c r="F52" s="255">
        <v>488566888.99999994</v>
      </c>
      <c r="G52" s="255">
        <v>238847788.79538438</v>
      </c>
      <c r="H52" s="255">
        <v>56033939.16115208</v>
      </c>
      <c r="I52" s="255">
        <v>67098552.2536703</v>
      </c>
      <c r="J52" s="255">
        <v>43979265.75711509</v>
      </c>
      <c r="K52" s="255">
        <v>41229918.31574801</v>
      </c>
      <c r="L52" s="255">
        <v>27401755.763198834</v>
      </c>
      <c r="M52" s="255">
        <v>10254437.77741372</v>
      </c>
      <c r="N52" s="255">
        <v>1823980.3192348622</v>
      </c>
      <c r="O52" s="255">
        <v>1897250.8570827139</v>
      </c>
      <c r="P52" s="255">
        <v>238847788.79538438</v>
      </c>
      <c r="Q52" s="255">
        <v>56033939.16115208</v>
      </c>
      <c r="R52" s="255">
        <v>67098552.2536703</v>
      </c>
      <c r="S52" s="255">
        <v>43979265.75711509</v>
      </c>
      <c r="T52" s="255">
        <v>37310111.70126997</v>
      </c>
      <c r="U52" s="255">
        <v>99601.48645912124</v>
      </c>
      <c r="V52" s="255">
        <v>3820205.1280189278</v>
      </c>
      <c r="W52" s="255">
        <v>817810.4152941874</v>
      </c>
      <c r="X52" s="255">
        <v>10254437.77741372</v>
      </c>
      <c r="Y52" s="255">
        <v>26583945.347904645</v>
      </c>
      <c r="Z52" s="255">
        <v>1823980.3192348622</v>
      </c>
      <c r="AA52" s="255">
        <v>1721168.6778028046</v>
      </c>
      <c r="AB52" s="255">
        <v>176082.17927990924</v>
      </c>
      <c r="AC52" s="73"/>
      <c r="AD52" s="166"/>
      <c r="AE52" s="166"/>
      <c r="AF52" s="166"/>
      <c r="AG52" s="166"/>
      <c r="AH52" s="166"/>
      <c r="AI52" s="166"/>
    </row>
    <row r="53" spans="1:35" s="154" customFormat="1" ht="22.5">
      <c r="A53" s="162">
        <v>505</v>
      </c>
      <c r="B53" s="169" t="s">
        <v>1256</v>
      </c>
      <c r="C53" s="163" t="s">
        <v>930</v>
      </c>
      <c r="D53" s="150" t="s">
        <v>472</v>
      </c>
      <c r="E53" s="163" t="s">
        <v>841</v>
      </c>
      <c r="F53" s="255">
        <v>4911112</v>
      </c>
      <c r="G53" s="255">
        <v>2321430.1033827434</v>
      </c>
      <c r="H53" s="255">
        <v>544392.58053041</v>
      </c>
      <c r="I53" s="255">
        <v>651863.0197714425</v>
      </c>
      <c r="J53" s="255">
        <v>427235.5797054721</v>
      </c>
      <c r="K53" s="255">
        <v>400460.1470146751</v>
      </c>
      <c r="L53" s="255">
        <v>420324.19587800396</v>
      </c>
      <c r="M53" s="255">
        <v>99585.46507697173</v>
      </c>
      <c r="N53" s="255">
        <v>17708.569906207424</v>
      </c>
      <c r="O53" s="255">
        <v>28112.33873407405</v>
      </c>
      <c r="P53" s="255">
        <v>2321430.1033827434</v>
      </c>
      <c r="Q53" s="255">
        <v>544392.58053041</v>
      </c>
      <c r="R53" s="255">
        <v>651863.0197714425</v>
      </c>
      <c r="S53" s="255">
        <v>427235.5797054721</v>
      </c>
      <c r="T53" s="255">
        <v>362432.1436130992</v>
      </c>
      <c r="U53" s="255">
        <v>966.2892499716745</v>
      </c>
      <c r="V53" s="255">
        <v>37061.71415160429</v>
      </c>
      <c r="W53" s="255">
        <v>12544.652545616933</v>
      </c>
      <c r="X53" s="255">
        <v>99585.46507697173</v>
      </c>
      <c r="Y53" s="255">
        <v>407779.543332387</v>
      </c>
      <c r="Z53" s="255">
        <v>17708.569906207424</v>
      </c>
      <c r="AA53" s="255">
        <v>26401.55056923319</v>
      </c>
      <c r="AB53" s="255">
        <v>1710.7881648408575</v>
      </c>
      <c r="AC53" s="73"/>
      <c r="AD53" s="166"/>
      <c r="AE53" s="166"/>
      <c r="AF53" s="166"/>
      <c r="AG53" s="166"/>
      <c r="AH53" s="166"/>
      <c r="AI53" s="166"/>
    </row>
    <row r="54" spans="1:35" s="154" customFormat="1" ht="22.5">
      <c r="A54" s="162">
        <v>506</v>
      </c>
      <c r="B54" s="169" t="s">
        <v>1257</v>
      </c>
      <c r="C54" s="163" t="s">
        <v>936</v>
      </c>
      <c r="D54" s="150" t="s">
        <v>472</v>
      </c>
      <c r="E54" s="163" t="s">
        <v>841</v>
      </c>
      <c r="F54" s="255">
        <v>1354900</v>
      </c>
      <c r="G54" s="255">
        <v>640446.7352960549</v>
      </c>
      <c r="H54" s="255">
        <v>150189.5105142486</v>
      </c>
      <c r="I54" s="255">
        <v>179838.94594306286</v>
      </c>
      <c r="J54" s="255">
        <v>117867.70225214658</v>
      </c>
      <c r="K54" s="255">
        <v>110480.77363949006</v>
      </c>
      <c r="L54" s="255">
        <v>115960.95812824213</v>
      </c>
      <c r="M54" s="255">
        <v>27474.092757971914</v>
      </c>
      <c r="N54" s="255">
        <v>4885.521113328394</v>
      </c>
      <c r="O54" s="255">
        <v>7755.760355454513</v>
      </c>
      <c r="P54" s="255">
        <v>640446.7352960549</v>
      </c>
      <c r="Q54" s="255">
        <v>150189.5105142486</v>
      </c>
      <c r="R54" s="255">
        <v>179838.94594306286</v>
      </c>
      <c r="S54" s="255">
        <v>117867.70225214658</v>
      </c>
      <c r="T54" s="255">
        <v>99989.43444608634</v>
      </c>
      <c r="U54" s="255">
        <v>266.58428982817367</v>
      </c>
      <c r="V54" s="255">
        <v>10224.754903575535</v>
      </c>
      <c r="W54" s="255">
        <v>3460.8760162782646</v>
      </c>
      <c r="X54" s="255">
        <v>27474.092757971914</v>
      </c>
      <c r="Y54" s="255">
        <v>112500.08211196386</v>
      </c>
      <c r="Z54" s="255">
        <v>4885.521113328394</v>
      </c>
      <c r="AA54" s="255">
        <v>7283.7803060190945</v>
      </c>
      <c r="AB54" s="255">
        <v>471.9800494354186</v>
      </c>
      <c r="AC54" s="73"/>
      <c r="AD54" s="166"/>
      <c r="AE54" s="166"/>
      <c r="AF54" s="166"/>
      <c r="AG54" s="166"/>
      <c r="AH54" s="166"/>
      <c r="AI54" s="166"/>
    </row>
    <row r="55" spans="1:35" s="154" customFormat="1" ht="22.5">
      <c r="A55" s="162">
        <v>507</v>
      </c>
      <c r="B55" s="169" t="s">
        <v>1258</v>
      </c>
      <c r="C55" s="163" t="s">
        <v>942</v>
      </c>
      <c r="D55" s="150" t="s">
        <v>472</v>
      </c>
      <c r="E55" s="163" t="s">
        <v>841</v>
      </c>
      <c r="F55" s="255">
        <v>98092249</v>
      </c>
      <c r="G55" s="255">
        <v>46367156.71259702</v>
      </c>
      <c r="H55" s="255">
        <v>10873442.219021177</v>
      </c>
      <c r="I55" s="255">
        <v>13020006.39556016</v>
      </c>
      <c r="J55" s="255">
        <v>8533403.201989388</v>
      </c>
      <c r="K55" s="255">
        <v>7998603.2604306545</v>
      </c>
      <c r="L55" s="255">
        <v>8395358.46113669</v>
      </c>
      <c r="M55" s="255">
        <v>1989073.3986744983</v>
      </c>
      <c r="N55" s="255">
        <v>353702.67439911875</v>
      </c>
      <c r="O55" s="255">
        <v>561502.6761912854</v>
      </c>
      <c r="P55" s="255">
        <v>46367156.71259702</v>
      </c>
      <c r="Q55" s="255">
        <v>10873442.219021177</v>
      </c>
      <c r="R55" s="255">
        <v>13020006.39556016</v>
      </c>
      <c r="S55" s="255">
        <v>8533403.201989388</v>
      </c>
      <c r="T55" s="255">
        <v>7239049.74614708</v>
      </c>
      <c r="U55" s="255">
        <v>19300.20853001209</v>
      </c>
      <c r="V55" s="255">
        <v>740253.3057535627</v>
      </c>
      <c r="W55" s="255">
        <v>250561.0096294159</v>
      </c>
      <c r="X55" s="255">
        <v>1989073.3986744983</v>
      </c>
      <c r="Y55" s="255">
        <v>8144797.451507274</v>
      </c>
      <c r="Z55" s="255">
        <v>353702.67439911875</v>
      </c>
      <c r="AA55" s="255">
        <v>527332.1953201869</v>
      </c>
      <c r="AB55" s="255">
        <v>34170.48087109852</v>
      </c>
      <c r="AC55" s="73"/>
      <c r="AD55" s="166"/>
      <c r="AE55" s="166"/>
      <c r="AF55" s="166"/>
      <c r="AG55" s="166"/>
      <c r="AH55" s="166"/>
      <c r="AI55" s="166"/>
    </row>
    <row r="56" spans="1:35" s="154" customFormat="1" ht="11.25">
      <c r="A56" s="162">
        <v>501</v>
      </c>
      <c r="B56" s="170" t="s">
        <v>1228</v>
      </c>
      <c r="C56" s="173" t="s">
        <v>1014</v>
      </c>
      <c r="D56" s="155" t="s">
        <v>472</v>
      </c>
      <c r="E56" s="162" t="s">
        <v>555</v>
      </c>
      <c r="F56" s="255">
        <v>134840</v>
      </c>
      <c r="G56" s="255">
        <v>65919.80866138809</v>
      </c>
      <c r="H56" s="255">
        <v>15464.855532790203</v>
      </c>
      <c r="I56" s="255">
        <v>18518.58770946081</v>
      </c>
      <c r="J56" s="255">
        <v>12137.875750907466</v>
      </c>
      <c r="K56" s="255">
        <v>11379.080962843276</v>
      </c>
      <c r="L56" s="255">
        <v>7562.634370643425</v>
      </c>
      <c r="M56" s="255">
        <v>2830.1311878432807</v>
      </c>
      <c r="N56" s="255">
        <v>503.40191237484555</v>
      </c>
      <c r="O56" s="255">
        <v>523.6239117486186</v>
      </c>
      <c r="P56" s="255">
        <v>65919.80866138809</v>
      </c>
      <c r="Q56" s="255">
        <v>15464.855532790203</v>
      </c>
      <c r="R56" s="255">
        <v>18518.58770946081</v>
      </c>
      <c r="S56" s="255">
        <v>12137.875750907466</v>
      </c>
      <c r="T56" s="255">
        <v>10297.250131085415</v>
      </c>
      <c r="U56" s="255">
        <v>27.48910074859353</v>
      </c>
      <c r="V56" s="255">
        <v>1054.3417310092668</v>
      </c>
      <c r="W56" s="255">
        <v>225.7082067595216</v>
      </c>
      <c r="X56" s="255">
        <v>2830.1311878432807</v>
      </c>
      <c r="Y56" s="255">
        <v>7336.926163883903</v>
      </c>
      <c r="Z56" s="255">
        <v>503.40191237484555</v>
      </c>
      <c r="AA56" s="255">
        <v>475.0268381673532</v>
      </c>
      <c r="AB56" s="255">
        <v>48.59707358126548</v>
      </c>
      <c r="AC56" s="73"/>
      <c r="AD56" s="166"/>
      <c r="AE56" s="166"/>
      <c r="AF56" s="166"/>
      <c r="AG56" s="166"/>
      <c r="AH56" s="166"/>
      <c r="AI56" s="166"/>
    </row>
    <row r="57" spans="1:35" s="154" customFormat="1" ht="11.25">
      <c r="A57" s="162">
        <v>35</v>
      </c>
      <c r="B57" s="171" t="s">
        <v>1024</v>
      </c>
      <c r="C57" s="173" t="s">
        <v>1025</v>
      </c>
      <c r="D57" s="155" t="s">
        <v>472</v>
      </c>
      <c r="E57" s="162" t="s">
        <v>555</v>
      </c>
      <c r="F57" s="255">
        <v>4578786</v>
      </c>
      <c r="G57" s="255">
        <v>2238450.734362522</v>
      </c>
      <c r="H57" s="255">
        <v>525142.8656597622</v>
      </c>
      <c r="I57" s="255">
        <v>628838.9954305193</v>
      </c>
      <c r="J57" s="255">
        <v>412168.0180806481</v>
      </c>
      <c r="K57" s="255">
        <v>386401.4877301491</v>
      </c>
      <c r="L57" s="255">
        <v>256805.72811792442</v>
      </c>
      <c r="M57" s="255">
        <v>96103.27099569996</v>
      </c>
      <c r="N57" s="255">
        <v>17094.1087863777</v>
      </c>
      <c r="O57" s="255">
        <v>17780.79083639729</v>
      </c>
      <c r="P57" s="255">
        <v>2238450.734362522</v>
      </c>
      <c r="Q57" s="255">
        <v>525142.8656597622</v>
      </c>
      <c r="R57" s="255">
        <v>628838.9954305193</v>
      </c>
      <c r="S57" s="255">
        <v>412168.0180806481</v>
      </c>
      <c r="T57" s="255">
        <v>349665.564659686</v>
      </c>
      <c r="U57" s="255">
        <v>933.4523113337997</v>
      </c>
      <c r="V57" s="255">
        <v>35802.47075912931</v>
      </c>
      <c r="W57" s="255">
        <v>7664.413951317138</v>
      </c>
      <c r="X57" s="255">
        <v>96103.27099569996</v>
      </c>
      <c r="Y57" s="255">
        <v>249141.31416660728</v>
      </c>
      <c r="Z57" s="255">
        <v>17094.1087863777</v>
      </c>
      <c r="AA57" s="255">
        <v>16130.57131581832</v>
      </c>
      <c r="AB57" s="255">
        <v>1650.2195205789692</v>
      </c>
      <c r="AC57" s="73"/>
      <c r="AD57" s="166"/>
      <c r="AE57" s="166"/>
      <c r="AF57" s="166"/>
      <c r="AG57" s="166"/>
      <c r="AH57" s="166"/>
      <c r="AI57" s="166"/>
    </row>
    <row r="58" spans="1:35" s="154" customFormat="1" ht="11.25">
      <c r="A58" s="162">
        <v>36</v>
      </c>
      <c r="B58" s="171" t="s">
        <v>1041</v>
      </c>
      <c r="C58" s="173" t="s">
        <v>1042</v>
      </c>
      <c r="D58" s="155" t="s">
        <v>472</v>
      </c>
      <c r="E58" s="163" t="s">
        <v>512</v>
      </c>
      <c r="F58" s="255">
        <v>6195</v>
      </c>
      <c r="G58" s="255">
        <v>3219.201447863423</v>
      </c>
      <c r="H58" s="255">
        <v>755.749208272091</v>
      </c>
      <c r="I58" s="255">
        <v>905.0457410464008</v>
      </c>
      <c r="J58" s="255">
        <v>593.2617993649412</v>
      </c>
      <c r="K58" s="255">
        <v>556.3348415781778</v>
      </c>
      <c r="L58" s="255">
        <v>0</v>
      </c>
      <c r="M58" s="255">
        <v>138.40248921022484</v>
      </c>
      <c r="N58" s="255">
        <v>24.62977807415958</v>
      </c>
      <c r="O58" s="255">
        <v>2.37469459058112</v>
      </c>
      <c r="P58" s="255">
        <v>3219.201447863423</v>
      </c>
      <c r="Q58" s="255">
        <v>755.749208272091</v>
      </c>
      <c r="R58" s="255">
        <v>905.0457410464008</v>
      </c>
      <c r="S58" s="255">
        <v>593.2617993649412</v>
      </c>
      <c r="T58" s="255">
        <v>503.336303866099</v>
      </c>
      <c r="U58" s="255">
        <v>1.3466689832163032</v>
      </c>
      <c r="V58" s="255">
        <v>51.6518687288625</v>
      </c>
      <c r="W58" s="255">
        <v>0</v>
      </c>
      <c r="X58" s="255">
        <v>138.40248921022484</v>
      </c>
      <c r="Y58" s="255">
        <v>0</v>
      </c>
      <c r="Z58" s="255">
        <v>24.62977807415958</v>
      </c>
      <c r="AA58" s="255">
        <v>0</v>
      </c>
      <c r="AB58" s="255">
        <v>2.37469459058112</v>
      </c>
      <c r="AC58" s="73"/>
      <c r="AD58" s="166"/>
      <c r="AE58" s="166"/>
      <c r="AF58" s="166"/>
      <c r="AG58" s="166"/>
      <c r="AH58" s="166"/>
      <c r="AI58" s="166"/>
    </row>
    <row r="59" spans="1:35" s="154" customFormat="1" ht="22.5">
      <c r="A59" s="162">
        <v>37</v>
      </c>
      <c r="B59" s="171" t="s">
        <v>1049</v>
      </c>
      <c r="C59" s="173" t="s">
        <v>1050</v>
      </c>
      <c r="D59" s="155" t="s">
        <v>472</v>
      </c>
      <c r="E59" s="163" t="s">
        <v>512</v>
      </c>
      <c r="F59" s="255">
        <v>5261380</v>
      </c>
      <c r="G59" s="255">
        <v>2734050.3815592667</v>
      </c>
      <c r="H59" s="255">
        <v>641853.7158060716</v>
      </c>
      <c r="I59" s="255">
        <v>768650.4537573386</v>
      </c>
      <c r="J59" s="255">
        <v>503854.03808599105</v>
      </c>
      <c r="K59" s="255">
        <v>472492.172523421</v>
      </c>
      <c r="L59" s="255">
        <v>0</v>
      </c>
      <c r="M59" s="255">
        <v>117544.48566277527</v>
      </c>
      <c r="N59" s="255">
        <v>20917.93733072183</v>
      </c>
      <c r="O59" s="255">
        <v>2016.8152744135095</v>
      </c>
      <c r="P59" s="255">
        <v>2734050.3815592667</v>
      </c>
      <c r="Q59" s="255">
        <v>641853.7158060716</v>
      </c>
      <c r="R59" s="255">
        <v>768650.4537573386</v>
      </c>
      <c r="S59" s="255">
        <v>503854.03808599105</v>
      </c>
      <c r="T59" s="255">
        <v>427480.8010387435</v>
      </c>
      <c r="U59" s="255">
        <v>1143.718685216238</v>
      </c>
      <c r="V59" s="255">
        <v>43867.65279946127</v>
      </c>
      <c r="W59" s="255">
        <v>0</v>
      </c>
      <c r="X59" s="255">
        <v>117544.48566277527</v>
      </c>
      <c r="Y59" s="255">
        <v>0</v>
      </c>
      <c r="Z59" s="255">
        <v>20917.93733072183</v>
      </c>
      <c r="AA59" s="255">
        <v>0</v>
      </c>
      <c r="AB59" s="255">
        <v>2016.8152744135095</v>
      </c>
      <c r="AC59" s="73"/>
      <c r="AD59" s="166"/>
      <c r="AE59" s="166"/>
      <c r="AF59" s="166"/>
      <c r="AG59" s="166"/>
      <c r="AH59" s="166"/>
      <c r="AI59" s="166"/>
    </row>
    <row r="60" spans="1:35" s="154" customFormat="1" ht="22.5">
      <c r="A60" s="162">
        <v>38</v>
      </c>
      <c r="B60" s="171" t="s">
        <v>1057</v>
      </c>
      <c r="C60" s="173" t="s">
        <v>1058</v>
      </c>
      <c r="D60" s="155" t="s">
        <v>472</v>
      </c>
      <c r="E60" s="163" t="s">
        <v>841</v>
      </c>
      <c r="F60" s="255">
        <v>95159</v>
      </c>
      <c r="G60" s="255">
        <v>44980.641290159634</v>
      </c>
      <c r="H60" s="255">
        <v>10548.294066739527</v>
      </c>
      <c r="I60" s="255">
        <v>12630.669611776453</v>
      </c>
      <c r="J60" s="255">
        <v>8278.22915241864</v>
      </c>
      <c r="K60" s="255">
        <v>7759.421314311191</v>
      </c>
      <c r="L60" s="255">
        <v>8144.312358495383</v>
      </c>
      <c r="M60" s="255">
        <v>1929.5942082484682</v>
      </c>
      <c r="N60" s="255">
        <v>343.1259160256968</v>
      </c>
      <c r="O60" s="255">
        <v>544.7120818250025</v>
      </c>
      <c r="P60" s="255">
        <v>44980.641290159634</v>
      </c>
      <c r="Q60" s="255">
        <v>10548.294066739527</v>
      </c>
      <c r="R60" s="255">
        <v>12630.669611776453</v>
      </c>
      <c r="S60" s="255">
        <v>8278.22915241864</v>
      </c>
      <c r="T60" s="255">
        <v>7022.580701494671</v>
      </c>
      <c r="U60" s="255">
        <v>18.723075087282588</v>
      </c>
      <c r="V60" s="255">
        <v>718.1175377292377</v>
      </c>
      <c r="W60" s="255">
        <v>243.0684927544641</v>
      </c>
      <c r="X60" s="255">
        <v>1929.5942082484682</v>
      </c>
      <c r="Y60" s="255">
        <v>7901.243865740918</v>
      </c>
      <c r="Z60" s="255">
        <v>343.1259160256968</v>
      </c>
      <c r="AA60" s="255">
        <v>511.5633996165555</v>
      </c>
      <c r="AB60" s="255">
        <v>33.14868220844712</v>
      </c>
      <c r="AC60" s="73"/>
      <c r="AD60" s="166"/>
      <c r="AE60" s="166"/>
      <c r="AF60" s="166"/>
      <c r="AG60" s="166"/>
      <c r="AH60" s="166"/>
      <c r="AI60" s="166"/>
    </row>
    <row r="61" spans="1:35" s="154" customFormat="1" ht="22.5">
      <c r="A61" s="162">
        <v>39</v>
      </c>
      <c r="B61" s="174" t="s">
        <v>1259</v>
      </c>
      <c r="C61" s="172" t="s">
        <v>1076</v>
      </c>
      <c r="D61" s="155" t="s">
        <v>472</v>
      </c>
      <c r="E61" s="162" t="s">
        <v>555</v>
      </c>
      <c r="F61" s="255">
        <v>-179533606</v>
      </c>
      <c r="G61" s="255">
        <v>-84863614.9078369</v>
      </c>
      <c r="H61" s="255">
        <v>-19901147.247765865</v>
      </c>
      <c r="I61" s="255">
        <v>-23829902.18052782</v>
      </c>
      <c r="J61" s="255">
        <v>-15618284.461039338</v>
      </c>
      <c r="K61" s="255">
        <v>-14639465.410854967</v>
      </c>
      <c r="L61" s="255">
        <v>-15365627.69796909</v>
      </c>
      <c r="M61" s="255">
        <v>-3640507.0074671074</v>
      </c>
      <c r="N61" s="255">
        <v>-647365.2835375166</v>
      </c>
      <c r="O61" s="255">
        <v>-1027691.8030013953</v>
      </c>
      <c r="P61" s="255">
        <v>-84863614.9078369</v>
      </c>
      <c r="Q61" s="255">
        <v>-19901147.247765865</v>
      </c>
      <c r="R61" s="255">
        <v>-23829902.18052782</v>
      </c>
      <c r="S61" s="255">
        <v>-15618284.461039338</v>
      </c>
      <c r="T61" s="255">
        <v>-13249290.521814521</v>
      </c>
      <c r="U61" s="255">
        <v>-35324.25924850626</v>
      </c>
      <c r="V61" s="255">
        <v>-1354850.6297919387</v>
      </c>
      <c r="W61" s="255">
        <v>-458589.970567091</v>
      </c>
      <c r="X61" s="255">
        <v>-3640507.0074671074</v>
      </c>
      <c r="Y61" s="255">
        <v>-14907037.727402</v>
      </c>
      <c r="Z61" s="255">
        <v>-647365.2835375166</v>
      </c>
      <c r="AA61" s="255">
        <v>-965151.1872842214</v>
      </c>
      <c r="AB61" s="255">
        <v>-62540.61571717393</v>
      </c>
      <c r="AC61" s="73"/>
      <c r="AD61" s="166"/>
      <c r="AE61" s="166"/>
      <c r="AF61" s="166"/>
      <c r="AG61" s="166"/>
      <c r="AH61" s="166"/>
      <c r="AI61" s="166"/>
    </row>
    <row r="62" spans="1:35" s="154" customFormat="1" ht="33.75">
      <c r="A62" s="162">
        <v>40</v>
      </c>
      <c r="B62" s="174" t="s">
        <v>1260</v>
      </c>
      <c r="C62" s="173" t="s">
        <v>1261</v>
      </c>
      <c r="D62" s="150" t="s">
        <v>472</v>
      </c>
      <c r="E62" s="162" t="s">
        <v>472</v>
      </c>
      <c r="F62" s="255">
        <f aca="true" t="shared" si="9" ref="F62:AB62">(F52+F57+F58+F59+F60+F61+F56+F53+F54+F55)</f>
        <v>423467903.99999994</v>
      </c>
      <c r="G62" s="255">
        <f t="shared" si="9"/>
        <v>208399828.20614445</v>
      </c>
      <c r="H62" s="255">
        <f t="shared" si="9"/>
        <v>48894581.703725696</v>
      </c>
      <c r="I62" s="255">
        <f t="shared" si="9"/>
        <v>58549902.18666731</v>
      </c>
      <c r="J62" s="255">
        <f t="shared" si="9"/>
        <v>38376519.20289209</v>
      </c>
      <c r="K62" s="255">
        <f t="shared" si="9"/>
        <v>35978585.583350174</v>
      </c>
      <c r="L62" s="255">
        <f t="shared" si="9"/>
        <v>21240284.355219744</v>
      </c>
      <c r="M62" s="255">
        <f t="shared" si="9"/>
        <v>8948609.61099983</v>
      </c>
      <c r="N62" s="255">
        <f t="shared" si="9"/>
        <v>1591795.0048395745</v>
      </c>
      <c r="O62" s="255">
        <f t="shared" si="9"/>
        <v>1487798.1461611073</v>
      </c>
      <c r="P62" s="255">
        <f t="shared" si="9"/>
        <v>208399828.20614445</v>
      </c>
      <c r="Q62" s="255">
        <f t="shared" si="9"/>
        <v>48894581.703725696</v>
      </c>
      <c r="R62" s="255">
        <f t="shared" si="9"/>
        <v>58549902.18666731</v>
      </c>
      <c r="S62" s="255">
        <f t="shared" si="9"/>
        <v>38376519.20289209</v>
      </c>
      <c r="T62" s="255">
        <f t="shared" si="9"/>
        <v>32557262.036496587</v>
      </c>
      <c r="U62" s="255">
        <f t="shared" si="9"/>
        <v>86935.03912179603</v>
      </c>
      <c r="V62" s="255">
        <f t="shared" si="9"/>
        <v>3334388.507731789</v>
      </c>
      <c r="W62" s="255">
        <f t="shared" si="9"/>
        <v>633920.1735692386</v>
      </c>
      <c r="X62" s="255">
        <f t="shared" si="9"/>
        <v>8948609.61099983</v>
      </c>
      <c r="Y62" s="255">
        <f t="shared" si="9"/>
        <v>20606364.181650497</v>
      </c>
      <c r="Z62" s="255">
        <f t="shared" si="9"/>
        <v>1591795.0048395745</v>
      </c>
      <c r="AA62" s="255">
        <f t="shared" si="9"/>
        <v>1334152.1782676247</v>
      </c>
      <c r="AB62" s="255">
        <f t="shared" si="9"/>
        <v>153645.96789348283</v>
      </c>
      <c r="AC62" s="73"/>
      <c r="AD62" s="166"/>
      <c r="AE62" s="166"/>
      <c r="AF62" s="166"/>
      <c r="AG62" s="166"/>
      <c r="AH62" s="166"/>
      <c r="AI62" s="166"/>
    </row>
    <row r="63" spans="1:35" s="154" customFormat="1" ht="22.5">
      <c r="A63" s="162"/>
      <c r="B63" s="174" t="s">
        <v>1262</v>
      </c>
      <c r="C63" s="162"/>
      <c r="D63" s="150"/>
      <c r="E63" s="162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D63" s="166"/>
      <c r="AE63" s="166"/>
      <c r="AF63" s="166"/>
      <c r="AG63" s="166"/>
      <c r="AH63" s="166"/>
      <c r="AI63" s="166"/>
    </row>
    <row r="64" spans="1:35" s="154" customFormat="1" ht="11.25">
      <c r="A64" s="162">
        <v>41</v>
      </c>
      <c r="B64" s="174" t="s">
        <v>1263</v>
      </c>
      <c r="C64" s="162" t="s">
        <v>1105</v>
      </c>
      <c r="D64" s="155" t="s">
        <v>472</v>
      </c>
      <c r="E64" s="162" t="s">
        <v>596</v>
      </c>
      <c r="F64" s="255">
        <v>39643777</v>
      </c>
      <c r="G64" s="255">
        <v>22870247.59937157</v>
      </c>
      <c r="H64" s="255">
        <v>4500449.47316914</v>
      </c>
      <c r="I64" s="255">
        <v>4987857.631219006</v>
      </c>
      <c r="J64" s="255">
        <v>2995983.7005341304</v>
      </c>
      <c r="K64" s="255">
        <v>2510455.234792342</v>
      </c>
      <c r="L64" s="255">
        <v>753036.1656298732</v>
      </c>
      <c r="M64" s="255">
        <v>259456.18474172775</v>
      </c>
      <c r="N64" s="255">
        <v>619904.4269367652</v>
      </c>
      <c r="O64" s="255">
        <v>146386.58360544272</v>
      </c>
      <c r="P64" s="255">
        <v>22870247.59937157</v>
      </c>
      <c r="Q64" s="255">
        <v>4500449.47316914</v>
      </c>
      <c r="R64" s="255">
        <v>4987857.631219006</v>
      </c>
      <c r="S64" s="255">
        <v>2995983.7005341304</v>
      </c>
      <c r="T64" s="255">
        <v>2043107.915890967</v>
      </c>
      <c r="U64" s="255">
        <v>8100.695383349977</v>
      </c>
      <c r="V64" s="255">
        <v>459246.6235180247</v>
      </c>
      <c r="W64" s="255">
        <v>76762.74372062099</v>
      </c>
      <c r="X64" s="255">
        <v>259456.18474172775</v>
      </c>
      <c r="Y64" s="255">
        <v>676273.4219092523</v>
      </c>
      <c r="Z64" s="255">
        <v>619904.4269367652</v>
      </c>
      <c r="AA64" s="255">
        <v>134531.3204947104</v>
      </c>
      <c r="AB64" s="255">
        <v>11855.263110732314</v>
      </c>
      <c r="AC64" s="73"/>
      <c r="AD64" s="166"/>
      <c r="AE64" s="166"/>
      <c r="AF64" s="166"/>
      <c r="AG64" s="166"/>
      <c r="AH64" s="166"/>
      <c r="AI64" s="166"/>
    </row>
    <row r="65" spans="1:35" s="154" customFormat="1" ht="11.25">
      <c r="A65" s="162">
        <v>42</v>
      </c>
      <c r="B65" s="171" t="s">
        <v>1264</v>
      </c>
      <c r="C65" s="163" t="s">
        <v>1265</v>
      </c>
      <c r="D65" s="150" t="s">
        <v>472</v>
      </c>
      <c r="E65" s="162" t="s">
        <v>472</v>
      </c>
      <c r="F65" s="255">
        <f aca="true" t="shared" si="10" ref="F65:AB65">(F48*F64)</f>
        <v>6970343.641693497</v>
      </c>
      <c r="G65" s="255">
        <f t="shared" si="10"/>
        <v>3407621.7677585166</v>
      </c>
      <c r="H65" s="255">
        <f t="shared" si="10"/>
        <v>799431.6036242412</v>
      </c>
      <c r="I65" s="255">
        <f t="shared" si="10"/>
        <v>957289.5290253893</v>
      </c>
      <c r="J65" s="255">
        <f t="shared" si="10"/>
        <v>627448.5691486467</v>
      </c>
      <c r="K65" s="255">
        <f t="shared" si="10"/>
        <v>588223.8552185565</v>
      </c>
      <c r="L65" s="255">
        <f t="shared" si="10"/>
        <v>390938.5968545469</v>
      </c>
      <c r="M65" s="255">
        <f t="shared" si="10"/>
        <v>146299.22078271935</v>
      </c>
      <c r="N65" s="255">
        <f t="shared" si="10"/>
        <v>26022.577270382313</v>
      </c>
      <c r="O65" s="255">
        <f t="shared" si="10"/>
        <v>27067.92201049882</v>
      </c>
      <c r="P65" s="255">
        <f t="shared" si="10"/>
        <v>3407621.7677585166</v>
      </c>
      <c r="Q65" s="255">
        <f t="shared" si="10"/>
        <v>799431.6036242412</v>
      </c>
      <c r="R65" s="255">
        <f t="shared" si="10"/>
        <v>957289.5290253893</v>
      </c>
      <c r="S65" s="255">
        <f t="shared" si="10"/>
        <v>627448.5691486467</v>
      </c>
      <c r="T65" s="255">
        <f t="shared" si="10"/>
        <v>532300.2964857516</v>
      </c>
      <c r="U65" s="255">
        <f t="shared" si="10"/>
        <v>1421.0062193624356</v>
      </c>
      <c r="V65" s="255">
        <f t="shared" si="10"/>
        <v>54502.5525134423</v>
      </c>
      <c r="W65" s="255">
        <f t="shared" si="10"/>
        <v>11667.63396517556</v>
      </c>
      <c r="X65" s="255">
        <f t="shared" si="10"/>
        <v>146299.22078271935</v>
      </c>
      <c r="Y65" s="255">
        <f t="shared" si="10"/>
        <v>379270.9628893713</v>
      </c>
      <c r="Z65" s="255">
        <f t="shared" si="10"/>
        <v>26022.577270382313</v>
      </c>
      <c r="AA65" s="255">
        <f t="shared" si="10"/>
        <v>24555.772033918536</v>
      </c>
      <c r="AB65" s="255">
        <f t="shared" si="10"/>
        <v>2512.149976580279</v>
      </c>
      <c r="AC65" s="73"/>
      <c r="AD65" s="166"/>
      <c r="AE65" s="166"/>
      <c r="AF65" s="166"/>
      <c r="AG65" s="166"/>
      <c r="AH65" s="166"/>
      <c r="AI65" s="166"/>
    </row>
    <row r="66" spans="1:35" s="154" customFormat="1" ht="11.25">
      <c r="A66" s="162"/>
      <c r="B66" s="171"/>
      <c r="C66" s="163"/>
      <c r="D66" s="150"/>
      <c r="E66" s="162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D66" s="166"/>
      <c r="AE66" s="166"/>
      <c r="AF66" s="166"/>
      <c r="AG66" s="166"/>
      <c r="AH66" s="166"/>
      <c r="AI66" s="166"/>
    </row>
    <row r="67" spans="1:35" s="154" customFormat="1" ht="11.25">
      <c r="A67" s="162">
        <v>43</v>
      </c>
      <c r="B67" s="171" t="s">
        <v>1266</v>
      </c>
      <c r="C67" s="173" t="s">
        <v>1267</v>
      </c>
      <c r="D67" s="150" t="s">
        <v>472</v>
      </c>
      <c r="E67" s="162" t="s">
        <v>472</v>
      </c>
      <c r="F67" s="255">
        <f aca="true" t="shared" si="11" ref="F67:AB67">(F62+F65)</f>
        <v>430438247.6416934</v>
      </c>
      <c r="G67" s="255">
        <f t="shared" si="11"/>
        <v>211807449.97390297</v>
      </c>
      <c r="H67" s="255">
        <f t="shared" si="11"/>
        <v>49694013.307349935</v>
      </c>
      <c r="I67" s="255">
        <f t="shared" si="11"/>
        <v>59507191.7156927</v>
      </c>
      <c r="J67" s="255">
        <f t="shared" si="11"/>
        <v>39003967.77204073</v>
      </c>
      <c r="K67" s="255">
        <f t="shared" si="11"/>
        <v>36566809.43856873</v>
      </c>
      <c r="L67" s="255">
        <f t="shared" si="11"/>
        <v>21631222.95207429</v>
      </c>
      <c r="M67" s="255">
        <f t="shared" si="11"/>
        <v>9094908.83178255</v>
      </c>
      <c r="N67" s="255">
        <f t="shared" si="11"/>
        <v>1617817.5821099568</v>
      </c>
      <c r="O67" s="255">
        <f t="shared" si="11"/>
        <v>1514866.0681716062</v>
      </c>
      <c r="P67" s="255">
        <f t="shared" si="11"/>
        <v>211807449.97390297</v>
      </c>
      <c r="Q67" s="255">
        <f t="shared" si="11"/>
        <v>49694013.307349935</v>
      </c>
      <c r="R67" s="255">
        <f t="shared" si="11"/>
        <v>59507191.7156927</v>
      </c>
      <c r="S67" s="255">
        <f t="shared" si="11"/>
        <v>39003967.77204073</v>
      </c>
      <c r="T67" s="255">
        <f t="shared" si="11"/>
        <v>33089562.33298234</v>
      </c>
      <c r="U67" s="255">
        <f t="shared" si="11"/>
        <v>88356.04534115846</v>
      </c>
      <c r="V67" s="255">
        <f t="shared" si="11"/>
        <v>3388891.0602452313</v>
      </c>
      <c r="W67" s="255">
        <f t="shared" si="11"/>
        <v>645587.8075344142</v>
      </c>
      <c r="X67" s="255">
        <f t="shared" si="11"/>
        <v>9094908.83178255</v>
      </c>
      <c r="Y67" s="255">
        <f t="shared" si="11"/>
        <v>20985635.144539867</v>
      </c>
      <c r="Z67" s="255">
        <f t="shared" si="11"/>
        <v>1617817.5821099568</v>
      </c>
      <c r="AA67" s="255">
        <f t="shared" si="11"/>
        <v>1358707.9503015433</v>
      </c>
      <c r="AB67" s="255">
        <f t="shared" si="11"/>
        <v>156158.1178700631</v>
      </c>
      <c r="AC67" s="73"/>
      <c r="AD67" s="166"/>
      <c r="AE67" s="166"/>
      <c r="AF67" s="166"/>
      <c r="AG67" s="166"/>
      <c r="AH67" s="166"/>
      <c r="AI67" s="166"/>
    </row>
    <row r="68" spans="1:35" s="154" customFormat="1" ht="11.25">
      <c r="A68" s="162">
        <v>44</v>
      </c>
      <c r="B68" s="174" t="s">
        <v>1268</v>
      </c>
      <c r="C68" s="173" t="s">
        <v>1269</v>
      </c>
      <c r="D68" s="150" t="s">
        <v>472</v>
      </c>
      <c r="E68" s="162" t="s">
        <v>472</v>
      </c>
      <c r="F68" s="255">
        <f aca="true" t="shared" si="12" ref="F68:AB68">(F35*F67)</f>
        <v>39255968.25435942</v>
      </c>
      <c r="G68" s="255">
        <f t="shared" si="12"/>
        <v>19316839.471788075</v>
      </c>
      <c r="H68" s="255">
        <f t="shared" si="12"/>
        <v>4532094.0216467995</v>
      </c>
      <c r="I68" s="255">
        <f t="shared" si="12"/>
        <v>5427055.894070691</v>
      </c>
      <c r="J68" s="255">
        <f t="shared" si="12"/>
        <v>3557161.8671021154</v>
      </c>
      <c r="K68" s="255">
        <f t="shared" si="12"/>
        <v>3334893.0266963136</v>
      </c>
      <c r="L68" s="255">
        <f t="shared" si="12"/>
        <v>1972767.5367186572</v>
      </c>
      <c r="M68" s="255">
        <f t="shared" si="12"/>
        <v>829455.6869257314</v>
      </c>
      <c r="N68" s="255">
        <f t="shared" si="12"/>
        <v>147544.96374940942</v>
      </c>
      <c r="O68" s="255">
        <f t="shared" si="12"/>
        <v>138155.78566162402</v>
      </c>
      <c r="P68" s="255">
        <f t="shared" si="12"/>
        <v>19316839.471788075</v>
      </c>
      <c r="Q68" s="255">
        <f t="shared" si="12"/>
        <v>4532094.0216467995</v>
      </c>
      <c r="R68" s="255">
        <f t="shared" si="12"/>
        <v>5427055.894070691</v>
      </c>
      <c r="S68" s="255">
        <f t="shared" si="12"/>
        <v>3557161.8671021154</v>
      </c>
      <c r="T68" s="255">
        <f t="shared" si="12"/>
        <v>3017768.090105896</v>
      </c>
      <c r="U68" s="255">
        <f t="shared" si="12"/>
        <v>8058.071349366976</v>
      </c>
      <c r="V68" s="255">
        <f t="shared" si="12"/>
        <v>309066.86524105055</v>
      </c>
      <c r="W68" s="255">
        <f t="shared" si="12"/>
        <v>58877.60815128282</v>
      </c>
      <c r="X68" s="255">
        <f t="shared" si="12"/>
        <v>829455.6869257314</v>
      </c>
      <c r="Y68" s="255">
        <f t="shared" si="12"/>
        <v>1913889.9285673741</v>
      </c>
      <c r="Z68" s="255">
        <f t="shared" si="12"/>
        <v>147544.96374940942</v>
      </c>
      <c r="AA68" s="255">
        <f t="shared" si="12"/>
        <v>123914.16528668333</v>
      </c>
      <c r="AB68" s="255">
        <f t="shared" si="12"/>
        <v>14241.620374940701</v>
      </c>
      <c r="AC68" s="73"/>
      <c r="AD68" s="166"/>
      <c r="AE68" s="166"/>
      <c r="AF68" s="166"/>
      <c r="AG68" s="166"/>
      <c r="AH68" s="166"/>
      <c r="AI68" s="166"/>
    </row>
    <row r="69" spans="1:35" s="154" customFormat="1" ht="11.25">
      <c r="A69" s="162"/>
      <c r="B69" s="168"/>
      <c r="C69" s="162"/>
      <c r="D69" s="150"/>
      <c r="E69" s="162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73"/>
      <c r="AD69" s="166"/>
      <c r="AE69" s="166"/>
      <c r="AF69" s="166"/>
      <c r="AG69" s="166"/>
      <c r="AH69" s="166"/>
      <c r="AI69" s="166"/>
    </row>
    <row r="70" spans="1:35" s="154" customFormat="1" ht="11.25">
      <c r="A70" s="162"/>
      <c r="B70" s="167" t="s">
        <v>1270</v>
      </c>
      <c r="C70" s="162"/>
      <c r="D70" s="150"/>
      <c r="E70" s="162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73"/>
      <c r="AD70" s="166"/>
      <c r="AE70" s="166"/>
      <c r="AF70" s="166"/>
      <c r="AG70" s="166"/>
      <c r="AH70" s="166"/>
      <c r="AI70" s="166"/>
    </row>
    <row r="71" spans="1:35" s="154" customFormat="1" ht="11.25">
      <c r="A71" s="162"/>
      <c r="B71" s="177" t="s">
        <v>1271</v>
      </c>
      <c r="C71" s="162"/>
      <c r="D71" s="150"/>
      <c r="E71" s="162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73"/>
      <c r="AD71" s="166"/>
      <c r="AE71" s="166"/>
      <c r="AF71" s="166"/>
      <c r="AG71" s="166"/>
      <c r="AH71" s="166"/>
      <c r="AI71" s="166"/>
    </row>
    <row r="72" spans="1:35" s="154" customFormat="1" ht="11.25">
      <c r="A72" s="162">
        <v>45</v>
      </c>
      <c r="B72" s="164" t="s">
        <v>925</v>
      </c>
      <c r="C72" s="162" t="s">
        <v>926</v>
      </c>
      <c r="D72" s="150" t="s">
        <v>472</v>
      </c>
      <c r="E72" s="162" t="s">
        <v>926</v>
      </c>
      <c r="F72" s="255">
        <v>385207</v>
      </c>
      <c r="G72" s="255">
        <v>0</v>
      </c>
      <c r="H72" s="255">
        <v>0</v>
      </c>
      <c r="I72" s="255">
        <v>0</v>
      </c>
      <c r="J72" s="255">
        <v>0</v>
      </c>
      <c r="K72" s="255">
        <v>0</v>
      </c>
      <c r="L72" s="255">
        <v>0</v>
      </c>
      <c r="M72" s="255">
        <v>289902.8785618387</v>
      </c>
      <c r="N72" s="255">
        <v>0</v>
      </c>
      <c r="O72" s="255">
        <v>95304.12143816127</v>
      </c>
      <c r="P72" s="255">
        <v>0</v>
      </c>
      <c r="Q72" s="255">
        <v>0</v>
      </c>
      <c r="R72" s="255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5">
        <v>289902.8785618387</v>
      </c>
      <c r="Y72" s="255">
        <v>0</v>
      </c>
      <c r="Z72" s="255">
        <v>0</v>
      </c>
      <c r="AA72" s="255">
        <v>94669.53076272656</v>
      </c>
      <c r="AB72" s="255">
        <v>634.5906754347063</v>
      </c>
      <c r="AC72" s="73"/>
      <c r="AD72" s="166"/>
      <c r="AE72" s="166"/>
      <c r="AF72" s="166"/>
      <c r="AG72" s="166"/>
      <c r="AH72" s="166"/>
      <c r="AI72" s="166"/>
    </row>
    <row r="73" spans="1:35" s="154" customFormat="1" ht="11.25">
      <c r="A73" s="162">
        <v>46</v>
      </c>
      <c r="B73" s="164" t="s">
        <v>927</v>
      </c>
      <c r="C73" s="162" t="s">
        <v>928</v>
      </c>
      <c r="D73" s="150" t="s">
        <v>472</v>
      </c>
      <c r="E73" s="162" t="s">
        <v>665</v>
      </c>
      <c r="F73" s="255">
        <v>12127132</v>
      </c>
      <c r="G73" s="255">
        <v>6901831.12827757</v>
      </c>
      <c r="H73" s="255">
        <v>1396689.625259412</v>
      </c>
      <c r="I73" s="255">
        <v>1658957.7380018628</v>
      </c>
      <c r="J73" s="255">
        <v>998034.6938971108</v>
      </c>
      <c r="K73" s="255">
        <v>1023739.8056101515</v>
      </c>
      <c r="L73" s="255">
        <v>39015.23385137405</v>
      </c>
      <c r="M73" s="255">
        <v>0</v>
      </c>
      <c r="N73" s="255">
        <v>60687.34895652497</v>
      </c>
      <c r="O73" s="255">
        <v>48176.42614599396</v>
      </c>
      <c r="P73" s="255">
        <v>6901831.12827757</v>
      </c>
      <c r="Q73" s="255">
        <v>1396689.625259412</v>
      </c>
      <c r="R73" s="255">
        <v>1658957.7380018628</v>
      </c>
      <c r="S73" s="255">
        <v>998034.6938971108</v>
      </c>
      <c r="T73" s="255">
        <v>797694.6624009515</v>
      </c>
      <c r="U73" s="255">
        <v>3941.730017986705</v>
      </c>
      <c r="V73" s="255">
        <v>222103.41319121333</v>
      </c>
      <c r="W73" s="255">
        <v>39015.23385137405</v>
      </c>
      <c r="X73" s="255">
        <v>0</v>
      </c>
      <c r="Y73" s="255">
        <v>0</v>
      </c>
      <c r="Z73" s="255">
        <v>60687.34895652497</v>
      </c>
      <c r="AA73" s="255">
        <v>44296.36274280679</v>
      </c>
      <c r="AB73" s="255">
        <v>3880.0634031871637</v>
      </c>
      <c r="AC73" s="73"/>
      <c r="AD73" s="166"/>
      <c r="AE73" s="166"/>
      <c r="AF73" s="166"/>
      <c r="AG73" s="166"/>
      <c r="AH73" s="166"/>
      <c r="AI73" s="166"/>
    </row>
    <row r="74" spans="1:35" s="154" customFormat="1" ht="11.25">
      <c r="A74" s="162">
        <v>47</v>
      </c>
      <c r="B74" s="164" t="s">
        <v>931</v>
      </c>
      <c r="C74" s="162" t="s">
        <v>932</v>
      </c>
      <c r="D74" s="150" t="s">
        <v>472</v>
      </c>
      <c r="E74" s="162" t="s">
        <v>932</v>
      </c>
      <c r="F74" s="255">
        <v>366384</v>
      </c>
      <c r="G74" s="255">
        <v>0</v>
      </c>
      <c r="H74" s="255">
        <v>0</v>
      </c>
      <c r="I74" s="255">
        <v>0</v>
      </c>
      <c r="J74" s="255">
        <v>0</v>
      </c>
      <c r="K74" s="255">
        <v>0</v>
      </c>
      <c r="L74" s="255">
        <v>198543.21497208995</v>
      </c>
      <c r="M74" s="255">
        <v>145788.74225051023</v>
      </c>
      <c r="N74" s="255">
        <v>0</v>
      </c>
      <c r="O74" s="255">
        <v>22052.04277739985</v>
      </c>
      <c r="P74" s="255">
        <v>0</v>
      </c>
      <c r="Q74" s="255">
        <v>0</v>
      </c>
      <c r="R74" s="255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5">
        <v>145788.74225051023</v>
      </c>
      <c r="Y74" s="255">
        <v>198543.21497208995</v>
      </c>
      <c r="Z74" s="255">
        <v>0</v>
      </c>
      <c r="AA74" s="255">
        <v>21962.91280659216</v>
      </c>
      <c r="AB74" s="255">
        <v>89.12997080768675</v>
      </c>
      <c r="AC74" s="73"/>
      <c r="AD74" s="166"/>
      <c r="AE74" s="166"/>
      <c r="AF74" s="166"/>
      <c r="AG74" s="166"/>
      <c r="AH74" s="166"/>
      <c r="AI74" s="166"/>
    </row>
    <row r="75" spans="1:35" s="154" customFormat="1" ht="11.25">
      <c r="A75" s="162">
        <v>48</v>
      </c>
      <c r="B75" s="164" t="s">
        <v>933</v>
      </c>
      <c r="C75" s="162" t="s">
        <v>934</v>
      </c>
      <c r="D75" s="150" t="s">
        <v>472</v>
      </c>
      <c r="E75" s="162" t="s">
        <v>665</v>
      </c>
      <c r="F75" s="255">
        <v>4004154</v>
      </c>
      <c r="G75" s="255">
        <v>2278856.593596668</v>
      </c>
      <c r="H75" s="255">
        <v>461161.00243165286</v>
      </c>
      <c r="I75" s="255">
        <v>547757.0675779822</v>
      </c>
      <c r="J75" s="255">
        <v>329532.5400685745</v>
      </c>
      <c r="K75" s="255">
        <v>338019.8910668335</v>
      </c>
      <c r="L75" s="255">
        <v>12882.106394728347</v>
      </c>
      <c r="M75" s="255">
        <v>0</v>
      </c>
      <c r="N75" s="255">
        <v>20037.836734494627</v>
      </c>
      <c r="O75" s="255">
        <v>15906.962129066153</v>
      </c>
      <c r="P75" s="255">
        <v>2278856.593596668</v>
      </c>
      <c r="Q75" s="255">
        <v>461161.00243165286</v>
      </c>
      <c r="R75" s="255">
        <v>547757.0675779822</v>
      </c>
      <c r="S75" s="255">
        <v>329532.5400685745</v>
      </c>
      <c r="T75" s="255">
        <v>263383.9784403616</v>
      </c>
      <c r="U75" s="255">
        <v>1301.4861237134664</v>
      </c>
      <c r="V75" s="255">
        <v>73334.4265027584</v>
      </c>
      <c r="W75" s="255">
        <v>12882.106394728347</v>
      </c>
      <c r="X75" s="255">
        <v>0</v>
      </c>
      <c r="Y75" s="255">
        <v>0</v>
      </c>
      <c r="Z75" s="255">
        <v>20037.836734494627</v>
      </c>
      <c r="AA75" s="255">
        <v>14625.837177500895</v>
      </c>
      <c r="AB75" s="255">
        <v>1281.1249515652582</v>
      </c>
      <c r="AC75" s="73"/>
      <c r="AD75" s="166"/>
      <c r="AE75" s="166"/>
      <c r="AF75" s="166"/>
      <c r="AG75" s="166"/>
      <c r="AH75" s="166"/>
      <c r="AI75" s="166"/>
    </row>
    <row r="76" spans="1:35" s="154" customFormat="1" ht="11.25">
      <c r="A76" s="162">
        <v>49</v>
      </c>
      <c r="B76" s="164" t="s">
        <v>937</v>
      </c>
      <c r="C76" s="162" t="s">
        <v>938</v>
      </c>
      <c r="D76" s="150" t="s">
        <v>472</v>
      </c>
      <c r="E76" s="162" t="s">
        <v>938</v>
      </c>
      <c r="F76" s="255">
        <v>18305736.79</v>
      </c>
      <c r="G76" s="255">
        <v>0</v>
      </c>
      <c r="H76" s="255">
        <v>0</v>
      </c>
      <c r="I76" s="255">
        <v>0</v>
      </c>
      <c r="J76" s="255">
        <v>0</v>
      </c>
      <c r="K76" s="255">
        <v>469911.4697432982</v>
      </c>
      <c r="L76" s="255">
        <v>10629891.844193136</v>
      </c>
      <c r="M76" s="255">
        <v>4985382.9972766</v>
      </c>
      <c r="N76" s="255">
        <v>0</v>
      </c>
      <c r="O76" s="255">
        <v>2220550.4787869644</v>
      </c>
      <c r="P76" s="255">
        <v>0</v>
      </c>
      <c r="Q76" s="255">
        <v>0</v>
      </c>
      <c r="R76" s="255">
        <v>0</v>
      </c>
      <c r="S76" s="255">
        <v>0</v>
      </c>
      <c r="T76" s="255">
        <v>469911.4697432982</v>
      </c>
      <c r="U76" s="255">
        <v>0</v>
      </c>
      <c r="V76" s="255">
        <v>0</v>
      </c>
      <c r="W76" s="255">
        <v>0</v>
      </c>
      <c r="X76" s="255">
        <v>4985382.9972766</v>
      </c>
      <c r="Y76" s="255">
        <v>10629891.844193136</v>
      </c>
      <c r="Z76" s="255">
        <v>0</v>
      </c>
      <c r="AA76" s="255">
        <v>2175720.018811454</v>
      </c>
      <c r="AB76" s="255">
        <v>44830.45997551015</v>
      </c>
      <c r="AC76" s="73"/>
      <c r="AD76" s="166"/>
      <c r="AE76" s="166"/>
      <c r="AF76" s="166"/>
      <c r="AG76" s="166"/>
      <c r="AH76" s="166"/>
      <c r="AI76" s="166"/>
    </row>
    <row r="77" spans="1:35" s="154" customFormat="1" ht="11.25">
      <c r="A77" s="162">
        <v>50</v>
      </c>
      <c r="B77" s="164" t="s">
        <v>939</v>
      </c>
      <c r="C77" s="162" t="s">
        <v>940</v>
      </c>
      <c r="D77" s="150" t="s">
        <v>472</v>
      </c>
      <c r="E77" s="162" t="s">
        <v>665</v>
      </c>
      <c r="F77" s="255">
        <v>199182855.21</v>
      </c>
      <c r="G77" s="255">
        <v>113359566.82153556</v>
      </c>
      <c r="H77" s="255">
        <v>22940018.085179135</v>
      </c>
      <c r="I77" s="255">
        <v>27247657.47811883</v>
      </c>
      <c r="J77" s="255">
        <v>16392284.666239709</v>
      </c>
      <c r="K77" s="255">
        <v>16814479.917721715</v>
      </c>
      <c r="L77" s="255">
        <v>640808.2038855129</v>
      </c>
      <c r="M77" s="255">
        <v>0</v>
      </c>
      <c r="N77" s="255">
        <v>996763.2446225751</v>
      </c>
      <c r="O77" s="255">
        <v>791276.7926969685</v>
      </c>
      <c r="P77" s="255">
        <v>113359566.82153556</v>
      </c>
      <c r="Q77" s="255">
        <v>22940018.085179135</v>
      </c>
      <c r="R77" s="255">
        <v>27247657.47811883</v>
      </c>
      <c r="S77" s="255">
        <v>16392284.666239709</v>
      </c>
      <c r="T77" s="255">
        <v>13101787.00477562</v>
      </c>
      <c r="U77" s="255">
        <v>64741.19680148254</v>
      </c>
      <c r="V77" s="255">
        <v>3647951.7161446125</v>
      </c>
      <c r="W77" s="255">
        <v>640808.2038855129</v>
      </c>
      <c r="X77" s="255">
        <v>0</v>
      </c>
      <c r="Y77" s="255">
        <v>0</v>
      </c>
      <c r="Z77" s="255">
        <v>996763.2446225751</v>
      </c>
      <c r="AA77" s="255">
        <v>727548.443154583</v>
      </c>
      <c r="AB77" s="255">
        <v>63728.349542385506</v>
      </c>
      <c r="AC77" s="73"/>
      <c r="AD77" s="166"/>
      <c r="AE77" s="166"/>
      <c r="AF77" s="166"/>
      <c r="AG77" s="166"/>
      <c r="AH77" s="166"/>
      <c r="AI77" s="166"/>
    </row>
    <row r="78" spans="1:35" s="154" customFormat="1" ht="11.25">
      <c r="A78" s="162">
        <v>51</v>
      </c>
      <c r="B78" s="164" t="s">
        <v>943</v>
      </c>
      <c r="C78" s="163" t="s">
        <v>944</v>
      </c>
      <c r="D78" s="150" t="s">
        <v>472</v>
      </c>
      <c r="E78" s="162" t="s">
        <v>945</v>
      </c>
      <c r="F78" s="255">
        <v>221481805</v>
      </c>
      <c r="G78" s="255">
        <v>127067341.38283716</v>
      </c>
      <c r="H78" s="255">
        <v>25713993.014343016</v>
      </c>
      <c r="I78" s="255">
        <v>30542524.920772642</v>
      </c>
      <c r="J78" s="255">
        <v>18374488.27772005</v>
      </c>
      <c r="K78" s="255">
        <v>17201145.398362502</v>
      </c>
      <c r="L78" s="255">
        <v>655544.2179261734</v>
      </c>
      <c r="M78" s="255">
        <v>0</v>
      </c>
      <c r="N78" s="255">
        <v>1117294.8083130785</v>
      </c>
      <c r="O78" s="255">
        <v>809472.9797253646</v>
      </c>
      <c r="P78" s="255">
        <v>127067341.38283716</v>
      </c>
      <c r="Q78" s="255">
        <v>25713993.014343016</v>
      </c>
      <c r="R78" s="255">
        <v>30542524.920772642</v>
      </c>
      <c r="S78" s="255">
        <v>18374488.27772005</v>
      </c>
      <c r="T78" s="255">
        <v>13403075.4653313</v>
      </c>
      <c r="U78" s="255">
        <v>66229.98420977587</v>
      </c>
      <c r="V78" s="255">
        <v>3731839.948821426</v>
      </c>
      <c r="W78" s="255">
        <v>655544.2179261734</v>
      </c>
      <c r="X78" s="255">
        <v>0</v>
      </c>
      <c r="Y78" s="255">
        <v>0</v>
      </c>
      <c r="Z78" s="255">
        <v>1117294.8083130785</v>
      </c>
      <c r="AA78" s="255">
        <v>744279.1341922123</v>
      </c>
      <c r="AB78" s="255">
        <v>65193.845533152344</v>
      </c>
      <c r="AC78" s="73"/>
      <c r="AD78" s="166"/>
      <c r="AE78" s="166"/>
      <c r="AF78" s="166"/>
      <c r="AG78" s="166"/>
      <c r="AH78" s="166"/>
      <c r="AI78" s="166"/>
    </row>
    <row r="79" spans="1:35" s="154" customFormat="1" ht="11.25">
      <c r="A79" s="162">
        <v>52</v>
      </c>
      <c r="B79" s="164" t="s">
        <v>946</v>
      </c>
      <c r="C79" s="163" t="s">
        <v>947</v>
      </c>
      <c r="D79" s="150" t="s">
        <v>472</v>
      </c>
      <c r="E79" s="163" t="s">
        <v>948</v>
      </c>
      <c r="F79" s="255">
        <v>227157666</v>
      </c>
      <c r="G79" s="255">
        <v>130323665.60923822</v>
      </c>
      <c r="H79" s="255">
        <v>26372959.334869355</v>
      </c>
      <c r="I79" s="255">
        <v>31325230.868285313</v>
      </c>
      <c r="J79" s="255">
        <v>18845366.873866893</v>
      </c>
      <c r="K79" s="255">
        <v>17641955.018466037</v>
      </c>
      <c r="L79" s="255">
        <v>672343.6920875054</v>
      </c>
      <c r="M79" s="255">
        <v>0</v>
      </c>
      <c r="N79" s="255">
        <v>1145927.4539067275</v>
      </c>
      <c r="O79" s="255">
        <v>830217.1492799561</v>
      </c>
      <c r="P79" s="255">
        <v>130323665.60923822</v>
      </c>
      <c r="Q79" s="255">
        <v>26372959.334869355</v>
      </c>
      <c r="R79" s="255">
        <v>31325230.868285313</v>
      </c>
      <c r="S79" s="255">
        <v>18845366.873866893</v>
      </c>
      <c r="T79" s="255">
        <v>13746552.859845629</v>
      </c>
      <c r="U79" s="255">
        <v>67927.24410165224</v>
      </c>
      <c r="V79" s="255">
        <v>3827474.914518755</v>
      </c>
      <c r="W79" s="255">
        <v>672343.6920875054</v>
      </c>
      <c r="X79" s="255">
        <v>0</v>
      </c>
      <c r="Y79" s="255">
        <v>0</v>
      </c>
      <c r="Z79" s="255">
        <v>1145927.4539067275</v>
      </c>
      <c r="AA79" s="255">
        <v>763352.5967318341</v>
      </c>
      <c r="AB79" s="255">
        <v>66864.55254812201</v>
      </c>
      <c r="AC79" s="73"/>
      <c r="AD79" s="166"/>
      <c r="AE79" s="166"/>
      <c r="AF79" s="166"/>
      <c r="AG79" s="166"/>
      <c r="AH79" s="166"/>
      <c r="AI79" s="166"/>
    </row>
    <row r="80" spans="1:35" s="154" customFormat="1" ht="11.25">
      <c r="A80" s="162">
        <v>53</v>
      </c>
      <c r="B80" s="164" t="s">
        <v>949</v>
      </c>
      <c r="C80" s="163" t="s">
        <v>950</v>
      </c>
      <c r="D80" s="150" t="s">
        <v>472</v>
      </c>
      <c r="E80" s="163" t="s">
        <v>951</v>
      </c>
      <c r="F80" s="255">
        <v>410722765</v>
      </c>
      <c r="G80" s="255">
        <v>238466371.01862305</v>
      </c>
      <c r="H80" s="255">
        <v>48257266.83030164</v>
      </c>
      <c r="I80" s="255">
        <v>57318938.13421884</v>
      </c>
      <c r="J80" s="255">
        <v>34483270.76987196</v>
      </c>
      <c r="K80" s="255">
        <v>27737687.268565327</v>
      </c>
      <c r="L80" s="255">
        <v>1057097.076179789</v>
      </c>
      <c r="M80" s="255">
        <v>0</v>
      </c>
      <c r="N80" s="255">
        <v>2096819.1779005402</v>
      </c>
      <c r="O80" s="255">
        <v>1305314.7243388416</v>
      </c>
      <c r="P80" s="255">
        <v>238466371.01862305</v>
      </c>
      <c r="Q80" s="255">
        <v>48257266.83030164</v>
      </c>
      <c r="R80" s="255">
        <v>57318938.13421884</v>
      </c>
      <c r="S80" s="255">
        <v>34483270.76987196</v>
      </c>
      <c r="T80" s="255">
        <v>21613113.95750028</v>
      </c>
      <c r="U80" s="255">
        <v>106799.08501835383</v>
      </c>
      <c r="V80" s="255">
        <v>6017774.2260466935</v>
      </c>
      <c r="W80" s="255">
        <v>1057097.076179789</v>
      </c>
      <c r="X80" s="255">
        <v>0</v>
      </c>
      <c r="Y80" s="255">
        <v>0</v>
      </c>
      <c r="Z80" s="255">
        <v>2096819.1779005402</v>
      </c>
      <c r="AA80" s="255">
        <v>1200186.4635541916</v>
      </c>
      <c r="AB80" s="255">
        <v>105128.26078464993</v>
      </c>
      <c r="AC80" s="73"/>
      <c r="AD80" s="166"/>
      <c r="AE80" s="166"/>
      <c r="AF80" s="166"/>
      <c r="AG80" s="166"/>
      <c r="AH80" s="166"/>
      <c r="AI80" s="166"/>
    </row>
    <row r="81" spans="1:35" s="154" customFormat="1" ht="11.25">
      <c r="A81" s="162">
        <v>54</v>
      </c>
      <c r="B81" s="164" t="s">
        <v>952</v>
      </c>
      <c r="C81" s="163" t="s">
        <v>953</v>
      </c>
      <c r="D81" s="150" t="s">
        <v>472</v>
      </c>
      <c r="E81" s="163" t="s">
        <v>954</v>
      </c>
      <c r="F81" s="255">
        <v>453130445</v>
      </c>
      <c r="G81" s="255">
        <v>263088345.77796966</v>
      </c>
      <c r="H81" s="255">
        <v>53239894.78230729</v>
      </c>
      <c r="I81" s="255">
        <v>63237195.882448964</v>
      </c>
      <c r="J81" s="255">
        <v>38043715.03246861</v>
      </c>
      <c r="K81" s="255">
        <v>30601640.927489962</v>
      </c>
      <c r="L81" s="255">
        <v>1166243.7764742519</v>
      </c>
      <c r="M81" s="255">
        <v>0</v>
      </c>
      <c r="N81" s="255">
        <v>2313318.5889187464</v>
      </c>
      <c r="O81" s="255">
        <v>1440090.231922527</v>
      </c>
      <c r="P81" s="255">
        <v>263088345.77796966</v>
      </c>
      <c r="Q81" s="255">
        <v>53239894.78230729</v>
      </c>
      <c r="R81" s="255">
        <v>63237195.882448964</v>
      </c>
      <c r="S81" s="255">
        <v>38043715.03246861</v>
      </c>
      <c r="T81" s="255">
        <v>23844697.153316576</v>
      </c>
      <c r="U81" s="255">
        <v>117826.23473514916</v>
      </c>
      <c r="V81" s="255">
        <v>6639117.539438236</v>
      </c>
      <c r="W81" s="255">
        <v>1166243.7764742519</v>
      </c>
      <c r="X81" s="255">
        <v>0</v>
      </c>
      <c r="Y81" s="255">
        <v>0</v>
      </c>
      <c r="Z81" s="255">
        <v>2313318.5889187464</v>
      </c>
      <c r="AA81" s="255">
        <v>1324107.3362789792</v>
      </c>
      <c r="AB81" s="255">
        <v>115982.89564354796</v>
      </c>
      <c r="AC81" s="73"/>
      <c r="AD81" s="166"/>
      <c r="AE81" s="166"/>
      <c r="AF81" s="166"/>
      <c r="AG81" s="166"/>
      <c r="AH81" s="166"/>
      <c r="AI81" s="166"/>
    </row>
    <row r="82" spans="1:35" s="154" customFormat="1" ht="11.25">
      <c r="A82" s="162">
        <v>55</v>
      </c>
      <c r="B82" s="164" t="s">
        <v>977</v>
      </c>
      <c r="C82" s="162" t="s">
        <v>978</v>
      </c>
      <c r="D82" s="150" t="s">
        <v>472</v>
      </c>
      <c r="E82" s="162" t="s">
        <v>665</v>
      </c>
      <c r="F82" s="255">
        <v>5598390</v>
      </c>
      <c r="G82" s="255">
        <v>3186173.1504396806</v>
      </c>
      <c r="H82" s="255">
        <v>644770.1922561772</v>
      </c>
      <c r="I82" s="255">
        <v>765844.0932985845</v>
      </c>
      <c r="J82" s="255">
        <v>460734.4465259095</v>
      </c>
      <c r="K82" s="255">
        <v>472600.9983506254</v>
      </c>
      <c r="L82" s="255">
        <v>18011.059419588568</v>
      </c>
      <c r="M82" s="255">
        <v>0</v>
      </c>
      <c r="N82" s="255">
        <v>28015.811778474897</v>
      </c>
      <c r="O82" s="255">
        <v>22240.247930959362</v>
      </c>
      <c r="P82" s="255">
        <v>3186173.1504396806</v>
      </c>
      <c r="Q82" s="255">
        <v>644770.1922561772</v>
      </c>
      <c r="R82" s="255">
        <v>765844.0932985845</v>
      </c>
      <c r="S82" s="255">
        <v>460734.4465259095</v>
      </c>
      <c r="T82" s="255">
        <v>368249.1310425963</v>
      </c>
      <c r="U82" s="255">
        <v>1819.6670008536717</v>
      </c>
      <c r="V82" s="255">
        <v>102532.20030717542</v>
      </c>
      <c r="W82" s="255">
        <v>18011.059419588568</v>
      </c>
      <c r="X82" s="255">
        <v>0</v>
      </c>
      <c r="Y82" s="255">
        <v>0</v>
      </c>
      <c r="Z82" s="255">
        <v>28015.811778474897</v>
      </c>
      <c r="AA82" s="255">
        <v>20449.048811846205</v>
      </c>
      <c r="AB82" s="255">
        <v>1791.1991191131576</v>
      </c>
      <c r="AC82" s="73"/>
      <c r="AD82" s="166"/>
      <c r="AE82" s="166"/>
      <c r="AF82" s="166"/>
      <c r="AG82" s="166"/>
      <c r="AH82" s="166"/>
      <c r="AI82" s="166"/>
    </row>
    <row r="83" spans="1:35" s="154" customFormat="1" ht="22.5">
      <c r="A83" s="162">
        <v>56</v>
      </c>
      <c r="B83" s="164" t="s">
        <v>1272</v>
      </c>
      <c r="C83" s="173" t="s">
        <v>1273</v>
      </c>
      <c r="D83" s="150" t="s">
        <v>472</v>
      </c>
      <c r="E83" s="162" t="s">
        <v>472</v>
      </c>
      <c r="F83" s="255">
        <f aca="true" t="shared" si="13" ref="F83:AB83">(F72+F73+F74+F75+F76+F77+F78+F79+F80+F81+F82)</f>
        <v>1552462540</v>
      </c>
      <c r="G83" s="255">
        <f t="shared" si="13"/>
        <v>884672151.4825175</v>
      </c>
      <c r="H83" s="255">
        <f t="shared" si="13"/>
        <v>179026752.86694768</v>
      </c>
      <c r="I83" s="255">
        <f t="shared" si="13"/>
        <v>212644106.18272302</v>
      </c>
      <c r="J83" s="255">
        <f t="shared" si="13"/>
        <v>127927427.3006588</v>
      </c>
      <c r="K83" s="255">
        <f t="shared" si="13"/>
        <v>112301180.69537646</v>
      </c>
      <c r="L83" s="255">
        <f t="shared" si="13"/>
        <v>15090380.425384149</v>
      </c>
      <c r="M83" s="255">
        <f t="shared" si="13"/>
        <v>5421074.6180889495</v>
      </c>
      <c r="N83" s="255">
        <f t="shared" si="13"/>
        <v>7778864.271131162</v>
      </c>
      <c r="O83" s="255">
        <f t="shared" si="13"/>
        <v>7600602.157172203</v>
      </c>
      <c r="P83" s="255">
        <f t="shared" si="13"/>
        <v>884672151.4825175</v>
      </c>
      <c r="Q83" s="255">
        <f t="shared" si="13"/>
        <v>179026752.86694768</v>
      </c>
      <c r="R83" s="255">
        <f t="shared" si="13"/>
        <v>212644106.18272302</v>
      </c>
      <c r="S83" s="255">
        <f t="shared" si="13"/>
        <v>127927427.3006588</v>
      </c>
      <c r="T83" s="255">
        <f t="shared" si="13"/>
        <v>87608465.68239662</v>
      </c>
      <c r="U83" s="255">
        <f t="shared" si="13"/>
        <v>430586.6280089675</v>
      </c>
      <c r="V83" s="255">
        <f t="shared" si="13"/>
        <v>24262128.38497087</v>
      </c>
      <c r="W83" s="255">
        <f t="shared" si="13"/>
        <v>4261945.366218924</v>
      </c>
      <c r="X83" s="255">
        <f t="shared" si="13"/>
        <v>5421074.6180889495</v>
      </c>
      <c r="Y83" s="255">
        <f t="shared" si="13"/>
        <v>10828435.059165226</v>
      </c>
      <c r="Z83" s="255">
        <f t="shared" si="13"/>
        <v>7778864.271131162</v>
      </c>
      <c r="AA83" s="255">
        <f t="shared" si="13"/>
        <v>7131197.685024726</v>
      </c>
      <c r="AB83" s="255">
        <f t="shared" si="13"/>
        <v>469404.4721474759</v>
      </c>
      <c r="AC83" s="73"/>
      <c r="AD83" s="166"/>
      <c r="AE83" s="166"/>
      <c r="AF83" s="166"/>
      <c r="AG83" s="166"/>
      <c r="AH83" s="166"/>
      <c r="AI83" s="166"/>
    </row>
    <row r="84" spans="1:35" s="154" customFormat="1" ht="11.25">
      <c r="A84" s="162"/>
      <c r="B84" s="169"/>
      <c r="C84" s="163"/>
      <c r="D84" s="150"/>
      <c r="E84" s="162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73"/>
      <c r="AD84" s="166"/>
      <c r="AE84" s="166"/>
      <c r="AF84" s="166"/>
      <c r="AG84" s="166"/>
      <c r="AH84" s="166"/>
      <c r="AI84" s="166"/>
    </row>
    <row r="85" spans="1:35" s="154" customFormat="1" ht="11.25">
      <c r="A85" s="162"/>
      <c r="B85" s="177" t="s">
        <v>1274</v>
      </c>
      <c r="C85" s="163"/>
      <c r="D85" s="150"/>
      <c r="E85" s="162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73"/>
      <c r="AD85" s="166"/>
      <c r="AE85" s="166"/>
      <c r="AF85" s="166"/>
      <c r="AG85" s="166"/>
      <c r="AH85" s="166"/>
      <c r="AI85" s="166"/>
    </row>
    <row r="86" spans="1:35" s="154" customFormat="1" ht="11.25">
      <c r="A86" s="162">
        <v>57</v>
      </c>
      <c r="B86" s="164" t="s">
        <v>955</v>
      </c>
      <c r="C86" s="162" t="s">
        <v>956</v>
      </c>
      <c r="D86" s="150" t="s">
        <v>472</v>
      </c>
      <c r="E86" s="163" t="s">
        <v>957</v>
      </c>
      <c r="F86" s="255">
        <v>111251484</v>
      </c>
      <c r="G86" s="255">
        <v>69700887.61012362</v>
      </c>
      <c r="H86" s="255">
        <v>14105025.867349332</v>
      </c>
      <c r="I86" s="255">
        <v>16753644.749820141</v>
      </c>
      <c r="J86" s="255">
        <v>10079050.434212392</v>
      </c>
      <c r="K86" s="255">
        <v>0</v>
      </c>
      <c r="L86" s="255">
        <v>0</v>
      </c>
      <c r="M86" s="255">
        <v>0</v>
      </c>
      <c r="N86" s="255">
        <v>612875.3384945156</v>
      </c>
      <c r="O86" s="255">
        <v>0</v>
      </c>
      <c r="P86" s="255">
        <v>69700887.61012362</v>
      </c>
      <c r="Q86" s="255">
        <v>14105025.867349332</v>
      </c>
      <c r="R86" s="255">
        <v>16753644.749820141</v>
      </c>
      <c r="S86" s="255">
        <v>10079050.434212392</v>
      </c>
      <c r="T86" s="255">
        <v>0</v>
      </c>
      <c r="U86" s="255">
        <v>0</v>
      </c>
      <c r="V86" s="255">
        <v>0</v>
      </c>
      <c r="W86" s="255">
        <v>0</v>
      </c>
      <c r="X86" s="255">
        <v>0</v>
      </c>
      <c r="Y86" s="255">
        <v>0</v>
      </c>
      <c r="Z86" s="255">
        <v>612875.3384945156</v>
      </c>
      <c r="AA86" s="255">
        <v>0</v>
      </c>
      <c r="AB86" s="255">
        <v>0</v>
      </c>
      <c r="AC86" s="73"/>
      <c r="AD86" s="166"/>
      <c r="AE86" s="166"/>
      <c r="AF86" s="166"/>
      <c r="AG86" s="166"/>
      <c r="AH86" s="166"/>
      <c r="AI86" s="166"/>
    </row>
    <row r="87" spans="1:35" s="154" customFormat="1" ht="11.25">
      <c r="A87" s="162">
        <v>58</v>
      </c>
      <c r="B87" s="164" t="s">
        <v>958</v>
      </c>
      <c r="C87" s="162" t="s">
        <v>959</v>
      </c>
      <c r="D87" s="150" t="s">
        <v>472</v>
      </c>
      <c r="E87" s="163" t="s">
        <v>957</v>
      </c>
      <c r="F87" s="255">
        <v>198758684</v>
      </c>
      <c r="G87" s="255">
        <v>124525590.10376956</v>
      </c>
      <c r="H87" s="255">
        <v>25199631.30721305</v>
      </c>
      <c r="I87" s="255">
        <v>29931577.206446618</v>
      </c>
      <c r="J87" s="255">
        <v>18006940.02673873</v>
      </c>
      <c r="K87" s="255">
        <v>0</v>
      </c>
      <c r="L87" s="255">
        <v>0</v>
      </c>
      <c r="M87" s="255">
        <v>0</v>
      </c>
      <c r="N87" s="255">
        <v>1094945.3558320578</v>
      </c>
      <c r="O87" s="255">
        <v>0</v>
      </c>
      <c r="P87" s="255">
        <v>124525590.10376956</v>
      </c>
      <c r="Q87" s="255">
        <v>25199631.30721305</v>
      </c>
      <c r="R87" s="255">
        <v>29931577.206446618</v>
      </c>
      <c r="S87" s="255">
        <v>18006940.02673873</v>
      </c>
      <c r="T87" s="255">
        <v>0</v>
      </c>
      <c r="U87" s="255">
        <v>0</v>
      </c>
      <c r="V87" s="255">
        <v>0</v>
      </c>
      <c r="W87" s="255">
        <v>0</v>
      </c>
      <c r="X87" s="255">
        <v>0</v>
      </c>
      <c r="Y87" s="255">
        <v>0</v>
      </c>
      <c r="Z87" s="255">
        <v>1094945.3558320578</v>
      </c>
      <c r="AA87" s="255">
        <v>0</v>
      </c>
      <c r="AB87" s="255">
        <v>0</v>
      </c>
      <c r="AC87" s="73"/>
      <c r="AD87" s="166"/>
      <c r="AE87" s="166"/>
      <c r="AF87" s="166"/>
      <c r="AG87" s="166"/>
      <c r="AH87" s="166"/>
      <c r="AI87" s="166"/>
    </row>
    <row r="88" spans="1:35" s="154" customFormat="1" ht="11.25">
      <c r="A88" s="162">
        <v>59</v>
      </c>
      <c r="B88" s="164" t="s">
        <v>960</v>
      </c>
      <c r="C88" s="163" t="s">
        <v>961</v>
      </c>
      <c r="D88" s="150" t="s">
        <v>472</v>
      </c>
      <c r="E88" s="162" t="s">
        <v>962</v>
      </c>
      <c r="F88" s="255">
        <v>1304801</v>
      </c>
      <c r="G88" s="255">
        <v>0</v>
      </c>
      <c r="H88" s="255">
        <v>275.6000105609978</v>
      </c>
      <c r="I88" s="255">
        <v>0</v>
      </c>
      <c r="J88" s="255">
        <v>0</v>
      </c>
      <c r="K88" s="255">
        <v>1279407.7090269285</v>
      </c>
      <c r="L88" s="255">
        <v>0</v>
      </c>
      <c r="M88" s="255">
        <v>5720.50021920968</v>
      </c>
      <c r="N88" s="255">
        <v>0</v>
      </c>
      <c r="O88" s="255">
        <v>19397.190743300725</v>
      </c>
      <c r="P88" s="255">
        <v>0</v>
      </c>
      <c r="Q88" s="255">
        <v>275.6000105609978</v>
      </c>
      <c r="R88" s="255">
        <v>0</v>
      </c>
      <c r="S88" s="255">
        <v>0</v>
      </c>
      <c r="T88" s="255">
        <v>1198733.4059354877</v>
      </c>
      <c r="U88" s="255">
        <v>0</v>
      </c>
      <c r="V88" s="255">
        <v>80674.30309144087</v>
      </c>
      <c r="W88" s="255">
        <v>0</v>
      </c>
      <c r="X88" s="255">
        <v>5720.50021920968</v>
      </c>
      <c r="Y88" s="255">
        <v>0</v>
      </c>
      <c r="Z88" s="255">
        <v>0</v>
      </c>
      <c r="AA88" s="255">
        <v>0</v>
      </c>
      <c r="AB88" s="255">
        <v>19397.190743300725</v>
      </c>
      <c r="AC88" s="73"/>
      <c r="AD88" s="166"/>
      <c r="AE88" s="166"/>
      <c r="AF88" s="166"/>
      <c r="AG88" s="166"/>
      <c r="AH88" s="166"/>
      <c r="AI88" s="166"/>
    </row>
    <row r="89" spans="1:35" s="154" customFormat="1" ht="11.25">
      <c r="A89" s="162">
        <v>60</v>
      </c>
      <c r="B89" s="164" t="s">
        <v>963</v>
      </c>
      <c r="C89" s="162" t="s">
        <v>964</v>
      </c>
      <c r="D89" s="150" t="s">
        <v>472</v>
      </c>
      <c r="E89" s="162" t="s">
        <v>547</v>
      </c>
      <c r="F89" s="255">
        <v>44252929</v>
      </c>
      <c r="G89" s="255">
        <v>39270311.4867494</v>
      </c>
      <c r="H89" s="255">
        <v>4617234.495095889</v>
      </c>
      <c r="I89" s="255">
        <v>334888.2290826171</v>
      </c>
      <c r="J89" s="255">
        <v>30494.78907209262</v>
      </c>
      <c r="K89" s="255">
        <v>0</v>
      </c>
      <c r="L89" s="255">
        <v>0</v>
      </c>
      <c r="M89" s="255">
        <v>0</v>
      </c>
      <c r="N89" s="255">
        <v>0</v>
      </c>
      <c r="O89" s="255">
        <v>0</v>
      </c>
      <c r="P89" s="255">
        <v>39270311.4867494</v>
      </c>
      <c r="Q89" s="255">
        <v>4617234.495095889</v>
      </c>
      <c r="R89" s="255">
        <v>334888.2290826171</v>
      </c>
      <c r="S89" s="255">
        <v>30494.78907209262</v>
      </c>
      <c r="T89" s="255">
        <v>0</v>
      </c>
      <c r="U89" s="255">
        <v>0</v>
      </c>
      <c r="V89" s="255">
        <v>0</v>
      </c>
      <c r="W89" s="255">
        <v>0</v>
      </c>
      <c r="X89" s="255">
        <v>0</v>
      </c>
      <c r="Y89" s="255">
        <v>0</v>
      </c>
      <c r="Z89" s="255">
        <v>0</v>
      </c>
      <c r="AA89" s="255">
        <v>0</v>
      </c>
      <c r="AB89" s="255">
        <v>0</v>
      </c>
      <c r="AC89" s="73"/>
      <c r="AD89" s="166"/>
      <c r="AE89" s="166"/>
      <c r="AF89" s="166"/>
      <c r="AG89" s="166"/>
      <c r="AH89" s="166"/>
      <c r="AI89" s="166"/>
    </row>
    <row r="90" spans="1:35" s="154" customFormat="1" ht="11.25">
      <c r="A90" s="162">
        <v>61</v>
      </c>
      <c r="B90" s="164" t="s">
        <v>965</v>
      </c>
      <c r="C90" s="162" t="s">
        <v>966</v>
      </c>
      <c r="D90" s="150" t="s">
        <v>472</v>
      </c>
      <c r="E90" s="162" t="s">
        <v>744</v>
      </c>
      <c r="F90" s="255">
        <v>123389284</v>
      </c>
      <c r="G90" s="255">
        <v>123389284</v>
      </c>
      <c r="H90" s="255">
        <v>0</v>
      </c>
      <c r="I90" s="255">
        <v>0</v>
      </c>
      <c r="J90" s="255">
        <v>0</v>
      </c>
      <c r="K90" s="255">
        <v>0</v>
      </c>
      <c r="L90" s="255">
        <v>0</v>
      </c>
      <c r="M90" s="255">
        <v>0</v>
      </c>
      <c r="N90" s="255">
        <v>0</v>
      </c>
      <c r="O90" s="255">
        <v>0</v>
      </c>
      <c r="P90" s="255">
        <v>123389284</v>
      </c>
      <c r="Q90" s="255">
        <v>0</v>
      </c>
      <c r="R90" s="255">
        <v>0</v>
      </c>
      <c r="S90" s="255">
        <v>0</v>
      </c>
      <c r="T90" s="255">
        <v>0</v>
      </c>
      <c r="U90" s="255">
        <v>0</v>
      </c>
      <c r="V90" s="255">
        <v>0</v>
      </c>
      <c r="W90" s="255">
        <v>0</v>
      </c>
      <c r="X90" s="255">
        <v>0</v>
      </c>
      <c r="Y90" s="255">
        <v>0</v>
      </c>
      <c r="Z90" s="255">
        <v>0</v>
      </c>
      <c r="AA90" s="255">
        <v>0</v>
      </c>
      <c r="AB90" s="255">
        <v>0</v>
      </c>
      <c r="AC90" s="73"/>
      <c r="AD90" s="166"/>
      <c r="AE90" s="166"/>
      <c r="AF90" s="166"/>
      <c r="AG90" s="166"/>
      <c r="AH90" s="166"/>
      <c r="AI90" s="166"/>
    </row>
    <row r="91" spans="1:35" s="154" customFormat="1" ht="22.5">
      <c r="A91" s="162">
        <v>62</v>
      </c>
      <c r="B91" s="169" t="s">
        <v>1275</v>
      </c>
      <c r="C91" s="163" t="s">
        <v>971</v>
      </c>
      <c r="D91" s="150" t="s">
        <v>472</v>
      </c>
      <c r="E91" s="163" t="s">
        <v>493</v>
      </c>
      <c r="F91" s="255">
        <v>1123105</v>
      </c>
      <c r="G91" s="255">
        <v>0</v>
      </c>
      <c r="H91" s="255">
        <v>0</v>
      </c>
      <c r="I91" s="255">
        <v>0</v>
      </c>
      <c r="J91" s="255">
        <v>0</v>
      </c>
      <c r="K91" s="255">
        <v>0</v>
      </c>
      <c r="L91" s="255">
        <v>1123105</v>
      </c>
      <c r="M91" s="255">
        <v>0</v>
      </c>
      <c r="N91" s="255">
        <v>0</v>
      </c>
      <c r="O91" s="255">
        <v>0</v>
      </c>
      <c r="P91" s="255">
        <v>0</v>
      </c>
      <c r="Q91" s="255">
        <v>0</v>
      </c>
      <c r="R91" s="255">
        <v>0</v>
      </c>
      <c r="S91" s="255">
        <v>0</v>
      </c>
      <c r="T91" s="255">
        <v>0</v>
      </c>
      <c r="U91" s="255">
        <v>0</v>
      </c>
      <c r="V91" s="255">
        <v>0</v>
      </c>
      <c r="W91" s="255">
        <v>0</v>
      </c>
      <c r="X91" s="255">
        <v>0</v>
      </c>
      <c r="Y91" s="255">
        <v>1123105</v>
      </c>
      <c r="Z91" s="255">
        <v>0</v>
      </c>
      <c r="AA91" s="255">
        <v>0</v>
      </c>
      <c r="AB91" s="255">
        <v>0</v>
      </c>
      <c r="AC91" s="73"/>
      <c r="AD91" s="166"/>
      <c r="AE91" s="166"/>
      <c r="AF91" s="166"/>
      <c r="AG91" s="166"/>
      <c r="AH91" s="166"/>
      <c r="AI91" s="166"/>
    </row>
    <row r="92" spans="1:35" s="154" customFormat="1" ht="11.25">
      <c r="A92" s="162">
        <v>63</v>
      </c>
      <c r="B92" s="164" t="s">
        <v>975</v>
      </c>
      <c r="C92" s="162" t="s">
        <v>976</v>
      </c>
      <c r="D92" s="150" t="s">
        <v>472</v>
      </c>
      <c r="E92" s="162" t="s">
        <v>567</v>
      </c>
      <c r="F92" s="255">
        <v>31763518</v>
      </c>
      <c r="G92" s="255">
        <v>0</v>
      </c>
      <c r="H92" s="255">
        <v>0</v>
      </c>
      <c r="I92" s="255">
        <v>0</v>
      </c>
      <c r="J92" s="255">
        <v>0</v>
      </c>
      <c r="K92" s="255">
        <v>0</v>
      </c>
      <c r="L92" s="255">
        <v>0</v>
      </c>
      <c r="M92" s="255">
        <v>0</v>
      </c>
      <c r="N92" s="255">
        <v>31763518</v>
      </c>
      <c r="O92" s="255">
        <v>0</v>
      </c>
      <c r="P92" s="255">
        <v>0</v>
      </c>
      <c r="Q92" s="255">
        <v>0</v>
      </c>
      <c r="R92" s="255">
        <v>0</v>
      </c>
      <c r="S92" s="255">
        <v>0</v>
      </c>
      <c r="T92" s="255">
        <v>0</v>
      </c>
      <c r="U92" s="255">
        <v>0</v>
      </c>
      <c r="V92" s="255">
        <v>0</v>
      </c>
      <c r="W92" s="255">
        <v>0</v>
      </c>
      <c r="X92" s="255">
        <v>0</v>
      </c>
      <c r="Y92" s="255">
        <v>0</v>
      </c>
      <c r="Z92" s="255">
        <v>31763518</v>
      </c>
      <c r="AA92" s="255">
        <v>0</v>
      </c>
      <c r="AB92" s="255">
        <v>0</v>
      </c>
      <c r="AC92" s="73"/>
      <c r="AD92" s="166"/>
      <c r="AE92" s="166"/>
      <c r="AF92" s="166"/>
      <c r="AG92" s="166"/>
      <c r="AH92" s="166"/>
      <c r="AI92" s="166"/>
    </row>
    <row r="93" spans="1:35" s="154" customFormat="1" ht="11.25">
      <c r="A93" s="162">
        <v>64</v>
      </c>
      <c r="B93" s="175" t="s">
        <v>1112</v>
      </c>
      <c r="C93" s="172" t="s">
        <v>435</v>
      </c>
      <c r="D93" s="155" t="s">
        <v>472</v>
      </c>
      <c r="E93" s="162" t="s">
        <v>547</v>
      </c>
      <c r="F93" s="255">
        <v>-23664861</v>
      </c>
      <c r="G93" s="255">
        <v>-21000337.91572594</v>
      </c>
      <c r="H93" s="255">
        <v>-2469129.501707094</v>
      </c>
      <c r="I93" s="255">
        <v>-179086.07567594657</v>
      </c>
      <c r="J93" s="255">
        <v>-16307.506891021627</v>
      </c>
      <c r="K93" s="255">
        <v>0</v>
      </c>
      <c r="L93" s="255">
        <v>0</v>
      </c>
      <c r="M93" s="255">
        <v>0</v>
      </c>
      <c r="N93" s="255">
        <v>0</v>
      </c>
      <c r="O93" s="255">
        <v>0</v>
      </c>
      <c r="P93" s="255">
        <v>-21000337.91572594</v>
      </c>
      <c r="Q93" s="255">
        <v>-2469129.501707094</v>
      </c>
      <c r="R93" s="255">
        <v>-179086.07567594657</v>
      </c>
      <c r="S93" s="255">
        <v>-16307.506891021627</v>
      </c>
      <c r="T93" s="255">
        <v>0</v>
      </c>
      <c r="U93" s="255">
        <v>0</v>
      </c>
      <c r="V93" s="255">
        <v>0</v>
      </c>
      <c r="W93" s="255">
        <v>0</v>
      </c>
      <c r="X93" s="255">
        <v>0</v>
      </c>
      <c r="Y93" s="255">
        <v>0</v>
      </c>
      <c r="Z93" s="255">
        <v>0</v>
      </c>
      <c r="AA93" s="255">
        <v>0</v>
      </c>
      <c r="AB93" s="255">
        <v>0</v>
      </c>
      <c r="AC93" s="73"/>
      <c r="AD93" s="166"/>
      <c r="AE93" s="166"/>
      <c r="AF93" s="166"/>
      <c r="AG93" s="166"/>
      <c r="AH93" s="166"/>
      <c r="AI93" s="166"/>
    </row>
    <row r="94" spans="1:35" s="154" customFormat="1" ht="22.5">
      <c r="A94" s="162">
        <v>65</v>
      </c>
      <c r="B94" s="169" t="s">
        <v>1276</v>
      </c>
      <c r="C94" s="173" t="s">
        <v>1277</v>
      </c>
      <c r="D94" s="150" t="s">
        <v>472</v>
      </c>
      <c r="E94" s="162" t="s">
        <v>472</v>
      </c>
      <c r="F94" s="255">
        <f aca="true" t="shared" si="14" ref="F94:AB94">(F86+F87+F88+F89+F90+F91+F92+F93)</f>
        <v>488178944</v>
      </c>
      <c r="G94" s="255">
        <f t="shared" si="14"/>
        <v>335885735.28491664</v>
      </c>
      <c r="H94" s="255">
        <f t="shared" si="14"/>
        <v>41453037.76796173</v>
      </c>
      <c r="I94" s="255">
        <f t="shared" si="14"/>
        <v>46841024.109673426</v>
      </c>
      <c r="J94" s="255">
        <f t="shared" si="14"/>
        <v>28100177.74313219</v>
      </c>
      <c r="K94" s="255">
        <f t="shared" si="14"/>
        <v>1279407.7090269285</v>
      </c>
      <c r="L94" s="255">
        <f t="shared" si="14"/>
        <v>1123105</v>
      </c>
      <c r="M94" s="255">
        <f t="shared" si="14"/>
        <v>5720.50021920968</v>
      </c>
      <c r="N94" s="255">
        <f t="shared" si="14"/>
        <v>33471338.694326572</v>
      </c>
      <c r="O94" s="255">
        <f t="shared" si="14"/>
        <v>19397.190743300725</v>
      </c>
      <c r="P94" s="255">
        <f t="shared" si="14"/>
        <v>335885735.28491664</v>
      </c>
      <c r="Q94" s="255">
        <f t="shared" si="14"/>
        <v>41453037.76796173</v>
      </c>
      <c r="R94" s="255">
        <f t="shared" si="14"/>
        <v>46841024.109673426</v>
      </c>
      <c r="S94" s="255">
        <f t="shared" si="14"/>
        <v>28100177.74313219</v>
      </c>
      <c r="T94" s="255">
        <f t="shared" si="14"/>
        <v>1198733.4059354877</v>
      </c>
      <c r="U94" s="255">
        <f t="shared" si="14"/>
        <v>0</v>
      </c>
      <c r="V94" s="255">
        <f t="shared" si="14"/>
        <v>80674.30309144087</v>
      </c>
      <c r="W94" s="255">
        <f t="shared" si="14"/>
        <v>0</v>
      </c>
      <c r="X94" s="255">
        <f t="shared" si="14"/>
        <v>5720.50021920968</v>
      </c>
      <c r="Y94" s="255">
        <f t="shared" si="14"/>
        <v>1123105</v>
      </c>
      <c r="Z94" s="255">
        <f t="shared" si="14"/>
        <v>33471338.694326572</v>
      </c>
      <c r="AA94" s="255">
        <f t="shared" si="14"/>
        <v>0</v>
      </c>
      <c r="AB94" s="255">
        <f t="shared" si="14"/>
        <v>19397.190743300725</v>
      </c>
      <c r="AC94" s="73"/>
      <c r="AD94" s="166"/>
      <c r="AE94" s="166"/>
      <c r="AF94" s="166"/>
      <c r="AG94" s="166"/>
      <c r="AH94" s="166"/>
      <c r="AI94" s="166"/>
    </row>
    <row r="95" spans="1:35" s="154" customFormat="1" ht="11.25">
      <c r="A95" s="162"/>
      <c r="B95" s="164"/>
      <c r="C95" s="162"/>
      <c r="D95" s="150"/>
      <c r="E95" s="162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73"/>
      <c r="AD95" s="166"/>
      <c r="AE95" s="166"/>
      <c r="AF95" s="166"/>
      <c r="AG95" s="166"/>
      <c r="AH95" s="166"/>
      <c r="AI95" s="166"/>
    </row>
    <row r="96" spans="1:35" s="154" customFormat="1" ht="22.5">
      <c r="A96" s="162"/>
      <c r="B96" s="169" t="s">
        <v>1278</v>
      </c>
      <c r="C96" s="162"/>
      <c r="D96" s="150"/>
      <c r="E96" s="162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73"/>
      <c r="AD96" s="166"/>
      <c r="AE96" s="166"/>
      <c r="AF96" s="166"/>
      <c r="AG96" s="166"/>
      <c r="AH96" s="166"/>
      <c r="AI96" s="166"/>
    </row>
    <row r="97" spans="1:35" s="154" customFormat="1" ht="11.25">
      <c r="A97" s="162">
        <v>66</v>
      </c>
      <c r="B97" s="164" t="s">
        <v>967</v>
      </c>
      <c r="C97" s="162" t="s">
        <v>968</v>
      </c>
      <c r="D97" s="150" t="s">
        <v>472</v>
      </c>
      <c r="E97" s="162" t="s">
        <v>969</v>
      </c>
      <c r="F97" s="255">
        <v>119336078</v>
      </c>
      <c r="G97" s="255">
        <v>71183100.88448448</v>
      </c>
      <c r="H97" s="255">
        <v>24856208.801075853</v>
      </c>
      <c r="I97" s="255">
        <v>8991479.775452835</v>
      </c>
      <c r="J97" s="255">
        <v>893282.0538937561</v>
      </c>
      <c r="K97" s="255">
        <v>12642476.107674748</v>
      </c>
      <c r="L97" s="255">
        <v>235094.91756221055</v>
      </c>
      <c r="M97" s="255">
        <v>388495.2081679151</v>
      </c>
      <c r="N97" s="255">
        <v>0</v>
      </c>
      <c r="O97" s="255">
        <v>145940.25168819405</v>
      </c>
      <c r="P97" s="255">
        <v>71183100.88448448</v>
      </c>
      <c r="Q97" s="255">
        <v>24856208.801075853</v>
      </c>
      <c r="R97" s="255">
        <v>8991479.775452835</v>
      </c>
      <c r="S97" s="255">
        <v>893282.0538937561</v>
      </c>
      <c r="T97" s="255">
        <v>9386331.85848212</v>
      </c>
      <c r="U97" s="255">
        <v>17074.56011698931</v>
      </c>
      <c r="V97" s="255">
        <v>3239069.6890756385</v>
      </c>
      <c r="W97" s="255">
        <v>34149.12023397862</v>
      </c>
      <c r="X97" s="255">
        <v>388495.2081679151</v>
      </c>
      <c r="Y97" s="255">
        <v>200945.79732823194</v>
      </c>
      <c r="Z97" s="255">
        <v>0</v>
      </c>
      <c r="AA97" s="255">
        <v>16215.58352091045</v>
      </c>
      <c r="AB97" s="255">
        <v>129724.6681672836</v>
      </c>
      <c r="AC97" s="73"/>
      <c r="AD97" s="166"/>
      <c r="AE97" s="166"/>
      <c r="AF97" s="166"/>
      <c r="AG97" s="166"/>
      <c r="AH97" s="166"/>
      <c r="AI97" s="166"/>
    </row>
    <row r="98" spans="1:35" s="154" customFormat="1" ht="11.25">
      <c r="A98" s="162">
        <v>67</v>
      </c>
      <c r="B98" s="175" t="s">
        <v>1110</v>
      </c>
      <c r="C98" s="162" t="s">
        <v>433</v>
      </c>
      <c r="D98" s="155" t="s">
        <v>472</v>
      </c>
      <c r="E98" s="162" t="s">
        <v>1111</v>
      </c>
      <c r="F98" s="255">
        <v>-8752784</v>
      </c>
      <c r="G98" s="255">
        <v>-7241560.201566638</v>
      </c>
      <c r="H98" s="255">
        <v>-965167.6812595879</v>
      </c>
      <c r="I98" s="255">
        <v>-358820.1139864428</v>
      </c>
      <c r="J98" s="255">
        <v>-37477.7329241252</v>
      </c>
      <c r="K98" s="255">
        <v>-35132.74336890128</v>
      </c>
      <c r="L98" s="255">
        <v>0</v>
      </c>
      <c r="M98" s="255">
        <v>-114625.52689430305</v>
      </c>
      <c r="N98" s="255">
        <v>0</v>
      </c>
      <c r="O98" s="255">
        <v>0</v>
      </c>
      <c r="P98" s="255">
        <v>-7241560.201566638</v>
      </c>
      <c r="Q98" s="255">
        <v>-965167.6812595879</v>
      </c>
      <c r="R98" s="255">
        <v>-358820.1139864428</v>
      </c>
      <c r="S98" s="255">
        <v>-37477.7329241252</v>
      </c>
      <c r="T98" s="255">
        <v>-35132.74336890128</v>
      </c>
      <c r="U98" s="255">
        <v>0</v>
      </c>
      <c r="V98" s="255">
        <v>0</v>
      </c>
      <c r="W98" s="255">
        <v>0</v>
      </c>
      <c r="X98" s="255">
        <v>-114625.52689430305</v>
      </c>
      <c r="Y98" s="255">
        <v>0</v>
      </c>
      <c r="Z98" s="255">
        <v>0</v>
      </c>
      <c r="AA98" s="255">
        <v>0</v>
      </c>
      <c r="AB98" s="255">
        <v>0</v>
      </c>
      <c r="AC98" s="73"/>
      <c r="AD98" s="166"/>
      <c r="AE98" s="166"/>
      <c r="AF98" s="166"/>
      <c r="AG98" s="166"/>
      <c r="AH98" s="166"/>
      <c r="AI98" s="166"/>
    </row>
    <row r="99" spans="1:35" s="154" customFormat="1" ht="11.25">
      <c r="A99" s="162">
        <v>68</v>
      </c>
      <c r="B99" s="175" t="s">
        <v>1279</v>
      </c>
      <c r="C99" s="163" t="s">
        <v>1280</v>
      </c>
      <c r="D99" s="150" t="s">
        <v>472</v>
      </c>
      <c r="E99" s="155" t="s">
        <v>472</v>
      </c>
      <c r="F99" s="255">
        <f aca="true" t="shared" si="15" ref="F99:AB99">(F97+F98)</f>
        <v>110583294</v>
      </c>
      <c r="G99" s="255">
        <f t="shared" si="15"/>
        <v>63941540.68291785</v>
      </c>
      <c r="H99" s="255">
        <f t="shared" si="15"/>
        <v>23891041.119816266</v>
      </c>
      <c r="I99" s="255">
        <f t="shared" si="15"/>
        <v>8632659.661466394</v>
      </c>
      <c r="J99" s="255">
        <f t="shared" si="15"/>
        <v>855804.320969631</v>
      </c>
      <c r="K99" s="255">
        <f t="shared" si="15"/>
        <v>12607343.364305846</v>
      </c>
      <c r="L99" s="255">
        <f t="shared" si="15"/>
        <v>235094.91756221055</v>
      </c>
      <c r="M99" s="255">
        <f t="shared" si="15"/>
        <v>273869.6812736121</v>
      </c>
      <c r="N99" s="255">
        <f t="shared" si="15"/>
        <v>0</v>
      </c>
      <c r="O99" s="255">
        <f t="shared" si="15"/>
        <v>145940.25168819405</v>
      </c>
      <c r="P99" s="255">
        <f t="shared" si="15"/>
        <v>63941540.68291785</v>
      </c>
      <c r="Q99" s="255">
        <f t="shared" si="15"/>
        <v>23891041.119816266</v>
      </c>
      <c r="R99" s="255">
        <f t="shared" si="15"/>
        <v>8632659.661466394</v>
      </c>
      <c r="S99" s="255">
        <f t="shared" si="15"/>
        <v>855804.320969631</v>
      </c>
      <c r="T99" s="255">
        <f t="shared" si="15"/>
        <v>9351199.11511322</v>
      </c>
      <c r="U99" s="255">
        <f t="shared" si="15"/>
        <v>17074.56011698931</v>
      </c>
      <c r="V99" s="255">
        <f t="shared" si="15"/>
        <v>3239069.6890756385</v>
      </c>
      <c r="W99" s="255">
        <f t="shared" si="15"/>
        <v>34149.12023397862</v>
      </c>
      <c r="X99" s="255">
        <f t="shared" si="15"/>
        <v>273869.6812736121</v>
      </c>
      <c r="Y99" s="255">
        <f t="shared" si="15"/>
        <v>200945.79732823194</v>
      </c>
      <c r="Z99" s="255">
        <f t="shared" si="15"/>
        <v>0</v>
      </c>
      <c r="AA99" s="255">
        <f t="shared" si="15"/>
        <v>16215.58352091045</v>
      </c>
      <c r="AB99" s="255">
        <f t="shared" si="15"/>
        <v>129724.6681672836</v>
      </c>
      <c r="AC99" s="73"/>
      <c r="AD99" s="166"/>
      <c r="AE99" s="166"/>
      <c r="AF99" s="166"/>
      <c r="AG99" s="166"/>
      <c r="AH99" s="166"/>
      <c r="AI99" s="166"/>
    </row>
    <row r="100" spans="1:35" s="154" customFormat="1" ht="11.25">
      <c r="A100" s="162"/>
      <c r="B100" s="175"/>
      <c r="C100" s="162"/>
      <c r="D100" s="155"/>
      <c r="E100" s="162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73"/>
      <c r="AD100" s="166"/>
      <c r="AE100" s="166"/>
      <c r="AF100" s="166"/>
      <c r="AG100" s="166"/>
      <c r="AH100" s="166"/>
      <c r="AI100" s="166"/>
    </row>
    <row r="101" spans="1:35" s="154" customFormat="1" ht="11.25">
      <c r="A101" s="162">
        <v>69</v>
      </c>
      <c r="B101" s="164" t="s">
        <v>1281</v>
      </c>
      <c r="C101" s="173" t="s">
        <v>1282</v>
      </c>
      <c r="D101" s="150"/>
      <c r="E101" s="162" t="s">
        <v>472</v>
      </c>
      <c r="F101" s="255">
        <f aca="true" t="shared" si="16" ref="F101:AB101">(F83+F94+F99)</f>
        <v>2151224778</v>
      </c>
      <c r="G101" s="255">
        <f t="shared" si="16"/>
        <v>1284499427.450352</v>
      </c>
      <c r="H101" s="255">
        <f t="shared" si="16"/>
        <v>244370831.7547257</v>
      </c>
      <c r="I101" s="255">
        <f t="shared" si="16"/>
        <v>268117789.95386282</v>
      </c>
      <c r="J101" s="255">
        <f t="shared" si="16"/>
        <v>156883409.36476064</v>
      </c>
      <c r="K101" s="255">
        <f t="shared" si="16"/>
        <v>126187931.76870924</v>
      </c>
      <c r="L101" s="255">
        <f t="shared" si="16"/>
        <v>16448580.34294636</v>
      </c>
      <c r="M101" s="255">
        <f t="shared" si="16"/>
        <v>5700664.799581772</v>
      </c>
      <c r="N101" s="255">
        <f t="shared" si="16"/>
        <v>41250202.96545774</v>
      </c>
      <c r="O101" s="255">
        <f t="shared" si="16"/>
        <v>7765939.599603699</v>
      </c>
      <c r="P101" s="255">
        <f t="shared" si="16"/>
        <v>1284499427.450352</v>
      </c>
      <c r="Q101" s="255">
        <f t="shared" si="16"/>
        <v>244370831.7547257</v>
      </c>
      <c r="R101" s="255">
        <f t="shared" si="16"/>
        <v>268117789.95386282</v>
      </c>
      <c r="S101" s="255">
        <f t="shared" si="16"/>
        <v>156883409.36476064</v>
      </c>
      <c r="T101" s="255">
        <f t="shared" si="16"/>
        <v>98158398.20344532</v>
      </c>
      <c r="U101" s="255">
        <f t="shared" si="16"/>
        <v>447661.1881259568</v>
      </c>
      <c r="V101" s="255">
        <f t="shared" si="16"/>
        <v>27581872.377137948</v>
      </c>
      <c r="W101" s="255">
        <f t="shared" si="16"/>
        <v>4296094.486452903</v>
      </c>
      <c r="X101" s="255">
        <f t="shared" si="16"/>
        <v>5700664.799581772</v>
      </c>
      <c r="Y101" s="255">
        <f t="shared" si="16"/>
        <v>12152485.856493458</v>
      </c>
      <c r="Z101" s="255">
        <f t="shared" si="16"/>
        <v>41250202.96545774</v>
      </c>
      <c r="AA101" s="255">
        <f t="shared" si="16"/>
        <v>7147413.268545637</v>
      </c>
      <c r="AB101" s="255">
        <f t="shared" si="16"/>
        <v>618526.3310580603</v>
      </c>
      <c r="AC101" s="73"/>
      <c r="AD101" s="166"/>
      <c r="AE101" s="166"/>
      <c r="AF101" s="166"/>
      <c r="AG101" s="166"/>
      <c r="AH101" s="166"/>
      <c r="AI101" s="166"/>
    </row>
    <row r="102" spans="1:35" s="154" customFormat="1" ht="11.25">
      <c r="A102" s="162"/>
      <c r="B102" s="164"/>
      <c r="C102" s="173"/>
      <c r="D102" s="150"/>
      <c r="E102" s="162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73"/>
      <c r="AD102" s="166"/>
      <c r="AE102" s="166"/>
      <c r="AF102" s="166"/>
      <c r="AG102" s="166"/>
      <c r="AH102" s="166"/>
      <c r="AI102" s="166"/>
    </row>
    <row r="103" spans="1:35" s="154" customFormat="1" ht="11.25">
      <c r="A103" s="162">
        <v>70</v>
      </c>
      <c r="B103" s="164" t="s">
        <v>1283</v>
      </c>
      <c r="C103" s="163" t="s">
        <v>1284</v>
      </c>
      <c r="D103" s="162" t="s">
        <v>472</v>
      </c>
      <c r="E103" s="162" t="s">
        <v>472</v>
      </c>
      <c r="F103" s="308">
        <f aca="true" t="shared" si="17" ref="F103:AB103">(F83/F101)</f>
        <v>0.721664493583664</v>
      </c>
      <c r="G103" s="308">
        <f t="shared" si="17"/>
        <v>0.6887291131289441</v>
      </c>
      <c r="H103" s="308">
        <f t="shared" si="17"/>
        <v>0.7326027888902727</v>
      </c>
      <c r="I103" s="308">
        <f t="shared" si="17"/>
        <v>0.7930995784327269</v>
      </c>
      <c r="J103" s="308">
        <f t="shared" si="17"/>
        <v>0.8154299286243969</v>
      </c>
      <c r="K103" s="308">
        <f t="shared" si="17"/>
        <v>0.8899518291591789</v>
      </c>
      <c r="L103" s="308">
        <f t="shared" si="17"/>
        <v>0.9174275293524254</v>
      </c>
      <c r="M103" s="308">
        <f t="shared" si="17"/>
        <v>0.9509548111803847</v>
      </c>
      <c r="N103" s="308">
        <f t="shared" si="17"/>
        <v>0.18857759991254003</v>
      </c>
      <c r="O103" s="308">
        <f t="shared" si="17"/>
        <v>0.978709924238925</v>
      </c>
      <c r="P103" s="308">
        <f t="shared" si="17"/>
        <v>0.6887291131289441</v>
      </c>
      <c r="Q103" s="308">
        <f t="shared" si="17"/>
        <v>0.7326027888902727</v>
      </c>
      <c r="R103" s="308">
        <f t="shared" si="17"/>
        <v>0.7930995784327269</v>
      </c>
      <c r="S103" s="308">
        <f t="shared" si="17"/>
        <v>0.8154299286243969</v>
      </c>
      <c r="T103" s="308">
        <f t="shared" si="17"/>
        <v>0.8925213459659084</v>
      </c>
      <c r="U103" s="308">
        <f t="shared" si="17"/>
        <v>0.9618582969221243</v>
      </c>
      <c r="V103" s="308">
        <f t="shared" si="17"/>
        <v>0.8796403686169346</v>
      </c>
      <c r="W103" s="308">
        <f t="shared" si="17"/>
        <v>0.9920511244941974</v>
      </c>
      <c r="X103" s="308">
        <f t="shared" si="17"/>
        <v>0.9509548111803847</v>
      </c>
      <c r="Y103" s="308">
        <f t="shared" si="17"/>
        <v>0.8910469172345714</v>
      </c>
      <c r="Z103" s="308">
        <f t="shared" si="17"/>
        <v>0.18857759991254003</v>
      </c>
      <c r="AA103" s="308">
        <f t="shared" si="17"/>
        <v>0.9977312654366479</v>
      </c>
      <c r="AB103" s="308">
        <f t="shared" si="17"/>
        <v>0.7589078242546371</v>
      </c>
      <c r="AC103" s="73"/>
      <c r="AD103" s="166"/>
      <c r="AE103" s="166"/>
      <c r="AF103" s="166"/>
      <c r="AG103" s="166"/>
      <c r="AH103" s="166"/>
      <c r="AI103" s="166"/>
    </row>
    <row r="104" spans="1:35" s="154" customFormat="1" ht="11.25">
      <c r="A104" s="162">
        <v>71</v>
      </c>
      <c r="B104" s="164" t="s">
        <v>1285</v>
      </c>
      <c r="C104" s="163" t="s">
        <v>1286</v>
      </c>
      <c r="D104" s="162" t="s">
        <v>472</v>
      </c>
      <c r="E104" s="162" t="s">
        <v>472</v>
      </c>
      <c r="F104" s="308">
        <f aca="true" t="shared" si="18" ref="F104:AB104">(F94/F101)</f>
        <v>0.22693069966117693</v>
      </c>
      <c r="G104" s="308">
        <f t="shared" si="18"/>
        <v>0.2614915414572259</v>
      </c>
      <c r="H104" s="308">
        <f t="shared" si="18"/>
        <v>0.1696316924172359</v>
      </c>
      <c r="I104" s="308">
        <f t="shared" si="18"/>
        <v>0.1747031560931997</v>
      </c>
      <c r="J104" s="308">
        <f t="shared" si="18"/>
        <v>0.17911503744668164</v>
      </c>
      <c r="K104" s="308">
        <f t="shared" si="18"/>
        <v>0.010138907034089156</v>
      </c>
      <c r="L104" s="308">
        <f t="shared" si="18"/>
        <v>0.06827975281657793</v>
      </c>
      <c r="M104" s="308">
        <f t="shared" si="18"/>
        <v>0.001003479492361902</v>
      </c>
      <c r="N104" s="308">
        <f t="shared" si="18"/>
        <v>0.8114224000874599</v>
      </c>
      <c r="O104" s="308">
        <f t="shared" si="18"/>
        <v>0.002497726191984622</v>
      </c>
      <c r="P104" s="308">
        <f t="shared" si="18"/>
        <v>0.2614915414572259</v>
      </c>
      <c r="Q104" s="308">
        <f t="shared" si="18"/>
        <v>0.1696316924172359</v>
      </c>
      <c r="R104" s="308">
        <f t="shared" si="18"/>
        <v>0.1747031560931997</v>
      </c>
      <c r="S104" s="308">
        <f t="shared" si="18"/>
        <v>0.17911503744668164</v>
      </c>
      <c r="T104" s="308">
        <f t="shared" si="18"/>
        <v>0.012212234794734178</v>
      </c>
      <c r="U104" s="308">
        <f t="shared" si="18"/>
        <v>0</v>
      </c>
      <c r="V104" s="308">
        <f t="shared" si="18"/>
        <v>0.002924903066345494</v>
      </c>
      <c r="W104" s="308">
        <f t="shared" si="18"/>
        <v>0</v>
      </c>
      <c r="X104" s="308">
        <f t="shared" si="18"/>
        <v>0.001003479492361902</v>
      </c>
      <c r="Y104" s="308">
        <f t="shared" si="18"/>
        <v>0.09241771710434779</v>
      </c>
      <c r="Z104" s="308">
        <f t="shared" si="18"/>
        <v>0.8114224000874599</v>
      </c>
      <c r="AA104" s="308">
        <f t="shared" si="18"/>
        <v>0</v>
      </c>
      <c r="AB104" s="308">
        <f t="shared" si="18"/>
        <v>0.031360331435073434</v>
      </c>
      <c r="AC104" s="73"/>
      <c r="AD104" s="166"/>
      <c r="AE104" s="166"/>
      <c r="AF104" s="166"/>
      <c r="AG104" s="166"/>
      <c r="AH104" s="166"/>
      <c r="AI104" s="166"/>
    </row>
    <row r="105" spans="1:35" s="154" customFormat="1" ht="11.25">
      <c r="A105" s="162">
        <v>72</v>
      </c>
      <c r="B105" s="164" t="s">
        <v>1287</v>
      </c>
      <c r="C105" s="163" t="s">
        <v>1288</v>
      </c>
      <c r="D105" s="162" t="s">
        <v>472</v>
      </c>
      <c r="E105" s="162" t="s">
        <v>472</v>
      </c>
      <c r="F105" s="308">
        <f aca="true" t="shared" si="19" ref="F105:AB105">(F99/F101)</f>
        <v>0.051404806755159085</v>
      </c>
      <c r="G105" s="308">
        <f t="shared" si="19"/>
        <v>0.04977934541382993</v>
      </c>
      <c r="H105" s="308">
        <f t="shared" si="19"/>
        <v>0.09776551869249124</v>
      </c>
      <c r="I105" s="308">
        <f t="shared" si="19"/>
        <v>0.032197265474073485</v>
      </c>
      <c r="J105" s="308">
        <f t="shared" si="19"/>
        <v>0.005455033928921377</v>
      </c>
      <c r="K105" s="308">
        <f t="shared" si="19"/>
        <v>0.09990926380673182</v>
      </c>
      <c r="L105" s="308">
        <f t="shared" si="19"/>
        <v>0.014292717830996657</v>
      </c>
      <c r="M105" s="308">
        <f t="shared" si="19"/>
        <v>0.04804170932725328</v>
      </c>
      <c r="N105" s="308">
        <f t="shared" si="19"/>
        <v>0</v>
      </c>
      <c r="O105" s="308">
        <f t="shared" si="19"/>
        <v>0.018792349569090323</v>
      </c>
      <c r="P105" s="308">
        <f t="shared" si="19"/>
        <v>0.04977934541382993</v>
      </c>
      <c r="Q105" s="308">
        <f t="shared" si="19"/>
        <v>0.09776551869249124</v>
      </c>
      <c r="R105" s="308">
        <f t="shared" si="19"/>
        <v>0.032197265474073485</v>
      </c>
      <c r="S105" s="308">
        <f t="shared" si="19"/>
        <v>0.005455033928921377</v>
      </c>
      <c r="T105" s="308">
        <f t="shared" si="19"/>
        <v>0.09526641923935752</v>
      </c>
      <c r="U105" s="308">
        <f t="shared" si="19"/>
        <v>0.03814170307787572</v>
      </c>
      <c r="V105" s="308">
        <f t="shared" si="19"/>
        <v>0.11743472831671999</v>
      </c>
      <c r="W105" s="308">
        <f t="shared" si="19"/>
        <v>0.007948875505802493</v>
      </c>
      <c r="X105" s="308">
        <f t="shared" si="19"/>
        <v>0.04804170932725328</v>
      </c>
      <c r="Y105" s="308">
        <f t="shared" si="19"/>
        <v>0.016535365661080794</v>
      </c>
      <c r="Z105" s="308">
        <f t="shared" si="19"/>
        <v>0</v>
      </c>
      <c r="AA105" s="308">
        <f t="shared" si="19"/>
        <v>0.0022687345633520383</v>
      </c>
      <c r="AB105" s="308">
        <f t="shared" si="19"/>
        <v>0.20973184431028938</v>
      </c>
      <c r="AC105" s="73"/>
      <c r="AD105" s="166"/>
      <c r="AE105" s="166"/>
      <c r="AF105" s="166"/>
      <c r="AG105" s="166"/>
      <c r="AH105" s="166"/>
      <c r="AI105" s="166"/>
    </row>
    <row r="106" spans="1:35" s="154" customFormat="1" ht="11.25">
      <c r="A106" s="162"/>
      <c r="B106" s="169"/>
      <c r="C106" s="162"/>
      <c r="D106" s="150"/>
      <c r="E106" s="162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73"/>
      <c r="AD106" s="166"/>
      <c r="AE106" s="166"/>
      <c r="AF106" s="166"/>
      <c r="AG106" s="166"/>
      <c r="AH106" s="166"/>
      <c r="AI106" s="166"/>
    </row>
    <row r="107" spans="1:35" s="154" customFormat="1" ht="11.25">
      <c r="A107" s="162"/>
      <c r="B107" s="170" t="s">
        <v>1289</v>
      </c>
      <c r="C107" s="162"/>
      <c r="D107" s="150"/>
      <c r="E107" s="162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73"/>
      <c r="AD107" s="166"/>
      <c r="AE107" s="166"/>
      <c r="AF107" s="166"/>
      <c r="AG107" s="166"/>
      <c r="AH107" s="166"/>
      <c r="AI107" s="166"/>
    </row>
    <row r="108" spans="1:35" s="154" customFormat="1" ht="11.25">
      <c r="A108" s="162">
        <v>73</v>
      </c>
      <c r="B108" s="171" t="s">
        <v>1290</v>
      </c>
      <c r="C108" s="163" t="s">
        <v>1291</v>
      </c>
      <c r="D108" s="162" t="s">
        <v>472</v>
      </c>
      <c r="E108" s="162" t="s">
        <v>472</v>
      </c>
      <c r="F108" s="255">
        <f aca="true" t="shared" si="20" ref="F108:AB108">(F64)</f>
        <v>39643777</v>
      </c>
      <c r="G108" s="255">
        <f t="shared" si="20"/>
        <v>22870247.59937157</v>
      </c>
      <c r="H108" s="255">
        <f t="shared" si="20"/>
        <v>4500449.47316914</v>
      </c>
      <c r="I108" s="255">
        <f t="shared" si="20"/>
        <v>4987857.631219006</v>
      </c>
      <c r="J108" s="255">
        <f t="shared" si="20"/>
        <v>2995983.7005341304</v>
      </c>
      <c r="K108" s="255">
        <f t="shared" si="20"/>
        <v>2510455.234792342</v>
      </c>
      <c r="L108" s="255">
        <f t="shared" si="20"/>
        <v>753036.1656298732</v>
      </c>
      <c r="M108" s="255">
        <f t="shared" si="20"/>
        <v>259456.18474172775</v>
      </c>
      <c r="N108" s="255">
        <f t="shared" si="20"/>
        <v>619904.4269367652</v>
      </c>
      <c r="O108" s="255">
        <f t="shared" si="20"/>
        <v>146386.58360544272</v>
      </c>
      <c r="P108" s="255">
        <f t="shared" si="20"/>
        <v>22870247.59937157</v>
      </c>
      <c r="Q108" s="255">
        <f t="shared" si="20"/>
        <v>4500449.47316914</v>
      </c>
      <c r="R108" s="255">
        <f t="shared" si="20"/>
        <v>4987857.631219006</v>
      </c>
      <c r="S108" s="255">
        <f t="shared" si="20"/>
        <v>2995983.7005341304</v>
      </c>
      <c r="T108" s="255">
        <f t="shared" si="20"/>
        <v>2043107.915890967</v>
      </c>
      <c r="U108" s="255">
        <f t="shared" si="20"/>
        <v>8100.695383349977</v>
      </c>
      <c r="V108" s="255">
        <f t="shared" si="20"/>
        <v>459246.6235180247</v>
      </c>
      <c r="W108" s="255">
        <f t="shared" si="20"/>
        <v>76762.74372062099</v>
      </c>
      <c r="X108" s="255">
        <f t="shared" si="20"/>
        <v>259456.18474172775</v>
      </c>
      <c r="Y108" s="255">
        <f t="shared" si="20"/>
        <v>676273.4219092523</v>
      </c>
      <c r="Z108" s="255">
        <f t="shared" si="20"/>
        <v>619904.4269367652</v>
      </c>
      <c r="AA108" s="255">
        <f t="shared" si="20"/>
        <v>134531.3204947104</v>
      </c>
      <c r="AB108" s="255">
        <f t="shared" si="20"/>
        <v>11855.263110732314</v>
      </c>
      <c r="AC108" s="73"/>
      <c r="AD108" s="166"/>
      <c r="AE108" s="166"/>
      <c r="AF108" s="166"/>
      <c r="AG108" s="166"/>
      <c r="AH108" s="166"/>
      <c r="AI108" s="166"/>
    </row>
    <row r="109" spans="1:35" ht="11.25">
      <c r="A109" s="162">
        <v>74</v>
      </c>
      <c r="B109" s="171" t="s">
        <v>1292</v>
      </c>
      <c r="C109" s="163" t="s">
        <v>1293</v>
      </c>
      <c r="D109" s="162" t="s">
        <v>472</v>
      </c>
      <c r="E109" s="162" t="s">
        <v>472</v>
      </c>
      <c r="F109" s="255">
        <f aca="true" t="shared" si="21" ref="F109:AB109">(F108*F49)</f>
        <v>32673433.3583065</v>
      </c>
      <c r="G109" s="255">
        <f t="shared" si="21"/>
        <v>19462625.831613053</v>
      </c>
      <c r="H109" s="255">
        <f t="shared" si="21"/>
        <v>3701017.869544898</v>
      </c>
      <c r="I109" s="255">
        <f t="shared" si="21"/>
        <v>4030568.102193617</v>
      </c>
      <c r="J109" s="255">
        <f t="shared" si="21"/>
        <v>2368535.1313854833</v>
      </c>
      <c r="K109" s="255">
        <f t="shared" si="21"/>
        <v>1922231.3795737857</v>
      </c>
      <c r="L109" s="255">
        <f t="shared" si="21"/>
        <v>362097.56877532625</v>
      </c>
      <c r="M109" s="255">
        <f t="shared" si="21"/>
        <v>113156.96395900841</v>
      </c>
      <c r="N109" s="255">
        <f t="shared" si="21"/>
        <v>593881.8496663829</v>
      </c>
      <c r="O109" s="255">
        <f t="shared" si="21"/>
        <v>119318.66159494391</v>
      </c>
      <c r="P109" s="255">
        <f t="shared" si="21"/>
        <v>19462625.831613053</v>
      </c>
      <c r="Q109" s="255">
        <f t="shared" si="21"/>
        <v>3701017.869544898</v>
      </c>
      <c r="R109" s="255">
        <f t="shared" si="21"/>
        <v>4030568.102193617</v>
      </c>
      <c r="S109" s="255">
        <f t="shared" si="21"/>
        <v>2368535.1313854833</v>
      </c>
      <c r="T109" s="255">
        <f t="shared" si="21"/>
        <v>1510807.6194052156</v>
      </c>
      <c r="U109" s="255">
        <f t="shared" si="21"/>
        <v>6679.689163987542</v>
      </c>
      <c r="V109" s="255">
        <f t="shared" si="21"/>
        <v>404744.0710045824</v>
      </c>
      <c r="W109" s="255">
        <f t="shared" si="21"/>
        <v>65095.10975544543</v>
      </c>
      <c r="X109" s="255">
        <f t="shared" si="21"/>
        <v>113156.96395900841</v>
      </c>
      <c r="Y109" s="255">
        <f t="shared" si="21"/>
        <v>297002.4590198809</v>
      </c>
      <c r="Z109" s="255">
        <f t="shared" si="21"/>
        <v>593881.8496663829</v>
      </c>
      <c r="AA109" s="255">
        <f t="shared" si="21"/>
        <v>109975.54846079186</v>
      </c>
      <c r="AB109" s="255">
        <f t="shared" si="21"/>
        <v>9343.113134152036</v>
      </c>
      <c r="AC109" s="73"/>
      <c r="AD109" s="178"/>
      <c r="AE109" s="178"/>
      <c r="AF109" s="178"/>
      <c r="AG109" s="178"/>
      <c r="AH109" s="178"/>
      <c r="AI109" s="178"/>
    </row>
    <row r="110" spans="1:35" ht="11.25">
      <c r="A110" s="162"/>
      <c r="B110" s="174"/>
      <c r="C110" s="173"/>
      <c r="E110" s="162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73"/>
      <c r="AD110" s="178"/>
      <c r="AE110" s="178"/>
      <c r="AF110" s="178"/>
      <c r="AG110" s="178"/>
      <c r="AH110" s="178"/>
      <c r="AI110" s="178"/>
    </row>
    <row r="111" spans="1:35" s="154" customFormat="1" ht="11.25">
      <c r="A111" s="162">
        <v>75</v>
      </c>
      <c r="B111" s="168" t="s">
        <v>1294</v>
      </c>
      <c r="C111" s="163" t="s">
        <v>901</v>
      </c>
      <c r="D111" s="150" t="s">
        <v>472</v>
      </c>
      <c r="E111" s="162" t="s">
        <v>583</v>
      </c>
      <c r="F111" s="255">
        <v>235938</v>
      </c>
      <c r="G111" s="255">
        <v>140541.4901795655</v>
      </c>
      <c r="H111" s="255">
        <v>26725.405454908814</v>
      </c>
      <c r="I111" s="255">
        <v>29105.119332480434</v>
      </c>
      <c r="J111" s="255">
        <v>17103.419640677548</v>
      </c>
      <c r="K111" s="255">
        <v>13880.617389068491</v>
      </c>
      <c r="L111" s="255">
        <v>2614.741317352056</v>
      </c>
      <c r="M111" s="255">
        <v>817.1173035224699</v>
      </c>
      <c r="N111" s="255">
        <v>4288.477868548357</v>
      </c>
      <c r="O111" s="255">
        <v>861.6115138763311</v>
      </c>
      <c r="P111" s="255">
        <v>140541.4901795655</v>
      </c>
      <c r="Q111" s="255">
        <v>26725.405454908814</v>
      </c>
      <c r="R111" s="255">
        <v>29105.119332480434</v>
      </c>
      <c r="S111" s="255">
        <v>17103.419640677548</v>
      </c>
      <c r="T111" s="255">
        <v>10909.686906736002</v>
      </c>
      <c r="U111" s="255">
        <v>48.23467692207594</v>
      </c>
      <c r="V111" s="255">
        <v>2922.6958054104152</v>
      </c>
      <c r="W111" s="255">
        <v>470.05803880649563</v>
      </c>
      <c r="X111" s="255">
        <v>817.1173035224699</v>
      </c>
      <c r="Y111" s="255">
        <v>2144.68327854556</v>
      </c>
      <c r="Z111" s="255">
        <v>4288.477868548357</v>
      </c>
      <c r="AA111" s="255">
        <v>794.1439966897681</v>
      </c>
      <c r="AB111" s="255">
        <v>67.46751718656296</v>
      </c>
      <c r="AC111" s="73"/>
      <c r="AD111" s="166"/>
      <c r="AE111" s="166"/>
      <c r="AF111" s="166"/>
      <c r="AG111" s="166"/>
      <c r="AH111" s="166"/>
      <c r="AI111" s="166"/>
    </row>
    <row r="112" spans="1:35" s="154" customFormat="1" ht="11.25">
      <c r="A112" s="162">
        <v>76</v>
      </c>
      <c r="B112" s="168" t="s">
        <v>972</v>
      </c>
      <c r="C112" s="162" t="s">
        <v>973</v>
      </c>
      <c r="D112" s="150" t="s">
        <v>472</v>
      </c>
      <c r="E112" s="162" t="s">
        <v>974</v>
      </c>
      <c r="F112" s="255">
        <v>2152931</v>
      </c>
      <c r="G112" s="255">
        <v>2108373.3964816374</v>
      </c>
      <c r="H112" s="255">
        <v>39420.88146275171</v>
      </c>
      <c r="I112" s="255">
        <v>4078.402940493777</v>
      </c>
      <c r="J112" s="255">
        <v>194.269408887498</v>
      </c>
      <c r="K112" s="255">
        <v>864.0497062299283</v>
      </c>
      <c r="L112" s="255">
        <v>0</v>
      </c>
      <c r="M112" s="255">
        <v>0</v>
      </c>
      <c r="N112" s="255">
        <v>0</v>
      </c>
      <c r="O112" s="255">
        <v>0</v>
      </c>
      <c r="P112" s="255">
        <v>2108373.3964816374</v>
      </c>
      <c r="Q112" s="255">
        <v>39420.88146275171</v>
      </c>
      <c r="R112" s="255">
        <v>4078.402940493777</v>
      </c>
      <c r="S112" s="255">
        <v>194.269408887498</v>
      </c>
      <c r="T112" s="255">
        <v>864.0497062299283</v>
      </c>
      <c r="U112" s="255">
        <v>0</v>
      </c>
      <c r="V112" s="255">
        <v>0</v>
      </c>
      <c r="W112" s="255">
        <v>0</v>
      </c>
      <c r="X112" s="255">
        <v>0</v>
      </c>
      <c r="Y112" s="255">
        <v>0</v>
      </c>
      <c r="Z112" s="255">
        <v>0</v>
      </c>
      <c r="AA112" s="255">
        <v>0</v>
      </c>
      <c r="AB112" s="255">
        <v>0</v>
      </c>
      <c r="AC112" s="73"/>
      <c r="AD112" s="166"/>
      <c r="AE112" s="166"/>
      <c r="AF112" s="166"/>
      <c r="AG112" s="166"/>
      <c r="AH112" s="166"/>
      <c r="AI112" s="166"/>
    </row>
    <row r="113" spans="1:35" s="154" customFormat="1" ht="11.25">
      <c r="A113" s="162">
        <v>502</v>
      </c>
      <c r="B113" s="168" t="s">
        <v>1295</v>
      </c>
      <c r="C113" s="173" t="s">
        <v>1016</v>
      </c>
      <c r="D113" s="155" t="s">
        <v>472</v>
      </c>
      <c r="E113" s="162" t="s">
        <v>583</v>
      </c>
      <c r="F113" s="255">
        <v>1331479</v>
      </c>
      <c r="G113" s="255">
        <v>793123.7986369203</v>
      </c>
      <c r="H113" s="255">
        <v>150820.62291659898</v>
      </c>
      <c r="I113" s="255">
        <v>164250.16395702137</v>
      </c>
      <c r="J113" s="255">
        <v>96520.45910260192</v>
      </c>
      <c r="K113" s="255">
        <v>78333.08140519766</v>
      </c>
      <c r="L113" s="255">
        <v>14755.881437015645</v>
      </c>
      <c r="M113" s="255">
        <v>4611.273004674087</v>
      </c>
      <c r="N113" s="255">
        <v>24201.3504562084</v>
      </c>
      <c r="O113" s="255">
        <v>4862.369083761594</v>
      </c>
      <c r="P113" s="255">
        <v>793123.7986369203</v>
      </c>
      <c r="Q113" s="255">
        <v>150820.62291659898</v>
      </c>
      <c r="R113" s="255">
        <v>164250.16395702137</v>
      </c>
      <c r="S113" s="255">
        <v>96520.45910260192</v>
      </c>
      <c r="T113" s="255">
        <v>61567.10242900229</v>
      </c>
      <c r="U113" s="255">
        <v>272.2048139491254</v>
      </c>
      <c r="V113" s="255">
        <v>16493.77416224624</v>
      </c>
      <c r="W113" s="255">
        <v>2652.698621892336</v>
      </c>
      <c r="X113" s="255">
        <v>4611.273004674087</v>
      </c>
      <c r="Y113" s="255">
        <v>12103.18281512331</v>
      </c>
      <c r="Z113" s="255">
        <v>24201.3504562084</v>
      </c>
      <c r="AA113" s="255">
        <v>4481.626760286582</v>
      </c>
      <c r="AB113" s="255">
        <v>380.7423234750131</v>
      </c>
      <c r="AC113" s="73"/>
      <c r="AD113" s="166"/>
      <c r="AE113" s="166"/>
      <c r="AF113" s="166"/>
      <c r="AG113" s="166"/>
      <c r="AH113" s="166"/>
      <c r="AI113" s="166"/>
    </row>
    <row r="114" spans="1:35" s="154" customFormat="1" ht="11.25">
      <c r="A114" s="162">
        <v>77</v>
      </c>
      <c r="B114" s="171" t="s">
        <v>1026</v>
      </c>
      <c r="C114" s="173" t="s">
        <v>1027</v>
      </c>
      <c r="D114" s="155" t="s">
        <v>472</v>
      </c>
      <c r="E114" s="162" t="s">
        <v>583</v>
      </c>
      <c r="F114" s="255">
        <v>2120821</v>
      </c>
      <c r="G114" s="255">
        <v>1263312.1571943318</v>
      </c>
      <c r="H114" s="255">
        <v>240231.76055694785</v>
      </c>
      <c r="I114" s="255">
        <v>261622.74956908374</v>
      </c>
      <c r="J114" s="255">
        <v>153740.77743204313</v>
      </c>
      <c r="K114" s="255">
        <v>124771.35879638561</v>
      </c>
      <c r="L114" s="255">
        <v>23503.625085437292</v>
      </c>
      <c r="M114" s="255">
        <v>7344.978497630005</v>
      </c>
      <c r="N114" s="255">
        <v>38548.66075686237</v>
      </c>
      <c r="O114" s="255">
        <v>7744.932111278021</v>
      </c>
      <c r="P114" s="255">
        <v>1263312.1571943318</v>
      </c>
      <c r="Q114" s="255">
        <v>240231.76055694785</v>
      </c>
      <c r="R114" s="255">
        <v>261622.74956908374</v>
      </c>
      <c r="S114" s="255">
        <v>153740.77743204313</v>
      </c>
      <c r="T114" s="255">
        <v>98065.98807835428</v>
      </c>
      <c r="U114" s="255">
        <v>433.5762604775577</v>
      </c>
      <c r="V114" s="255">
        <v>26271.794457553773</v>
      </c>
      <c r="W114" s="255">
        <v>4225.300544717811</v>
      </c>
      <c r="X114" s="255">
        <v>7344.978497630005</v>
      </c>
      <c r="Y114" s="255">
        <v>19278.32454071948</v>
      </c>
      <c r="Z114" s="255">
        <v>38548.66075686237</v>
      </c>
      <c r="AA114" s="255">
        <v>7138.473943169774</v>
      </c>
      <c r="AB114" s="255">
        <v>606.4581681082472</v>
      </c>
      <c r="AC114" s="73"/>
      <c r="AD114" s="166"/>
      <c r="AE114" s="166"/>
      <c r="AF114" s="166"/>
      <c r="AG114" s="166"/>
      <c r="AH114" s="166"/>
      <c r="AI114" s="166"/>
    </row>
    <row r="115" spans="1:35" s="154" customFormat="1" ht="22.5">
      <c r="A115" s="162">
        <v>78</v>
      </c>
      <c r="B115" s="171" t="s">
        <v>1059</v>
      </c>
      <c r="C115" s="173" t="s">
        <v>1060</v>
      </c>
      <c r="D115" s="155" t="s">
        <v>472</v>
      </c>
      <c r="E115" s="172" t="s">
        <v>583</v>
      </c>
      <c r="F115" s="255">
        <v>401333</v>
      </c>
      <c r="G115" s="255">
        <v>239062.54133812935</v>
      </c>
      <c r="H115" s="255">
        <v>45460.193556929866</v>
      </c>
      <c r="I115" s="255">
        <v>49508.11169486208</v>
      </c>
      <c r="J115" s="255">
        <v>29093.095282031896</v>
      </c>
      <c r="K115" s="255">
        <v>23611.075022281384</v>
      </c>
      <c r="L115" s="255">
        <v>4447.702265497091</v>
      </c>
      <c r="M115" s="255">
        <v>1389.925059865657</v>
      </c>
      <c r="N115" s="255">
        <v>7294.745604430476</v>
      </c>
      <c r="O115" s="255">
        <v>1465.6101759722023</v>
      </c>
      <c r="P115" s="255">
        <v>239062.54133812935</v>
      </c>
      <c r="Q115" s="255">
        <v>45460.193556929866</v>
      </c>
      <c r="R115" s="255">
        <v>49508.11169486208</v>
      </c>
      <c r="S115" s="255">
        <v>29093.095282031896</v>
      </c>
      <c r="T115" s="255">
        <v>18557.49127033831</v>
      </c>
      <c r="U115" s="255">
        <v>82.04768877064105</v>
      </c>
      <c r="V115" s="255">
        <v>4971.536063172436</v>
      </c>
      <c r="W115" s="255">
        <v>799.5736290395245</v>
      </c>
      <c r="X115" s="255">
        <v>1389.925059865657</v>
      </c>
      <c r="Y115" s="255">
        <v>3648.128636457566</v>
      </c>
      <c r="Z115" s="255">
        <v>7294.745604430476</v>
      </c>
      <c r="AA115" s="255">
        <v>1350.8472252180431</v>
      </c>
      <c r="AB115" s="255">
        <v>114.76295075415945</v>
      </c>
      <c r="AC115" s="73"/>
      <c r="AD115" s="166"/>
      <c r="AE115" s="166"/>
      <c r="AF115" s="166"/>
      <c r="AG115" s="166"/>
      <c r="AH115" s="166"/>
      <c r="AI115" s="166"/>
    </row>
    <row r="116" spans="1:35" s="154" customFormat="1" ht="11.25">
      <c r="A116" s="162">
        <v>79</v>
      </c>
      <c r="B116" s="171" t="s">
        <v>1077</v>
      </c>
      <c r="C116" s="172" t="s">
        <v>1078</v>
      </c>
      <c r="D116" s="155" t="s">
        <v>472</v>
      </c>
      <c r="E116" s="162" t="s">
        <v>583</v>
      </c>
      <c r="F116" s="255">
        <v>-885433250.9999999</v>
      </c>
      <c r="G116" s="255">
        <v>-527427156.9229087</v>
      </c>
      <c r="H116" s="255">
        <v>-100295682.07000586</v>
      </c>
      <c r="I116" s="255">
        <v>-109226323.99741076</v>
      </c>
      <c r="J116" s="255">
        <v>-64186084.71574045</v>
      </c>
      <c r="K116" s="255">
        <v>-52091482.4262732</v>
      </c>
      <c r="L116" s="255">
        <v>-9812658.00823544</v>
      </c>
      <c r="M116" s="255">
        <v>-3066495.5645392193</v>
      </c>
      <c r="N116" s="255">
        <v>-16093892.891311795</v>
      </c>
      <c r="O116" s="255">
        <v>-3233474.403574461</v>
      </c>
      <c r="P116" s="255">
        <v>-527427156.9229087</v>
      </c>
      <c r="Q116" s="255">
        <v>-100295682.07000586</v>
      </c>
      <c r="R116" s="255">
        <v>-109226323.99741076</v>
      </c>
      <c r="S116" s="255">
        <v>-64186084.71574045</v>
      </c>
      <c r="T116" s="255">
        <v>-40942109.9832303</v>
      </c>
      <c r="U116" s="255">
        <v>-181016.14321579554</v>
      </c>
      <c r="V116" s="255">
        <v>-10968356.299827104</v>
      </c>
      <c r="W116" s="255">
        <v>-1764044.0177466944</v>
      </c>
      <c r="X116" s="255">
        <v>-3066495.5645392193</v>
      </c>
      <c r="Y116" s="255">
        <v>-8048613.990488745</v>
      </c>
      <c r="Z116" s="255">
        <v>-16093892.891311795</v>
      </c>
      <c r="AA116" s="255">
        <v>-2980280.8396746367</v>
      </c>
      <c r="AB116" s="255">
        <v>-253193.56389982457</v>
      </c>
      <c r="AC116" s="73"/>
      <c r="AD116" s="166"/>
      <c r="AE116" s="166"/>
      <c r="AF116" s="166"/>
      <c r="AG116" s="166"/>
      <c r="AH116" s="166"/>
      <c r="AI116" s="166"/>
    </row>
    <row r="117" spans="1:35" s="154" customFormat="1" ht="11.25">
      <c r="A117" s="162">
        <v>80</v>
      </c>
      <c r="B117" s="171" t="s">
        <v>1093</v>
      </c>
      <c r="C117" s="173" t="s">
        <v>1094</v>
      </c>
      <c r="D117" s="155" t="s">
        <v>472</v>
      </c>
      <c r="E117" s="162" t="s">
        <v>583</v>
      </c>
      <c r="F117" s="255">
        <v>-306185</v>
      </c>
      <c r="G117" s="255">
        <v>-182385.61050203978</v>
      </c>
      <c r="H117" s="255">
        <v>-34682.4939993187</v>
      </c>
      <c r="I117" s="255">
        <v>-37770.73198389205</v>
      </c>
      <c r="J117" s="255">
        <v>-22195.706256223475</v>
      </c>
      <c r="K117" s="255">
        <v>-18013.362982105198</v>
      </c>
      <c r="L117" s="255">
        <v>-3393.2413187084708</v>
      </c>
      <c r="M117" s="255">
        <v>-1060.4017223975259</v>
      </c>
      <c r="N117" s="255">
        <v>-5565.307818924797</v>
      </c>
      <c r="O117" s="255">
        <v>-1118.1434163900026</v>
      </c>
      <c r="P117" s="255">
        <v>-182385.61050203978</v>
      </c>
      <c r="Q117" s="255">
        <v>-34682.4939993187</v>
      </c>
      <c r="R117" s="255">
        <v>-37770.73198389205</v>
      </c>
      <c r="S117" s="255">
        <v>-22195.706256223475</v>
      </c>
      <c r="T117" s="255">
        <v>-14157.882518030001</v>
      </c>
      <c r="U117" s="255">
        <v>-62.595828367561914</v>
      </c>
      <c r="V117" s="255">
        <v>-3792.884635707635</v>
      </c>
      <c r="W117" s="255">
        <v>-610.0107681338609</v>
      </c>
      <c r="X117" s="255">
        <v>-1060.4017223975259</v>
      </c>
      <c r="Y117" s="255">
        <v>-2783.23055057461</v>
      </c>
      <c r="Z117" s="255">
        <v>-5565.307818924797</v>
      </c>
      <c r="AA117" s="255">
        <v>-1030.5884580968586</v>
      </c>
      <c r="AB117" s="255">
        <v>-87.55495829314388</v>
      </c>
      <c r="AC117" s="73"/>
      <c r="AD117" s="166"/>
      <c r="AE117" s="166"/>
      <c r="AF117" s="166"/>
      <c r="AG117" s="166"/>
      <c r="AH117" s="166"/>
      <c r="AI117" s="166"/>
    </row>
    <row r="118" spans="1:35" s="154" customFormat="1" ht="22.5">
      <c r="A118" s="162">
        <v>81</v>
      </c>
      <c r="B118" s="171" t="s">
        <v>1296</v>
      </c>
      <c r="C118" s="173" t="s">
        <v>1297</v>
      </c>
      <c r="D118" s="162" t="s">
        <v>472</v>
      </c>
      <c r="E118" s="162" t="s">
        <v>472</v>
      </c>
      <c r="F118" s="255">
        <f aca="true" t="shared" si="22" ref="F118:AB118">(F109+F111+F112+F114+F115+F116+F117+F113)</f>
        <v>-846823500.6416934</v>
      </c>
      <c r="G118" s="255">
        <f t="shared" si="22"/>
        <v>-503602503.3179672</v>
      </c>
      <c r="H118" s="255">
        <f t="shared" si="22"/>
        <v>-96126687.83051215</v>
      </c>
      <c r="I118" s="255">
        <f t="shared" si="22"/>
        <v>-104724962.07970709</v>
      </c>
      <c r="J118" s="255">
        <f t="shared" si="22"/>
        <v>-61543093.26974495</v>
      </c>
      <c r="K118" s="255">
        <f t="shared" si="22"/>
        <v>-49945804.22736235</v>
      </c>
      <c r="L118" s="255">
        <f t="shared" si="22"/>
        <v>-9408631.73067352</v>
      </c>
      <c r="M118" s="255">
        <f t="shared" si="22"/>
        <v>-2940235.7084369166</v>
      </c>
      <c r="N118" s="255">
        <f t="shared" si="22"/>
        <v>-15431243.114778288</v>
      </c>
      <c r="O118" s="255">
        <f t="shared" si="22"/>
        <v>-3100339.3625110188</v>
      </c>
      <c r="P118" s="255">
        <f t="shared" si="22"/>
        <v>-503602503.3179672</v>
      </c>
      <c r="Q118" s="255">
        <f t="shared" si="22"/>
        <v>-96126687.83051215</v>
      </c>
      <c r="R118" s="255">
        <f t="shared" si="22"/>
        <v>-104724962.07970709</v>
      </c>
      <c r="S118" s="255">
        <f t="shared" si="22"/>
        <v>-61543093.26974495</v>
      </c>
      <c r="T118" s="255">
        <f t="shared" si="22"/>
        <v>-39255495.92795245</v>
      </c>
      <c r="U118" s="255">
        <f t="shared" si="22"/>
        <v>-173562.98644005618</v>
      </c>
      <c r="V118" s="255">
        <f t="shared" si="22"/>
        <v>-10516745.312969847</v>
      </c>
      <c r="W118" s="255">
        <f t="shared" si="22"/>
        <v>-1691411.2879249267</v>
      </c>
      <c r="X118" s="255">
        <f t="shared" si="22"/>
        <v>-2940235.7084369166</v>
      </c>
      <c r="Y118" s="255">
        <f t="shared" si="22"/>
        <v>-7717220.442748593</v>
      </c>
      <c r="Z118" s="255">
        <f t="shared" si="22"/>
        <v>-15431243.114778288</v>
      </c>
      <c r="AA118" s="255">
        <f t="shared" si="22"/>
        <v>-2857570.7877465775</v>
      </c>
      <c r="AB118" s="255">
        <f t="shared" si="22"/>
        <v>-242768.5747644417</v>
      </c>
      <c r="AC118" s="73"/>
      <c r="AD118" s="166"/>
      <c r="AE118" s="166"/>
      <c r="AF118" s="166"/>
      <c r="AG118" s="166"/>
      <c r="AH118" s="166"/>
      <c r="AI118" s="166"/>
    </row>
    <row r="119" spans="1:35" ht="11.25">
      <c r="A119" s="152"/>
      <c r="B119" s="152"/>
      <c r="C119" s="149"/>
      <c r="D119" s="152"/>
      <c r="E119" s="152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73"/>
      <c r="AD119" s="178"/>
      <c r="AE119" s="178"/>
      <c r="AF119" s="178"/>
      <c r="AG119" s="178"/>
      <c r="AH119" s="178"/>
      <c r="AI119" s="178"/>
    </row>
    <row r="120" spans="1:35" s="154" customFormat="1" ht="22.5">
      <c r="A120" s="162">
        <v>82</v>
      </c>
      <c r="B120" s="170" t="s">
        <v>1298</v>
      </c>
      <c r="C120" s="173" t="s">
        <v>1299</v>
      </c>
      <c r="D120" s="162" t="s">
        <v>472</v>
      </c>
      <c r="E120" s="162" t="s">
        <v>472</v>
      </c>
      <c r="F120" s="255">
        <f aca="true" t="shared" si="23" ref="F120:AB120">(F118*F103)</f>
        <v>-611122452.7453332</v>
      </c>
      <c r="G120" s="255">
        <f t="shared" si="23"/>
        <v>-346845705.4796997</v>
      </c>
      <c r="H120" s="255">
        <f t="shared" si="23"/>
        <v>-70422679.59141785</v>
      </c>
      <c r="I120" s="255">
        <f t="shared" si="23"/>
        <v>-83057323.27679901</v>
      </c>
      <c r="J120" s="255">
        <f t="shared" si="23"/>
        <v>-50184080.15227272</v>
      </c>
      <c r="K120" s="255">
        <f t="shared" si="23"/>
        <v>-44449359.830967374</v>
      </c>
      <c r="L120" s="255">
        <f t="shared" si="23"/>
        <v>-8631737.763258642</v>
      </c>
      <c r="M120" s="255">
        <f t="shared" si="23"/>
        <v>-2796031.2929424527</v>
      </c>
      <c r="N120" s="255">
        <f t="shared" si="23"/>
        <v>-2909986.790251798</v>
      </c>
      <c r="O120" s="255">
        <f t="shared" si="23"/>
        <v>-3034332.902598116</v>
      </c>
      <c r="P120" s="255">
        <f t="shared" si="23"/>
        <v>-346845705.4796997</v>
      </c>
      <c r="Q120" s="255">
        <f t="shared" si="23"/>
        <v>-70422679.59141785</v>
      </c>
      <c r="R120" s="255">
        <f t="shared" si="23"/>
        <v>-83057323.27679901</v>
      </c>
      <c r="S120" s="255">
        <f t="shared" si="23"/>
        <v>-50184080.15227272</v>
      </c>
      <c r="T120" s="255">
        <f t="shared" si="23"/>
        <v>-35036368.062175356</v>
      </c>
      <c r="U120" s="255">
        <f t="shared" si="23"/>
        <v>-166942.9985459502</v>
      </c>
      <c r="V120" s="255">
        <f t="shared" si="23"/>
        <v>-9250953.723751215</v>
      </c>
      <c r="W120" s="255">
        <f t="shared" si="23"/>
        <v>-1677966.4701681023</v>
      </c>
      <c r="X120" s="255">
        <f t="shared" si="23"/>
        <v>-2796031.2929424527</v>
      </c>
      <c r="Y120" s="255">
        <f t="shared" si="23"/>
        <v>-6876405.485130748</v>
      </c>
      <c r="Z120" s="255">
        <f t="shared" si="23"/>
        <v>-2909986.790251798</v>
      </c>
      <c r="AA120" s="255">
        <f t="shared" si="23"/>
        <v>-2851087.7181331916</v>
      </c>
      <c r="AB120" s="255">
        <f t="shared" si="23"/>
        <v>-184238.97087188164</v>
      </c>
      <c r="AC120" s="73"/>
      <c r="AD120" s="166"/>
      <c r="AE120" s="166"/>
      <c r="AF120" s="166"/>
      <c r="AG120" s="166"/>
      <c r="AH120" s="166"/>
      <c r="AI120" s="166"/>
    </row>
    <row r="121" spans="1:35" s="154" customFormat="1" ht="22.5">
      <c r="A121" s="162">
        <v>83</v>
      </c>
      <c r="B121" s="167" t="s">
        <v>1300</v>
      </c>
      <c r="C121" s="173" t="s">
        <v>1301</v>
      </c>
      <c r="D121" s="162" t="s">
        <v>472</v>
      </c>
      <c r="E121" s="162" t="s">
        <v>472</v>
      </c>
      <c r="F121" s="255">
        <f aca="true" t="shared" si="24" ref="F121:AB121">(F118*F104)</f>
        <v>-192170249.49014658</v>
      </c>
      <c r="G121" s="255">
        <f t="shared" si="24"/>
        <v>-131687794.87433296</v>
      </c>
      <c r="H121" s="255">
        <f t="shared" si="24"/>
        <v>-16306132.743153092</v>
      </c>
      <c r="I121" s="255">
        <f t="shared" si="24"/>
        <v>-18295781.397065487</v>
      </c>
      <c r="J121" s="255">
        <f t="shared" si="24"/>
        <v>-11023293.455594987</v>
      </c>
      <c r="K121" s="255">
        <f t="shared" si="24"/>
        <v>-506395.865804044</v>
      </c>
      <c r="L121" s="255">
        <f t="shared" si="24"/>
        <v>-642419.0489125998</v>
      </c>
      <c r="M121" s="255">
        <f t="shared" si="24"/>
        <v>-2950.466236126614</v>
      </c>
      <c r="N121" s="255">
        <f t="shared" si="24"/>
        <v>-12521256.324526489</v>
      </c>
      <c r="O121" s="255">
        <f t="shared" si="24"/>
        <v>-7743.798829784677</v>
      </c>
      <c r="P121" s="255">
        <f t="shared" si="24"/>
        <v>-131687794.87433296</v>
      </c>
      <c r="Q121" s="255">
        <f t="shared" si="24"/>
        <v>-16306132.743153092</v>
      </c>
      <c r="R121" s="255">
        <f t="shared" si="24"/>
        <v>-18295781.397065487</v>
      </c>
      <c r="S121" s="255">
        <f t="shared" si="24"/>
        <v>-11023293.455594987</v>
      </c>
      <c r="T121" s="255">
        <f t="shared" si="24"/>
        <v>-479397.3332558868</v>
      </c>
      <c r="U121" s="255">
        <f t="shared" si="24"/>
        <v>0</v>
      </c>
      <c r="V121" s="255">
        <f t="shared" si="24"/>
        <v>-30760.460613880106</v>
      </c>
      <c r="W121" s="255">
        <f t="shared" si="24"/>
        <v>0</v>
      </c>
      <c r="X121" s="255">
        <f t="shared" si="24"/>
        <v>-2950.466236126614</v>
      </c>
      <c r="Y121" s="255">
        <f t="shared" si="24"/>
        <v>-713207.895709829</v>
      </c>
      <c r="Z121" s="255">
        <f t="shared" si="24"/>
        <v>-12521256.324526489</v>
      </c>
      <c r="AA121" s="255">
        <f t="shared" si="24"/>
        <v>0</v>
      </c>
      <c r="AB121" s="255">
        <f t="shared" si="24"/>
        <v>-7613.302966633296</v>
      </c>
      <c r="AC121" s="73"/>
      <c r="AD121" s="166"/>
      <c r="AE121" s="166"/>
      <c r="AF121" s="166"/>
      <c r="AG121" s="166"/>
      <c r="AH121" s="166"/>
      <c r="AI121" s="166"/>
    </row>
    <row r="122" spans="1:35" s="154" customFormat="1" ht="11.25">
      <c r="A122" s="162">
        <v>84</v>
      </c>
      <c r="B122" s="167" t="s">
        <v>1302</v>
      </c>
      <c r="C122" s="173" t="s">
        <v>1303</v>
      </c>
      <c r="D122" s="162" t="s">
        <v>472</v>
      </c>
      <c r="E122" s="162" t="s">
        <v>472</v>
      </c>
      <c r="F122" s="255">
        <f aca="true" t="shared" si="25" ref="F122:AB122">(F118*F105)</f>
        <v>-43530798.40621358</v>
      </c>
      <c r="G122" s="255">
        <f t="shared" si="25"/>
        <v>-25069002.963934522</v>
      </c>
      <c r="H122" s="255">
        <f t="shared" si="25"/>
        <v>-9397875.495941207</v>
      </c>
      <c r="I122" s="255">
        <f t="shared" si="25"/>
        <v>-3371857.405842608</v>
      </c>
      <c r="J122" s="255">
        <f t="shared" si="25"/>
        <v>-335719.66187723156</v>
      </c>
      <c r="K122" s="255">
        <f t="shared" si="25"/>
        <v>-4990048.530590926</v>
      </c>
      <c r="L122" s="255">
        <f t="shared" si="25"/>
        <v>-134474.91850227836</v>
      </c>
      <c r="M122" s="255">
        <f t="shared" si="25"/>
        <v>-141253.94925833697</v>
      </c>
      <c r="N122" s="255">
        <f t="shared" si="25"/>
        <v>0</v>
      </c>
      <c r="O122" s="255">
        <f t="shared" si="25"/>
        <v>-58262.66108311771</v>
      </c>
      <c r="P122" s="255">
        <f t="shared" si="25"/>
        <v>-25069002.963934522</v>
      </c>
      <c r="Q122" s="255">
        <f t="shared" si="25"/>
        <v>-9397875.495941207</v>
      </c>
      <c r="R122" s="255">
        <f t="shared" si="25"/>
        <v>-3371857.405842608</v>
      </c>
      <c r="S122" s="255">
        <f t="shared" si="25"/>
        <v>-335719.66187723156</v>
      </c>
      <c r="T122" s="255">
        <f t="shared" si="25"/>
        <v>-3739730.5325212106</v>
      </c>
      <c r="U122" s="255">
        <f t="shared" si="25"/>
        <v>-6619.987894105992</v>
      </c>
      <c r="V122" s="255">
        <f t="shared" si="25"/>
        <v>-1235031.1286047522</v>
      </c>
      <c r="W122" s="255">
        <f t="shared" si="25"/>
        <v>-13444.817756824297</v>
      </c>
      <c r="X122" s="255">
        <f t="shared" si="25"/>
        <v>-141253.94925833697</v>
      </c>
      <c r="Y122" s="255">
        <f t="shared" si="25"/>
        <v>-127607.0619080158</v>
      </c>
      <c r="Z122" s="255">
        <f t="shared" si="25"/>
        <v>0</v>
      </c>
      <c r="AA122" s="255">
        <f t="shared" si="25"/>
        <v>-6483.069613385772</v>
      </c>
      <c r="AB122" s="255">
        <f t="shared" si="25"/>
        <v>-50916.300925926735</v>
      </c>
      <c r="AC122" s="73"/>
      <c r="AD122" s="166"/>
      <c r="AE122" s="166"/>
      <c r="AF122" s="166"/>
      <c r="AG122" s="166"/>
      <c r="AH122" s="166"/>
      <c r="AI122" s="166"/>
    </row>
    <row r="123" spans="1:35" s="154" customFormat="1" ht="11.25">
      <c r="A123" s="162"/>
      <c r="B123" s="167"/>
      <c r="C123" s="162"/>
      <c r="D123" s="162"/>
      <c r="E123" s="162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73"/>
      <c r="AD123" s="166"/>
      <c r="AE123" s="166"/>
      <c r="AF123" s="166"/>
      <c r="AG123" s="166"/>
      <c r="AH123" s="166"/>
      <c r="AI123" s="166"/>
    </row>
    <row r="124" spans="1:35" s="154" customFormat="1" ht="11.25">
      <c r="A124" s="162">
        <v>85</v>
      </c>
      <c r="B124" s="170" t="s">
        <v>1304</v>
      </c>
      <c r="C124" s="173" t="s">
        <v>1305</v>
      </c>
      <c r="D124" s="162" t="s">
        <v>472</v>
      </c>
      <c r="E124" s="162" t="s">
        <v>472</v>
      </c>
      <c r="F124" s="255">
        <f aca="true" t="shared" si="26" ref="F124:AB124">(F83+F120)</f>
        <v>941340087.2546668</v>
      </c>
      <c r="G124" s="255">
        <f t="shared" si="26"/>
        <v>537826446.0028179</v>
      </c>
      <c r="H124" s="255">
        <f t="shared" si="26"/>
        <v>108604073.27552983</v>
      </c>
      <c r="I124" s="255">
        <f t="shared" si="26"/>
        <v>129586782.905924</v>
      </c>
      <c r="J124" s="255">
        <f t="shared" si="26"/>
        <v>77743347.14838609</v>
      </c>
      <c r="K124" s="255">
        <f t="shared" si="26"/>
        <v>67851820.86440909</v>
      </c>
      <c r="L124" s="255">
        <f t="shared" si="26"/>
        <v>6458642.662125507</v>
      </c>
      <c r="M124" s="255">
        <f t="shared" si="26"/>
        <v>2625043.3251464968</v>
      </c>
      <c r="N124" s="255">
        <f t="shared" si="26"/>
        <v>4868877.480879364</v>
      </c>
      <c r="O124" s="255">
        <f t="shared" si="26"/>
        <v>4566269.2545740865</v>
      </c>
      <c r="P124" s="255">
        <f t="shared" si="26"/>
        <v>537826446.0028179</v>
      </c>
      <c r="Q124" s="255">
        <f t="shared" si="26"/>
        <v>108604073.27552983</v>
      </c>
      <c r="R124" s="255">
        <f t="shared" si="26"/>
        <v>129586782.905924</v>
      </c>
      <c r="S124" s="255">
        <f t="shared" si="26"/>
        <v>77743347.14838609</v>
      </c>
      <c r="T124" s="255">
        <f t="shared" si="26"/>
        <v>52572097.620221265</v>
      </c>
      <c r="U124" s="255">
        <f t="shared" si="26"/>
        <v>263643.62946301734</v>
      </c>
      <c r="V124" s="255">
        <f t="shared" si="26"/>
        <v>15011174.661219655</v>
      </c>
      <c r="W124" s="255">
        <f t="shared" si="26"/>
        <v>2583978.896050821</v>
      </c>
      <c r="X124" s="255">
        <f t="shared" si="26"/>
        <v>2625043.3251464968</v>
      </c>
      <c r="Y124" s="255">
        <f t="shared" si="26"/>
        <v>3952029.5740344785</v>
      </c>
      <c r="Z124" s="255">
        <f t="shared" si="26"/>
        <v>4868877.480879364</v>
      </c>
      <c r="AA124" s="255">
        <f t="shared" si="26"/>
        <v>4280109.966891535</v>
      </c>
      <c r="AB124" s="255">
        <f t="shared" si="26"/>
        <v>285165.5012755943</v>
      </c>
      <c r="AC124" s="73"/>
      <c r="AD124" s="166"/>
      <c r="AE124" s="166"/>
      <c r="AF124" s="166"/>
      <c r="AG124" s="166"/>
      <c r="AH124" s="166"/>
      <c r="AI124" s="166"/>
    </row>
    <row r="125" spans="1:35" s="154" customFormat="1" ht="11.25">
      <c r="A125" s="162">
        <v>86</v>
      </c>
      <c r="B125" s="170" t="s">
        <v>1306</v>
      </c>
      <c r="C125" s="173" t="s">
        <v>1307</v>
      </c>
      <c r="D125" s="162" t="s">
        <v>472</v>
      </c>
      <c r="E125" s="162" t="s">
        <v>472</v>
      </c>
      <c r="F125" s="255">
        <f aca="true" t="shared" si="27" ref="F125:AB125">(F35*F124)</f>
        <v>85850216.10947971</v>
      </c>
      <c r="G125" s="255">
        <f t="shared" si="27"/>
        <v>49049771.96221749</v>
      </c>
      <c r="H125" s="255">
        <f t="shared" si="27"/>
        <v>9904691.500247996</v>
      </c>
      <c r="I125" s="255">
        <f t="shared" si="27"/>
        <v>11818314.62192481</v>
      </c>
      <c r="J125" s="255">
        <f t="shared" si="27"/>
        <v>7090193.27247413</v>
      </c>
      <c r="K125" s="255">
        <f t="shared" si="27"/>
        <v>6188086.073779756</v>
      </c>
      <c r="L125" s="255">
        <f t="shared" si="27"/>
        <v>589028.2118277345</v>
      </c>
      <c r="M125" s="255">
        <f t="shared" si="27"/>
        <v>239403.95167682445</v>
      </c>
      <c r="N125" s="255">
        <f t="shared" si="27"/>
        <v>444041.62704163033</v>
      </c>
      <c r="O125" s="255">
        <f t="shared" si="27"/>
        <v>416443.7567537732</v>
      </c>
      <c r="P125" s="255">
        <f t="shared" si="27"/>
        <v>49049771.96221749</v>
      </c>
      <c r="Q125" s="255">
        <f t="shared" si="27"/>
        <v>9904691.500247996</v>
      </c>
      <c r="R125" s="255">
        <f t="shared" si="27"/>
        <v>11818314.62192481</v>
      </c>
      <c r="S125" s="255">
        <f t="shared" si="27"/>
        <v>7090193.27247413</v>
      </c>
      <c r="T125" s="255">
        <f t="shared" si="27"/>
        <v>4794575.311444949</v>
      </c>
      <c r="U125" s="255">
        <f t="shared" si="27"/>
        <v>24044.29904955736</v>
      </c>
      <c r="V125" s="255">
        <f t="shared" si="27"/>
        <v>1369019.131524789</v>
      </c>
      <c r="W125" s="255">
        <f t="shared" si="27"/>
        <v>235658.8757366744</v>
      </c>
      <c r="X125" s="255">
        <f t="shared" si="27"/>
        <v>239403.95167682445</v>
      </c>
      <c r="Y125" s="255">
        <f t="shared" si="27"/>
        <v>360425.0977894737</v>
      </c>
      <c r="Z125" s="255">
        <f t="shared" si="27"/>
        <v>444041.62704163033</v>
      </c>
      <c r="AA125" s="255">
        <f t="shared" si="27"/>
        <v>390346.02967096213</v>
      </c>
      <c r="AB125" s="255">
        <f t="shared" si="27"/>
        <v>26007.093762336215</v>
      </c>
      <c r="AC125" s="73"/>
      <c r="AD125" s="166"/>
      <c r="AE125" s="166"/>
      <c r="AF125" s="166"/>
      <c r="AG125" s="166"/>
      <c r="AH125" s="166"/>
      <c r="AI125" s="166"/>
    </row>
    <row r="126" spans="1:35" s="154" customFormat="1" ht="11.25">
      <c r="A126" s="162">
        <v>87</v>
      </c>
      <c r="B126" s="167" t="s">
        <v>1308</v>
      </c>
      <c r="C126" s="173" t="s">
        <v>1309</v>
      </c>
      <c r="D126" s="162" t="s">
        <v>472</v>
      </c>
      <c r="E126" s="162" t="s">
        <v>472</v>
      </c>
      <c r="F126" s="255">
        <f aca="true" t="shared" si="28" ref="F126:AB126">(F94+F121)</f>
        <v>296008694.5098534</v>
      </c>
      <c r="G126" s="255">
        <f t="shared" si="28"/>
        <v>204197940.41058367</v>
      </c>
      <c r="H126" s="255">
        <f t="shared" si="28"/>
        <v>25146905.02480864</v>
      </c>
      <c r="I126" s="255">
        <f t="shared" si="28"/>
        <v>28545242.71260794</v>
      </c>
      <c r="J126" s="255">
        <f t="shared" si="28"/>
        <v>17076884.287537202</v>
      </c>
      <c r="K126" s="255">
        <f t="shared" si="28"/>
        <v>773011.8432228845</v>
      </c>
      <c r="L126" s="255">
        <f t="shared" si="28"/>
        <v>480685.9510874002</v>
      </c>
      <c r="M126" s="255">
        <f t="shared" si="28"/>
        <v>2770.033983083066</v>
      </c>
      <c r="N126" s="255">
        <f t="shared" si="28"/>
        <v>20950082.369800083</v>
      </c>
      <c r="O126" s="255">
        <f t="shared" si="28"/>
        <v>11653.391913516049</v>
      </c>
      <c r="P126" s="255">
        <f t="shared" si="28"/>
        <v>204197940.41058367</v>
      </c>
      <c r="Q126" s="255">
        <f t="shared" si="28"/>
        <v>25146905.02480864</v>
      </c>
      <c r="R126" s="255">
        <f t="shared" si="28"/>
        <v>28545242.71260794</v>
      </c>
      <c r="S126" s="255">
        <f t="shared" si="28"/>
        <v>17076884.287537202</v>
      </c>
      <c r="T126" s="255">
        <f t="shared" si="28"/>
        <v>719336.0726796009</v>
      </c>
      <c r="U126" s="255">
        <f t="shared" si="28"/>
        <v>0</v>
      </c>
      <c r="V126" s="255">
        <f t="shared" si="28"/>
        <v>49913.84247756077</v>
      </c>
      <c r="W126" s="255">
        <f t="shared" si="28"/>
        <v>0</v>
      </c>
      <c r="X126" s="255">
        <f t="shared" si="28"/>
        <v>2770.033983083066</v>
      </c>
      <c r="Y126" s="255">
        <f t="shared" si="28"/>
        <v>409897.10429017094</v>
      </c>
      <c r="Z126" s="255">
        <f t="shared" si="28"/>
        <v>20950082.369800083</v>
      </c>
      <c r="AA126" s="255">
        <f t="shared" si="28"/>
        <v>0</v>
      </c>
      <c r="AB126" s="255">
        <f t="shared" si="28"/>
        <v>11783.88777666743</v>
      </c>
      <c r="AC126" s="73"/>
      <c r="AD126" s="166"/>
      <c r="AE126" s="166"/>
      <c r="AF126" s="166"/>
      <c r="AG126" s="166"/>
      <c r="AH126" s="166"/>
      <c r="AI126" s="166"/>
    </row>
    <row r="127" spans="1:35" s="154" customFormat="1" ht="11.25">
      <c r="A127" s="162">
        <v>88</v>
      </c>
      <c r="B127" s="170" t="s">
        <v>1310</v>
      </c>
      <c r="C127" s="173" t="s">
        <v>1311</v>
      </c>
      <c r="D127" s="162" t="s">
        <v>472</v>
      </c>
      <c r="E127" s="162" t="s">
        <v>472</v>
      </c>
      <c r="F127" s="255">
        <f aca="true" t="shared" si="29" ref="F127:AB127">(F35*F126)</f>
        <v>26995992.987049848</v>
      </c>
      <c r="G127" s="255">
        <f t="shared" si="29"/>
        <v>18622852.198385812</v>
      </c>
      <c r="H127" s="255">
        <f t="shared" si="29"/>
        <v>2293397.7423191695</v>
      </c>
      <c r="I127" s="255">
        <f t="shared" si="29"/>
        <v>2603326.139994675</v>
      </c>
      <c r="J127" s="255">
        <f t="shared" si="29"/>
        <v>1557411.8497781835</v>
      </c>
      <c r="K127" s="255">
        <f t="shared" si="29"/>
        <v>70498.68022662695</v>
      </c>
      <c r="L127" s="255">
        <f t="shared" si="29"/>
        <v>43838.55881671367</v>
      </c>
      <c r="M127" s="255">
        <f t="shared" si="29"/>
        <v>252.62709970402898</v>
      </c>
      <c r="N127" s="255">
        <f t="shared" si="29"/>
        <v>1910647.5155053707</v>
      </c>
      <c r="O127" s="255">
        <f t="shared" si="29"/>
        <v>1062.789344392553</v>
      </c>
      <c r="P127" s="255">
        <f t="shared" si="29"/>
        <v>18622852.198385812</v>
      </c>
      <c r="Q127" s="255">
        <f t="shared" si="29"/>
        <v>2293397.7423191695</v>
      </c>
      <c r="R127" s="255">
        <f t="shared" si="29"/>
        <v>2603326.139994675</v>
      </c>
      <c r="S127" s="255">
        <f t="shared" si="29"/>
        <v>1557411.8497781835</v>
      </c>
      <c r="T127" s="255">
        <f t="shared" si="29"/>
        <v>65603.44994442069</v>
      </c>
      <c r="U127" s="255">
        <f t="shared" si="29"/>
        <v>0</v>
      </c>
      <c r="V127" s="255">
        <f t="shared" si="29"/>
        <v>4552.14244200549</v>
      </c>
      <c r="W127" s="255">
        <f t="shared" si="29"/>
        <v>0</v>
      </c>
      <c r="X127" s="255">
        <f t="shared" si="29"/>
        <v>252.62709970402898</v>
      </c>
      <c r="Y127" s="255">
        <f t="shared" si="29"/>
        <v>37382.61597738694</v>
      </c>
      <c r="Z127" s="255">
        <f t="shared" si="29"/>
        <v>1910647.5155053707</v>
      </c>
      <c r="AA127" s="255">
        <f t="shared" si="29"/>
        <v>0</v>
      </c>
      <c r="AB127" s="255">
        <f t="shared" si="29"/>
        <v>1074.69056713301</v>
      </c>
      <c r="AC127" s="73"/>
      <c r="AD127" s="166"/>
      <c r="AE127" s="166"/>
      <c r="AF127" s="166"/>
      <c r="AG127" s="166"/>
      <c r="AH127" s="166"/>
      <c r="AI127" s="166"/>
    </row>
    <row r="128" spans="1:35" s="154" customFormat="1" ht="11.25">
      <c r="A128" s="162">
        <v>89</v>
      </c>
      <c r="B128" s="167" t="s">
        <v>1312</v>
      </c>
      <c r="C128" s="173" t="s">
        <v>1313</v>
      </c>
      <c r="D128" s="162" t="s">
        <v>472</v>
      </c>
      <c r="E128" s="162" t="s">
        <v>472</v>
      </c>
      <c r="F128" s="255">
        <f aca="true" t="shared" si="30" ref="F128:AB128">(F99+F122)</f>
        <v>67052495.59378642</v>
      </c>
      <c r="G128" s="255">
        <f t="shared" si="30"/>
        <v>38872537.71898332</v>
      </c>
      <c r="H128" s="255">
        <f t="shared" si="30"/>
        <v>14493165.62387506</v>
      </c>
      <c r="I128" s="255">
        <f t="shared" si="30"/>
        <v>5260802.255623786</v>
      </c>
      <c r="J128" s="255">
        <f t="shared" si="30"/>
        <v>520084.6590923994</v>
      </c>
      <c r="K128" s="255">
        <f t="shared" si="30"/>
        <v>7617294.83371492</v>
      </c>
      <c r="L128" s="255">
        <f t="shared" si="30"/>
        <v>100619.99905993219</v>
      </c>
      <c r="M128" s="255">
        <f t="shared" si="30"/>
        <v>132615.7320152751</v>
      </c>
      <c r="N128" s="255">
        <f t="shared" si="30"/>
        <v>0</v>
      </c>
      <c r="O128" s="255">
        <f t="shared" si="30"/>
        <v>87677.59060507634</v>
      </c>
      <c r="P128" s="255">
        <f t="shared" si="30"/>
        <v>38872537.71898332</v>
      </c>
      <c r="Q128" s="255">
        <f t="shared" si="30"/>
        <v>14493165.62387506</v>
      </c>
      <c r="R128" s="255">
        <f t="shared" si="30"/>
        <v>5260802.255623786</v>
      </c>
      <c r="S128" s="255">
        <f t="shared" si="30"/>
        <v>520084.6590923994</v>
      </c>
      <c r="T128" s="255">
        <f t="shared" si="30"/>
        <v>5611468.582592009</v>
      </c>
      <c r="U128" s="255">
        <f t="shared" si="30"/>
        <v>10454.572222883316</v>
      </c>
      <c r="V128" s="255">
        <f t="shared" si="30"/>
        <v>2004038.5604708863</v>
      </c>
      <c r="W128" s="255">
        <f t="shared" si="30"/>
        <v>20704.30247715432</v>
      </c>
      <c r="X128" s="255">
        <f t="shared" si="30"/>
        <v>132615.7320152751</v>
      </c>
      <c r="Y128" s="255">
        <f t="shared" si="30"/>
        <v>73338.73542021614</v>
      </c>
      <c r="Z128" s="255">
        <f t="shared" si="30"/>
        <v>0</v>
      </c>
      <c r="AA128" s="255">
        <f t="shared" si="30"/>
        <v>9732.513907524677</v>
      </c>
      <c r="AB128" s="255">
        <f t="shared" si="30"/>
        <v>78808.36724135687</v>
      </c>
      <c r="AC128" s="73"/>
      <c r="AD128" s="166"/>
      <c r="AE128" s="166"/>
      <c r="AF128" s="166"/>
      <c r="AG128" s="166"/>
      <c r="AH128" s="166"/>
      <c r="AI128" s="166"/>
    </row>
    <row r="129" spans="1:35" s="154" customFormat="1" ht="11.25">
      <c r="A129" s="162">
        <v>90</v>
      </c>
      <c r="B129" s="171" t="s">
        <v>1314</v>
      </c>
      <c r="C129" s="173" t="s">
        <v>1315</v>
      </c>
      <c r="D129" s="162" t="s">
        <v>472</v>
      </c>
      <c r="E129" s="162" t="s">
        <v>472</v>
      </c>
      <c r="F129" s="255">
        <f aca="true" t="shared" si="31" ref="F129:AB129">(F35*F128)</f>
        <v>6115187.608970025</v>
      </c>
      <c r="G129" s="255">
        <f t="shared" si="31"/>
        <v>3545175.4462420763</v>
      </c>
      <c r="H129" s="255">
        <f t="shared" si="31"/>
        <v>1321776.7072353982</v>
      </c>
      <c r="I129" s="255">
        <f t="shared" si="31"/>
        <v>479785.1665615457</v>
      </c>
      <c r="J129" s="255">
        <f t="shared" si="31"/>
        <v>47431.72099312529</v>
      </c>
      <c r="K129" s="255">
        <f t="shared" si="31"/>
        <v>694697.2900635992</v>
      </c>
      <c r="L129" s="255">
        <f t="shared" si="31"/>
        <v>9176.543930497523</v>
      </c>
      <c r="M129" s="255">
        <f t="shared" si="31"/>
        <v>12094.554781186253</v>
      </c>
      <c r="N129" s="255">
        <f t="shared" si="31"/>
        <v>0</v>
      </c>
      <c r="O129" s="255">
        <f t="shared" si="31"/>
        <v>7996.1962773268415</v>
      </c>
      <c r="P129" s="255">
        <f t="shared" si="31"/>
        <v>3545175.4462420763</v>
      </c>
      <c r="Q129" s="255">
        <f t="shared" si="31"/>
        <v>1321776.7072353982</v>
      </c>
      <c r="R129" s="255">
        <f t="shared" si="31"/>
        <v>479785.1665615457</v>
      </c>
      <c r="S129" s="255">
        <f t="shared" si="31"/>
        <v>47431.72099312529</v>
      </c>
      <c r="T129" s="255">
        <f t="shared" si="31"/>
        <v>511765.9356376161</v>
      </c>
      <c r="U129" s="255">
        <f t="shared" si="31"/>
        <v>953.4569884134579</v>
      </c>
      <c r="V129" s="255">
        <f t="shared" si="31"/>
        <v>182768.31703823016</v>
      </c>
      <c r="W129" s="255">
        <f t="shared" si="31"/>
        <v>1888.2323892564284</v>
      </c>
      <c r="X129" s="255">
        <f t="shared" si="31"/>
        <v>12094.554781186253</v>
      </c>
      <c r="Y129" s="255">
        <f t="shared" si="31"/>
        <v>6688.492682154491</v>
      </c>
      <c r="Z129" s="255">
        <f t="shared" si="31"/>
        <v>0</v>
      </c>
      <c r="AA129" s="255">
        <f t="shared" si="31"/>
        <v>887.6052699362697</v>
      </c>
      <c r="AB129" s="255">
        <f t="shared" si="31"/>
        <v>7187.323105124869</v>
      </c>
      <c r="AC129" s="73"/>
      <c r="AD129" s="166"/>
      <c r="AE129" s="166"/>
      <c r="AF129" s="166"/>
      <c r="AG129" s="166"/>
      <c r="AH129" s="166"/>
      <c r="AI129" s="166"/>
    </row>
    <row r="130" spans="1:35" s="154" customFormat="1" ht="11.25">
      <c r="A130" s="162"/>
      <c r="B130" s="171"/>
      <c r="C130" s="173"/>
      <c r="D130" s="162"/>
      <c r="E130" s="162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73"/>
      <c r="AD130" s="166"/>
      <c r="AE130" s="166"/>
      <c r="AF130" s="166"/>
      <c r="AG130" s="166"/>
      <c r="AH130" s="166"/>
      <c r="AI130" s="166"/>
    </row>
    <row r="131" spans="1:35" s="154" customFormat="1" ht="11.25">
      <c r="A131" s="162">
        <v>91</v>
      </c>
      <c r="B131" s="171" t="s">
        <v>1316</v>
      </c>
      <c r="C131" s="172" t="s">
        <v>1317</v>
      </c>
      <c r="D131" s="162" t="s">
        <v>472</v>
      </c>
      <c r="E131" s="162" t="s">
        <v>472</v>
      </c>
      <c r="F131" s="255">
        <f aca="true" t="shared" si="32" ref="F131:AB131">(F125+F127+F129)</f>
        <v>118961396.70549959</v>
      </c>
      <c r="G131" s="255">
        <f t="shared" si="32"/>
        <v>71217799.60684538</v>
      </c>
      <c r="H131" s="255">
        <f t="shared" si="32"/>
        <v>13519865.949802564</v>
      </c>
      <c r="I131" s="255">
        <f t="shared" si="32"/>
        <v>14901425.928481031</v>
      </c>
      <c r="J131" s="255">
        <f t="shared" si="32"/>
        <v>8695036.84324544</v>
      </c>
      <c r="K131" s="255">
        <f t="shared" si="32"/>
        <v>6953282.044069982</v>
      </c>
      <c r="L131" s="255">
        <f t="shared" si="32"/>
        <v>642043.3145749456</v>
      </c>
      <c r="M131" s="255">
        <f t="shared" si="32"/>
        <v>251751.13355771473</v>
      </c>
      <c r="N131" s="255">
        <f t="shared" si="32"/>
        <v>2354689.142547001</v>
      </c>
      <c r="O131" s="255">
        <f t="shared" si="32"/>
        <v>425502.7423754926</v>
      </c>
      <c r="P131" s="255">
        <f t="shared" si="32"/>
        <v>71217799.60684538</v>
      </c>
      <c r="Q131" s="255">
        <f t="shared" si="32"/>
        <v>13519865.949802564</v>
      </c>
      <c r="R131" s="255">
        <f t="shared" si="32"/>
        <v>14901425.928481031</v>
      </c>
      <c r="S131" s="255">
        <f t="shared" si="32"/>
        <v>8695036.84324544</v>
      </c>
      <c r="T131" s="255">
        <f t="shared" si="32"/>
        <v>5371944.697026987</v>
      </c>
      <c r="U131" s="255">
        <f t="shared" si="32"/>
        <v>24997.75603797082</v>
      </c>
      <c r="V131" s="255">
        <f t="shared" si="32"/>
        <v>1556339.5910050245</v>
      </c>
      <c r="W131" s="255">
        <f t="shared" si="32"/>
        <v>237547.10812593083</v>
      </c>
      <c r="X131" s="255">
        <f t="shared" si="32"/>
        <v>251751.13355771473</v>
      </c>
      <c r="Y131" s="255">
        <f t="shared" si="32"/>
        <v>404496.2064490151</v>
      </c>
      <c r="Z131" s="255">
        <f t="shared" si="32"/>
        <v>2354689.142547001</v>
      </c>
      <c r="AA131" s="255">
        <f t="shared" si="32"/>
        <v>391233.6349408984</v>
      </c>
      <c r="AB131" s="255">
        <f t="shared" si="32"/>
        <v>34269.107434594094</v>
      </c>
      <c r="AC131" s="73"/>
      <c r="AD131" s="166"/>
      <c r="AE131" s="166"/>
      <c r="AF131" s="166"/>
      <c r="AG131" s="166"/>
      <c r="AH131" s="166"/>
      <c r="AI131" s="166"/>
    </row>
    <row r="132" spans="1:35" s="154" customFormat="1" ht="11.25">
      <c r="A132" s="162"/>
      <c r="B132" s="169"/>
      <c r="C132" s="162"/>
      <c r="D132" s="150"/>
      <c r="E132" s="162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73"/>
      <c r="AD132" s="166"/>
      <c r="AE132" s="166"/>
      <c r="AF132" s="166"/>
      <c r="AG132" s="166"/>
      <c r="AH132" s="166"/>
      <c r="AI132" s="166"/>
    </row>
    <row r="133" spans="1:35" s="154" customFormat="1" ht="11.25">
      <c r="A133" s="162"/>
      <c r="B133" s="169" t="s">
        <v>1318</v>
      </c>
      <c r="C133" s="162"/>
      <c r="D133" s="150"/>
      <c r="E133" s="162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73"/>
      <c r="AD133" s="166"/>
      <c r="AE133" s="166"/>
      <c r="AF133" s="166"/>
      <c r="AG133" s="166"/>
      <c r="AH133" s="166"/>
      <c r="AI133" s="166"/>
    </row>
    <row r="134" spans="1:35" s="154" customFormat="1" ht="11.25">
      <c r="A134" s="162"/>
      <c r="B134" s="169" t="s">
        <v>1319</v>
      </c>
      <c r="C134" s="162"/>
      <c r="D134" s="150"/>
      <c r="E134" s="162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73"/>
      <c r="AD134" s="166"/>
      <c r="AE134" s="166"/>
      <c r="AF134" s="166"/>
      <c r="AG134" s="166"/>
      <c r="AH134" s="166"/>
      <c r="AI134" s="166"/>
    </row>
    <row r="135" spans="1:35" s="154" customFormat="1" ht="11.25">
      <c r="A135" s="162">
        <v>92</v>
      </c>
      <c r="B135" s="164" t="s">
        <v>1320</v>
      </c>
      <c r="C135" s="163" t="s">
        <v>1321</v>
      </c>
      <c r="D135" s="162" t="s">
        <v>472</v>
      </c>
      <c r="E135" s="162" t="s">
        <v>472</v>
      </c>
      <c r="F135" s="255">
        <f aca="true" t="shared" si="33" ref="F135:AB135">(F14)</f>
        <v>1178071974</v>
      </c>
      <c r="G135" s="255">
        <f t="shared" si="33"/>
        <v>612179338.8842812</v>
      </c>
      <c r="H135" s="255">
        <f t="shared" si="33"/>
        <v>143717023.67038572</v>
      </c>
      <c r="I135" s="255">
        <f t="shared" si="33"/>
        <v>172107993.9814086</v>
      </c>
      <c r="J135" s="255">
        <f t="shared" si="33"/>
        <v>112817610.82754613</v>
      </c>
      <c r="K135" s="255">
        <f t="shared" si="33"/>
        <v>105795397.09814064</v>
      </c>
      <c r="L135" s="255">
        <f t="shared" si="33"/>
        <v>1E-15</v>
      </c>
      <c r="M135" s="255">
        <f t="shared" si="33"/>
        <v>26319304.870121595</v>
      </c>
      <c r="N135" s="255">
        <f t="shared" si="33"/>
        <v>4683720.948346586</v>
      </c>
      <c r="O135" s="255">
        <f t="shared" si="33"/>
        <v>451583.7197696564</v>
      </c>
      <c r="P135" s="255">
        <f t="shared" si="33"/>
        <v>612179338.8842812</v>
      </c>
      <c r="Q135" s="255">
        <f t="shared" si="33"/>
        <v>143717023.67038572</v>
      </c>
      <c r="R135" s="255">
        <f t="shared" si="33"/>
        <v>172107993.9814086</v>
      </c>
      <c r="S135" s="255">
        <f t="shared" si="33"/>
        <v>112817610.82754613</v>
      </c>
      <c r="T135" s="255">
        <f t="shared" si="33"/>
        <v>95716931.89368832</v>
      </c>
      <c r="U135" s="255">
        <f t="shared" si="33"/>
        <v>256089.26349995213</v>
      </c>
      <c r="V135" s="255">
        <f t="shared" si="33"/>
        <v>9822375.940952368</v>
      </c>
      <c r="W135" s="255">
        <f t="shared" si="33"/>
        <v>2.7185970257049567E-17</v>
      </c>
      <c r="X135" s="255">
        <f t="shared" si="33"/>
        <v>26319304.870121595</v>
      </c>
      <c r="Y135" s="255">
        <f t="shared" si="33"/>
        <v>9.728140297429505E-16</v>
      </c>
      <c r="Z135" s="255">
        <f t="shared" si="33"/>
        <v>4683720.948346586</v>
      </c>
      <c r="AA135" s="255">
        <f t="shared" si="33"/>
        <v>0</v>
      </c>
      <c r="AB135" s="255">
        <f t="shared" si="33"/>
        <v>451583.7197696564</v>
      </c>
      <c r="AC135" s="73"/>
      <c r="AD135" s="166"/>
      <c r="AE135" s="166"/>
      <c r="AF135" s="166"/>
      <c r="AG135" s="166"/>
      <c r="AH135" s="166"/>
      <c r="AI135" s="166"/>
    </row>
    <row r="136" spans="1:35" s="154" customFormat="1" ht="11.25">
      <c r="A136" s="162">
        <v>93</v>
      </c>
      <c r="B136" s="164" t="s">
        <v>1322</v>
      </c>
      <c r="C136" s="163" t="s">
        <v>1323</v>
      </c>
      <c r="D136" s="162" t="s">
        <v>472</v>
      </c>
      <c r="E136" s="162" t="s">
        <v>472</v>
      </c>
      <c r="F136" s="255">
        <f aca="true" t="shared" si="34" ref="F136:AB136">(F44)</f>
        <v>488566888.99999994</v>
      </c>
      <c r="G136" s="255">
        <f t="shared" si="34"/>
        <v>238847788.79538438</v>
      </c>
      <c r="H136" s="255">
        <f t="shared" si="34"/>
        <v>56033939.16115208</v>
      </c>
      <c r="I136" s="255">
        <f t="shared" si="34"/>
        <v>67098552.2536703</v>
      </c>
      <c r="J136" s="255">
        <f t="shared" si="34"/>
        <v>43979265.75711509</v>
      </c>
      <c r="K136" s="255">
        <f t="shared" si="34"/>
        <v>41229918.31574801</v>
      </c>
      <c r="L136" s="255">
        <f t="shared" si="34"/>
        <v>27401755.763198834</v>
      </c>
      <c r="M136" s="255">
        <f t="shared" si="34"/>
        <v>10254437.77741372</v>
      </c>
      <c r="N136" s="255">
        <f t="shared" si="34"/>
        <v>1823980.3192348622</v>
      </c>
      <c r="O136" s="255">
        <f t="shared" si="34"/>
        <v>1897250.8570827139</v>
      </c>
      <c r="P136" s="255">
        <f t="shared" si="34"/>
        <v>238847788.79538438</v>
      </c>
      <c r="Q136" s="255">
        <f t="shared" si="34"/>
        <v>56033939.16115208</v>
      </c>
      <c r="R136" s="255">
        <f t="shared" si="34"/>
        <v>67098552.2536703</v>
      </c>
      <c r="S136" s="255">
        <f t="shared" si="34"/>
        <v>43979265.75711509</v>
      </c>
      <c r="T136" s="255">
        <f t="shared" si="34"/>
        <v>37310111.70126997</v>
      </c>
      <c r="U136" s="255">
        <f t="shared" si="34"/>
        <v>99601.48645912124</v>
      </c>
      <c r="V136" s="255">
        <f t="shared" si="34"/>
        <v>3820205.1280189278</v>
      </c>
      <c r="W136" s="255">
        <f t="shared" si="34"/>
        <v>817810.4152941874</v>
      </c>
      <c r="X136" s="255">
        <f t="shared" si="34"/>
        <v>10254437.77741372</v>
      </c>
      <c r="Y136" s="255">
        <f t="shared" si="34"/>
        <v>26583945.347904645</v>
      </c>
      <c r="Z136" s="255">
        <f t="shared" si="34"/>
        <v>1823980.3192348622</v>
      </c>
      <c r="AA136" s="255">
        <f t="shared" si="34"/>
        <v>1721168.6778028046</v>
      </c>
      <c r="AB136" s="255">
        <f t="shared" si="34"/>
        <v>176082.17927990924</v>
      </c>
      <c r="AC136" s="73"/>
      <c r="AD136" s="166"/>
      <c r="AE136" s="166"/>
      <c r="AF136" s="166"/>
      <c r="AG136" s="166"/>
      <c r="AH136" s="166"/>
      <c r="AI136" s="166"/>
    </row>
    <row r="137" spans="1:35" s="154" customFormat="1" ht="11.25">
      <c r="A137" s="162">
        <v>94</v>
      </c>
      <c r="B137" s="164" t="s">
        <v>1324</v>
      </c>
      <c r="C137" s="163" t="s">
        <v>1325</v>
      </c>
      <c r="D137" s="162" t="s">
        <v>472</v>
      </c>
      <c r="E137" s="162" t="s">
        <v>472</v>
      </c>
      <c r="F137" s="255">
        <f aca="true" t="shared" si="35" ref="F137:AB137">(F45)</f>
        <v>2290153615</v>
      </c>
      <c r="G137" s="255">
        <f t="shared" si="35"/>
        <v>1364178732.515402</v>
      </c>
      <c r="H137" s="255">
        <f t="shared" si="35"/>
        <v>259412574.129221</v>
      </c>
      <c r="I137" s="255">
        <f t="shared" si="35"/>
        <v>282511482.9077404</v>
      </c>
      <c r="J137" s="255">
        <f t="shared" si="35"/>
        <v>166015895.35793167</v>
      </c>
      <c r="K137" s="255">
        <f t="shared" si="35"/>
        <v>134733472.74286917</v>
      </c>
      <c r="L137" s="255">
        <f t="shared" si="35"/>
        <v>25380223.958089292</v>
      </c>
      <c r="M137" s="255">
        <f t="shared" si="35"/>
        <v>7931423.282985516</v>
      </c>
      <c r="N137" s="255">
        <f t="shared" si="35"/>
        <v>41626499.73087639</v>
      </c>
      <c r="O137" s="255">
        <f t="shared" si="35"/>
        <v>8363310.374884512</v>
      </c>
      <c r="P137" s="255">
        <f t="shared" si="35"/>
        <v>1364178732.515402</v>
      </c>
      <c r="Q137" s="255">
        <f t="shared" si="35"/>
        <v>259412574.129221</v>
      </c>
      <c r="R137" s="255">
        <f t="shared" si="35"/>
        <v>282511482.9077404</v>
      </c>
      <c r="S137" s="255">
        <f t="shared" si="35"/>
        <v>166015895.35793167</v>
      </c>
      <c r="T137" s="255">
        <f t="shared" si="35"/>
        <v>105895866.32072672</v>
      </c>
      <c r="U137" s="255">
        <f t="shared" si="35"/>
        <v>468194.2701957688</v>
      </c>
      <c r="V137" s="255">
        <f t="shared" si="35"/>
        <v>28369412.15194669</v>
      </c>
      <c r="W137" s="255">
        <f t="shared" si="35"/>
        <v>4562661.024644213</v>
      </c>
      <c r="X137" s="255">
        <f t="shared" si="35"/>
        <v>7931423.282985516</v>
      </c>
      <c r="Y137" s="255">
        <f t="shared" si="35"/>
        <v>20817562.933445085</v>
      </c>
      <c r="Z137" s="255">
        <f t="shared" si="35"/>
        <v>41626499.73087639</v>
      </c>
      <c r="AA137" s="255">
        <f t="shared" si="35"/>
        <v>7708430.794741077</v>
      </c>
      <c r="AB137" s="255">
        <f t="shared" si="35"/>
        <v>654879.580143435</v>
      </c>
      <c r="AC137" s="73"/>
      <c r="AD137" s="166"/>
      <c r="AE137" s="166"/>
      <c r="AF137" s="166"/>
      <c r="AG137" s="166"/>
      <c r="AH137" s="166"/>
      <c r="AI137" s="166"/>
    </row>
    <row r="138" spans="1:35" s="154" customFormat="1" ht="11.25">
      <c r="A138" s="162">
        <v>95</v>
      </c>
      <c r="B138" s="164" t="s">
        <v>1326</v>
      </c>
      <c r="C138" s="163" t="s">
        <v>1327</v>
      </c>
      <c r="D138" s="162" t="s">
        <v>472</v>
      </c>
      <c r="E138" s="162" t="s">
        <v>472</v>
      </c>
      <c r="F138" s="255">
        <f aca="true" t="shared" si="36" ref="F138:AB138">(F135+F136+F137)</f>
        <v>3956792478</v>
      </c>
      <c r="G138" s="255">
        <f t="shared" si="36"/>
        <v>2215205860.1950674</v>
      </c>
      <c r="H138" s="255">
        <f t="shared" si="36"/>
        <v>459163536.9607588</v>
      </c>
      <c r="I138" s="255">
        <f t="shared" si="36"/>
        <v>521718029.1428193</v>
      </c>
      <c r="J138" s="255">
        <f t="shared" si="36"/>
        <v>322812771.94259286</v>
      </c>
      <c r="K138" s="255">
        <f t="shared" si="36"/>
        <v>281758788.15675783</v>
      </c>
      <c r="L138" s="255">
        <f t="shared" si="36"/>
        <v>52781979.72128813</v>
      </c>
      <c r="M138" s="255">
        <f t="shared" si="36"/>
        <v>44505165.93052083</v>
      </c>
      <c r="N138" s="255">
        <f t="shared" si="36"/>
        <v>48134200.99845784</v>
      </c>
      <c r="O138" s="255">
        <f t="shared" si="36"/>
        <v>10712144.951736882</v>
      </c>
      <c r="P138" s="255">
        <f t="shared" si="36"/>
        <v>2215205860.1950674</v>
      </c>
      <c r="Q138" s="255">
        <f t="shared" si="36"/>
        <v>459163536.9607588</v>
      </c>
      <c r="R138" s="255">
        <f t="shared" si="36"/>
        <v>521718029.1428193</v>
      </c>
      <c r="S138" s="255">
        <f t="shared" si="36"/>
        <v>322812771.94259286</v>
      </c>
      <c r="T138" s="255">
        <f t="shared" si="36"/>
        <v>238922909.915685</v>
      </c>
      <c r="U138" s="255">
        <f t="shared" si="36"/>
        <v>823885.0201548422</v>
      </c>
      <c r="V138" s="255">
        <f t="shared" si="36"/>
        <v>42011993.220917985</v>
      </c>
      <c r="W138" s="255">
        <f t="shared" si="36"/>
        <v>5380471.4399384</v>
      </c>
      <c r="X138" s="255">
        <f t="shared" si="36"/>
        <v>44505165.93052083</v>
      </c>
      <c r="Y138" s="255">
        <f t="shared" si="36"/>
        <v>47401508.28134973</v>
      </c>
      <c r="Z138" s="255">
        <f t="shared" si="36"/>
        <v>48134200.99845784</v>
      </c>
      <c r="AA138" s="255">
        <f t="shared" si="36"/>
        <v>9429599.472543882</v>
      </c>
      <c r="AB138" s="255">
        <f t="shared" si="36"/>
        <v>1282545.4791930006</v>
      </c>
      <c r="AC138" s="73"/>
      <c r="AD138" s="166"/>
      <c r="AE138" s="166"/>
      <c r="AF138" s="166"/>
      <c r="AG138" s="166"/>
      <c r="AH138" s="166"/>
      <c r="AI138" s="166"/>
    </row>
    <row r="139" spans="1:35" s="154" customFormat="1" ht="11.25">
      <c r="A139" s="162"/>
      <c r="B139" s="164"/>
      <c r="C139" s="162"/>
      <c r="D139" s="150"/>
      <c r="E139" s="162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73"/>
      <c r="AD139" s="166"/>
      <c r="AE139" s="166"/>
      <c r="AF139" s="166"/>
      <c r="AG139" s="166"/>
      <c r="AH139" s="166"/>
      <c r="AI139" s="166"/>
    </row>
    <row r="140" spans="1:35" s="154" customFormat="1" ht="11.25">
      <c r="A140" s="162">
        <v>96</v>
      </c>
      <c r="B140" s="169" t="s">
        <v>1328</v>
      </c>
      <c r="C140" s="163" t="s">
        <v>1329</v>
      </c>
      <c r="D140" s="162" t="s">
        <v>472</v>
      </c>
      <c r="E140" s="162" t="s">
        <v>472</v>
      </c>
      <c r="F140" s="308">
        <f aca="true" t="shared" si="37" ref="F140:AB140">(F135/F138)</f>
        <v>0.29773408146880326</v>
      </c>
      <c r="G140" s="308">
        <f t="shared" si="37"/>
        <v>0.2763532500001484</v>
      </c>
      <c r="H140" s="308">
        <f t="shared" si="37"/>
        <v>0.3129974662658549</v>
      </c>
      <c r="I140" s="308">
        <f t="shared" si="37"/>
        <v>0.32988699712789565</v>
      </c>
      <c r="J140" s="308">
        <f t="shared" si="37"/>
        <v>0.3494831079595852</v>
      </c>
      <c r="K140" s="308">
        <f t="shared" si="37"/>
        <v>0.37548215546441405</v>
      </c>
      <c r="L140" s="308">
        <f t="shared" si="37"/>
        <v>1.894586003178426E-23</v>
      </c>
      <c r="M140" s="308">
        <f t="shared" si="37"/>
        <v>0.5913764013645053</v>
      </c>
      <c r="N140" s="308">
        <f t="shared" si="37"/>
        <v>0.09730546786258375</v>
      </c>
      <c r="O140" s="308">
        <f t="shared" si="37"/>
        <v>0.042156236851185996</v>
      </c>
      <c r="P140" s="308">
        <f t="shared" si="37"/>
        <v>0.2763532500001484</v>
      </c>
      <c r="Q140" s="308">
        <f t="shared" si="37"/>
        <v>0.3129974662658549</v>
      </c>
      <c r="R140" s="308">
        <f t="shared" si="37"/>
        <v>0.32988699712789565</v>
      </c>
      <c r="S140" s="308">
        <f t="shared" si="37"/>
        <v>0.3494831079595852</v>
      </c>
      <c r="T140" s="308">
        <f t="shared" si="37"/>
        <v>0.4006184753377835</v>
      </c>
      <c r="U140" s="308">
        <f t="shared" si="37"/>
        <v>0.31083131412174764</v>
      </c>
      <c r="V140" s="308">
        <f t="shared" si="37"/>
        <v>0.233799331759907</v>
      </c>
      <c r="W140" s="308">
        <f t="shared" si="37"/>
        <v>5.0527115626434425E-24</v>
      </c>
      <c r="X140" s="308">
        <f t="shared" si="37"/>
        <v>0.5913764013645053</v>
      </c>
      <c r="Y140" s="308">
        <f t="shared" si="37"/>
        <v>2.052284969433572E-23</v>
      </c>
      <c r="Z140" s="308">
        <f t="shared" si="37"/>
        <v>0.09730546786258375</v>
      </c>
      <c r="AA140" s="308">
        <f t="shared" si="37"/>
        <v>0</v>
      </c>
      <c r="AB140" s="308">
        <f t="shared" si="37"/>
        <v>0.35209957626906185</v>
      </c>
      <c r="AC140" s="73"/>
      <c r="AD140" s="166"/>
      <c r="AE140" s="166"/>
      <c r="AF140" s="166"/>
      <c r="AG140" s="166"/>
      <c r="AH140" s="166"/>
      <c r="AI140" s="166"/>
    </row>
    <row r="141" spans="1:35" s="154" customFormat="1" ht="11.25">
      <c r="A141" s="162">
        <v>97</v>
      </c>
      <c r="B141" s="169" t="s">
        <v>1330</v>
      </c>
      <c r="C141" s="163" t="s">
        <v>1331</v>
      </c>
      <c r="D141" s="162" t="s">
        <v>472</v>
      </c>
      <c r="E141" s="162" t="s">
        <v>472</v>
      </c>
      <c r="F141" s="308">
        <f aca="true" t="shared" si="38" ref="F141:AB141">(F136/F138)</f>
        <v>0.1234754897347942</v>
      </c>
      <c r="G141" s="308">
        <f t="shared" si="38"/>
        <v>0.10782193794591706</v>
      </c>
      <c r="H141" s="308">
        <f t="shared" si="38"/>
        <v>0.12203481908002828</v>
      </c>
      <c r="I141" s="308">
        <f t="shared" si="38"/>
        <v>0.12861076003816269</v>
      </c>
      <c r="J141" s="308">
        <f t="shared" si="38"/>
        <v>0.1362376881573202</v>
      </c>
      <c r="K141" s="308">
        <f t="shared" si="38"/>
        <v>0.14633054956500435</v>
      </c>
      <c r="L141" s="308">
        <f t="shared" si="38"/>
        <v>0.5191498293147028</v>
      </c>
      <c r="M141" s="308">
        <f t="shared" si="38"/>
        <v>0.23041005606905093</v>
      </c>
      <c r="N141" s="308">
        <f t="shared" si="38"/>
        <v>0.03789364488034818</v>
      </c>
      <c r="O141" s="308">
        <f t="shared" si="38"/>
        <v>0.17711213446333088</v>
      </c>
      <c r="P141" s="308">
        <f t="shared" si="38"/>
        <v>0.10782193794591706</v>
      </c>
      <c r="Q141" s="308">
        <f t="shared" si="38"/>
        <v>0.12203481908002828</v>
      </c>
      <c r="R141" s="308">
        <f t="shared" si="38"/>
        <v>0.12861076003816269</v>
      </c>
      <c r="S141" s="308">
        <f t="shared" si="38"/>
        <v>0.1362376881573202</v>
      </c>
      <c r="T141" s="308">
        <f t="shared" si="38"/>
        <v>0.156159623681281</v>
      </c>
      <c r="U141" s="308">
        <f t="shared" si="38"/>
        <v>0.12089245953325135</v>
      </c>
      <c r="V141" s="308">
        <f t="shared" si="38"/>
        <v>0.09093129925853716</v>
      </c>
      <c r="W141" s="308">
        <f t="shared" si="38"/>
        <v>0.15199605172582245</v>
      </c>
      <c r="X141" s="308">
        <f t="shared" si="38"/>
        <v>0.23041005606905093</v>
      </c>
      <c r="Y141" s="308">
        <f t="shared" si="38"/>
        <v>0.5608248832530119</v>
      </c>
      <c r="Z141" s="308">
        <f t="shared" si="38"/>
        <v>0.03789364488034818</v>
      </c>
      <c r="AA141" s="308">
        <f t="shared" si="38"/>
        <v>0.18252829113413807</v>
      </c>
      <c r="AB141" s="308">
        <f t="shared" si="38"/>
        <v>0.13729117769040294</v>
      </c>
      <c r="AC141" s="73"/>
      <c r="AD141" s="166"/>
      <c r="AE141" s="166"/>
      <c r="AF141" s="166"/>
      <c r="AG141" s="166"/>
      <c r="AH141" s="166"/>
      <c r="AI141" s="166"/>
    </row>
    <row r="142" spans="1:35" s="154" customFormat="1" ht="11.25">
      <c r="A142" s="162">
        <v>98</v>
      </c>
      <c r="B142" s="169" t="s">
        <v>1332</v>
      </c>
      <c r="C142" s="163" t="s">
        <v>1333</v>
      </c>
      <c r="D142" s="162" t="s">
        <v>472</v>
      </c>
      <c r="E142" s="162" t="s">
        <v>472</v>
      </c>
      <c r="F142" s="308">
        <f aca="true" t="shared" si="39" ref="F142:AB142">(F137/F138)</f>
        <v>0.5787904287964025</v>
      </c>
      <c r="G142" s="308">
        <f t="shared" si="39"/>
        <v>0.6158248120539347</v>
      </c>
      <c r="H142" s="308">
        <f t="shared" si="39"/>
        <v>0.5649677146541168</v>
      </c>
      <c r="I142" s="308">
        <f t="shared" si="39"/>
        <v>0.5415022428339418</v>
      </c>
      <c r="J142" s="308">
        <f t="shared" si="39"/>
        <v>0.5142792038830947</v>
      </c>
      <c r="K142" s="308">
        <f t="shared" si="39"/>
        <v>0.4781872949705816</v>
      </c>
      <c r="L142" s="308">
        <f t="shared" si="39"/>
        <v>0.4808501706852972</v>
      </c>
      <c r="M142" s="308">
        <f t="shared" si="39"/>
        <v>0.17821354256644373</v>
      </c>
      <c r="N142" s="308">
        <f t="shared" si="39"/>
        <v>0.864800887257068</v>
      </c>
      <c r="O142" s="308">
        <f t="shared" si="39"/>
        <v>0.7807316286854832</v>
      </c>
      <c r="P142" s="308">
        <f t="shared" si="39"/>
        <v>0.6158248120539347</v>
      </c>
      <c r="Q142" s="308">
        <f t="shared" si="39"/>
        <v>0.5649677146541168</v>
      </c>
      <c r="R142" s="308">
        <f t="shared" si="39"/>
        <v>0.5415022428339418</v>
      </c>
      <c r="S142" s="308">
        <f t="shared" si="39"/>
        <v>0.5142792038830947</v>
      </c>
      <c r="T142" s="308">
        <f t="shared" si="39"/>
        <v>0.44322190098093556</v>
      </c>
      <c r="U142" s="308">
        <f t="shared" si="39"/>
        <v>0.568276226345001</v>
      </c>
      <c r="V142" s="308">
        <f t="shared" si="39"/>
        <v>0.6752693689815559</v>
      </c>
      <c r="W142" s="308">
        <f t="shared" si="39"/>
        <v>0.8480039482741776</v>
      </c>
      <c r="X142" s="308">
        <f t="shared" si="39"/>
        <v>0.17821354256644373</v>
      </c>
      <c r="Y142" s="308">
        <f t="shared" si="39"/>
        <v>0.43917511674698795</v>
      </c>
      <c r="Z142" s="308">
        <f t="shared" si="39"/>
        <v>0.864800887257068</v>
      </c>
      <c r="AA142" s="308">
        <f t="shared" si="39"/>
        <v>0.8174717088658618</v>
      </c>
      <c r="AB142" s="308">
        <f t="shared" si="39"/>
        <v>0.5106092460405353</v>
      </c>
      <c r="AC142" s="73"/>
      <c r="AD142" s="166"/>
      <c r="AE142" s="166"/>
      <c r="AF142" s="166"/>
      <c r="AG142" s="166"/>
      <c r="AH142" s="166"/>
      <c r="AI142" s="166"/>
    </row>
    <row r="143" spans="1:35" s="154" customFormat="1" ht="11.25">
      <c r="A143" s="162"/>
      <c r="B143" s="164"/>
      <c r="C143" s="162"/>
      <c r="D143" s="150"/>
      <c r="E143" s="162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73"/>
      <c r="AD143" s="166"/>
      <c r="AE143" s="166"/>
      <c r="AF143" s="166"/>
      <c r="AG143" s="166"/>
      <c r="AH143" s="166"/>
      <c r="AI143" s="166"/>
    </row>
    <row r="144" spans="1:35" s="154" customFormat="1" ht="11.25">
      <c r="A144" s="162">
        <v>99</v>
      </c>
      <c r="B144" s="175" t="s">
        <v>1032</v>
      </c>
      <c r="C144" s="172" t="s">
        <v>425</v>
      </c>
      <c r="D144" s="155" t="s">
        <v>472</v>
      </c>
      <c r="E144" s="162" t="s">
        <v>419</v>
      </c>
      <c r="F144" s="255">
        <v>59592732</v>
      </c>
      <c r="G144" s="255">
        <v>33596668.941133305</v>
      </c>
      <c r="H144" s="255">
        <v>6911973.551744918</v>
      </c>
      <c r="I144" s="255">
        <v>7751339.162536651</v>
      </c>
      <c r="J144" s="255">
        <v>4792071.219710092</v>
      </c>
      <c r="K144" s="255">
        <v>4184720.2273329864</v>
      </c>
      <c r="L144" s="255">
        <v>773964.5906934893</v>
      </c>
      <c r="M144" s="255">
        <v>667011.853083932</v>
      </c>
      <c r="N144" s="255">
        <v>756072.3797312712</v>
      </c>
      <c r="O144" s="255">
        <v>158910.07403335493</v>
      </c>
      <c r="P144" s="255">
        <v>33596668.941133305</v>
      </c>
      <c r="Q144" s="255">
        <v>6911973.551744918</v>
      </c>
      <c r="R144" s="255">
        <v>7751339.162536651</v>
      </c>
      <c r="S144" s="255">
        <v>4792071.219710092</v>
      </c>
      <c r="T144" s="255">
        <v>3544913.873773987</v>
      </c>
      <c r="U144" s="255">
        <v>12218.504048217364</v>
      </c>
      <c r="V144" s="255">
        <v>627587.8495107817</v>
      </c>
      <c r="W144" s="255">
        <v>80408.48126415577</v>
      </c>
      <c r="X144" s="255">
        <v>667011.853083932</v>
      </c>
      <c r="Y144" s="255">
        <v>693556.1094293335</v>
      </c>
      <c r="Z144" s="255">
        <v>756072.3797312712</v>
      </c>
      <c r="AA144" s="255">
        <v>139343.52219110128</v>
      </c>
      <c r="AB144" s="255">
        <v>19566.551842253655</v>
      </c>
      <c r="AC144" s="73"/>
      <c r="AD144" s="166"/>
      <c r="AE144" s="166"/>
      <c r="AF144" s="166"/>
      <c r="AG144" s="166"/>
      <c r="AH144" s="166"/>
      <c r="AI144" s="166"/>
    </row>
    <row r="145" spans="1:35" s="154" customFormat="1" ht="22.5">
      <c r="A145" s="162">
        <v>100</v>
      </c>
      <c r="B145" s="175" t="s">
        <v>1043</v>
      </c>
      <c r="C145" s="173" t="s">
        <v>1044</v>
      </c>
      <c r="D145" s="155" t="s">
        <v>472</v>
      </c>
      <c r="E145" s="162" t="s">
        <v>766</v>
      </c>
      <c r="F145" s="255">
        <v>28182552.999999996</v>
      </c>
      <c r="G145" s="255">
        <v>15847256.254722083</v>
      </c>
      <c r="H145" s="255">
        <v>3269365.0088262903</v>
      </c>
      <c r="I145" s="255">
        <v>3684511.8714178368</v>
      </c>
      <c r="J145" s="255">
        <v>2278549.50676879</v>
      </c>
      <c r="K145" s="255">
        <v>1989342.378781611</v>
      </c>
      <c r="L145" s="255">
        <v>369893.30839780974</v>
      </c>
      <c r="M145" s="255">
        <v>315941.6431422025</v>
      </c>
      <c r="N145" s="255">
        <v>352090.7431715876</v>
      </c>
      <c r="O145" s="255">
        <v>75602.2847717851</v>
      </c>
      <c r="P145" s="255">
        <v>15847256.254722083</v>
      </c>
      <c r="Q145" s="255">
        <v>3269365.0088262903</v>
      </c>
      <c r="R145" s="255">
        <v>3684511.8714178368</v>
      </c>
      <c r="S145" s="255">
        <v>2278549.50676879</v>
      </c>
      <c r="T145" s="255">
        <v>1685800.681745085</v>
      </c>
      <c r="U145" s="255">
        <v>5812.030543266215</v>
      </c>
      <c r="V145" s="255">
        <v>297729.6664932603</v>
      </c>
      <c r="W145" s="255">
        <v>38149.33437349175</v>
      </c>
      <c r="X145" s="255">
        <v>315941.6431422025</v>
      </c>
      <c r="Y145" s="255">
        <v>331743.974024318</v>
      </c>
      <c r="Z145" s="255">
        <v>352090.7431715876</v>
      </c>
      <c r="AA145" s="255">
        <v>66393.81049569353</v>
      </c>
      <c r="AB145" s="255">
        <v>9208.474276091563</v>
      </c>
      <c r="AC145" s="73"/>
      <c r="AD145" s="166"/>
      <c r="AE145" s="166"/>
      <c r="AF145" s="166"/>
      <c r="AG145" s="166"/>
      <c r="AH145" s="166"/>
      <c r="AI145" s="166"/>
    </row>
    <row r="146" spans="1:35" s="154" customFormat="1" ht="11.25">
      <c r="A146" s="162">
        <v>101</v>
      </c>
      <c r="B146" s="175" t="s">
        <v>1334</v>
      </c>
      <c r="C146" s="163" t="s">
        <v>1082</v>
      </c>
      <c r="D146" s="155" t="s">
        <v>472</v>
      </c>
      <c r="E146" s="162" t="s">
        <v>766</v>
      </c>
      <c r="F146" s="255">
        <v>21589609</v>
      </c>
      <c r="G146" s="255">
        <v>12139995.488068603</v>
      </c>
      <c r="H146" s="255">
        <v>2504539.323277106</v>
      </c>
      <c r="I146" s="255">
        <v>2822567.943357345</v>
      </c>
      <c r="J146" s="255">
        <v>1745512.301113424</v>
      </c>
      <c r="K146" s="255">
        <v>1523961.4425643017</v>
      </c>
      <c r="L146" s="255">
        <v>283361.5499640906</v>
      </c>
      <c r="M146" s="255">
        <v>242031.17944132618</v>
      </c>
      <c r="N146" s="255">
        <v>269723.66476500547</v>
      </c>
      <c r="O146" s="255">
        <v>57916.10744879978</v>
      </c>
      <c r="P146" s="255">
        <v>12139995.488068603</v>
      </c>
      <c r="Q146" s="255">
        <v>2504539.323277106</v>
      </c>
      <c r="R146" s="255">
        <v>2822567.943357345</v>
      </c>
      <c r="S146" s="255">
        <v>1745512.301113424</v>
      </c>
      <c r="T146" s="255">
        <v>1291429.402113067</v>
      </c>
      <c r="U146" s="255">
        <v>4452.381121226853</v>
      </c>
      <c r="V146" s="255">
        <v>228079.65933000785</v>
      </c>
      <c r="W146" s="255">
        <v>29224.790697065207</v>
      </c>
      <c r="X146" s="255">
        <v>242031.17944132618</v>
      </c>
      <c r="Y146" s="255">
        <v>254136.75926702537</v>
      </c>
      <c r="Z146" s="255">
        <v>269723.66476500547</v>
      </c>
      <c r="AA146" s="255">
        <v>50861.83670521687</v>
      </c>
      <c r="AB146" s="255">
        <v>7054.270743582916</v>
      </c>
      <c r="AC146" s="73"/>
      <c r="AD146" s="166"/>
      <c r="AE146" s="166"/>
      <c r="AF146" s="166"/>
      <c r="AG146" s="166"/>
      <c r="AH146" s="166"/>
      <c r="AI146" s="166"/>
    </row>
    <row r="147" spans="1:35" s="154" customFormat="1" ht="11.25">
      <c r="A147" s="162">
        <v>102</v>
      </c>
      <c r="B147" s="175" t="s">
        <v>1106</v>
      </c>
      <c r="C147" s="163" t="s">
        <v>1107</v>
      </c>
      <c r="D147" s="155" t="s">
        <v>472</v>
      </c>
      <c r="E147" s="162" t="s">
        <v>766</v>
      </c>
      <c r="F147" s="255">
        <v>-358065057.99999994</v>
      </c>
      <c r="G147" s="255">
        <v>-201342608.31472313</v>
      </c>
      <c r="H147" s="255">
        <v>-41537946.24314398</v>
      </c>
      <c r="I147" s="255">
        <v>-46812471.42304376</v>
      </c>
      <c r="J147" s="255">
        <v>-28949434.11610148</v>
      </c>
      <c r="K147" s="255">
        <v>-25274998.834927965</v>
      </c>
      <c r="L147" s="255">
        <v>-4699569.5856679</v>
      </c>
      <c r="M147" s="255">
        <v>-4014102.7243460896</v>
      </c>
      <c r="N147" s="255">
        <v>-4473384.379867843</v>
      </c>
      <c r="O147" s="255">
        <v>-960542.378177795</v>
      </c>
      <c r="P147" s="255">
        <v>-201342608.31472313</v>
      </c>
      <c r="Q147" s="255">
        <v>-41537946.24314398</v>
      </c>
      <c r="R147" s="255">
        <v>-46812471.42304376</v>
      </c>
      <c r="S147" s="255">
        <v>-28949434.11610148</v>
      </c>
      <c r="T147" s="255">
        <v>-21418439.943517305</v>
      </c>
      <c r="U147" s="255">
        <v>-73843.02811645166</v>
      </c>
      <c r="V147" s="255">
        <v>-3782715.8632942126</v>
      </c>
      <c r="W147" s="255">
        <v>-484695.0389876219</v>
      </c>
      <c r="X147" s="255">
        <v>-4014102.7243460896</v>
      </c>
      <c r="Y147" s="255">
        <v>-4214874.546680278</v>
      </c>
      <c r="Z147" s="255">
        <v>-4473384.379867843</v>
      </c>
      <c r="AA147" s="255">
        <v>-843546.8428279551</v>
      </c>
      <c r="AB147" s="255">
        <v>-116995.5353498398</v>
      </c>
      <c r="AC147" s="73"/>
      <c r="AD147" s="166"/>
      <c r="AE147" s="166"/>
      <c r="AF147" s="166"/>
      <c r="AG147" s="166"/>
      <c r="AH147" s="166"/>
      <c r="AI147" s="166"/>
    </row>
    <row r="148" spans="1:35" s="154" customFormat="1" ht="11.25">
      <c r="A148" s="162">
        <v>103</v>
      </c>
      <c r="B148" s="164" t="s">
        <v>1335</v>
      </c>
      <c r="C148" s="163" t="s">
        <v>1336</v>
      </c>
      <c r="D148" s="162" t="s">
        <v>472</v>
      </c>
      <c r="E148" s="162" t="s">
        <v>472</v>
      </c>
      <c r="F148" s="255">
        <f aca="true" t="shared" si="40" ref="F148:AB148">(F144+F145+F146+F147)</f>
        <v>-248700163.99999994</v>
      </c>
      <c r="G148" s="255">
        <f t="shared" si="40"/>
        <v>-139758687.63079914</v>
      </c>
      <c r="H148" s="255">
        <f t="shared" si="40"/>
        <v>-28852068.359295666</v>
      </c>
      <c r="I148" s="255">
        <f t="shared" si="40"/>
        <v>-32554052.445731923</v>
      </c>
      <c r="J148" s="255">
        <f t="shared" si="40"/>
        <v>-20133301.088509176</v>
      </c>
      <c r="K148" s="255">
        <f t="shared" si="40"/>
        <v>-17576974.786249064</v>
      </c>
      <c r="L148" s="255">
        <f t="shared" si="40"/>
        <v>-3272350.1366125103</v>
      </c>
      <c r="M148" s="255">
        <f t="shared" si="40"/>
        <v>-2789118.048678629</v>
      </c>
      <c r="N148" s="255">
        <f t="shared" si="40"/>
        <v>-3095497.5921999793</v>
      </c>
      <c r="O148" s="255">
        <f t="shared" si="40"/>
        <v>-668113.9119238552</v>
      </c>
      <c r="P148" s="255">
        <f t="shared" si="40"/>
        <v>-139758687.63079914</v>
      </c>
      <c r="Q148" s="255">
        <f t="shared" si="40"/>
        <v>-28852068.359295666</v>
      </c>
      <c r="R148" s="255">
        <f t="shared" si="40"/>
        <v>-32554052.445731923</v>
      </c>
      <c r="S148" s="255">
        <f t="shared" si="40"/>
        <v>-20133301.088509176</v>
      </c>
      <c r="T148" s="255">
        <f t="shared" si="40"/>
        <v>-14896295.985885166</v>
      </c>
      <c r="U148" s="255">
        <f t="shared" si="40"/>
        <v>-51360.11240374124</v>
      </c>
      <c r="V148" s="255">
        <f t="shared" si="40"/>
        <v>-2629318.6879601628</v>
      </c>
      <c r="W148" s="255">
        <f t="shared" si="40"/>
        <v>-336912.4326529092</v>
      </c>
      <c r="X148" s="255">
        <f t="shared" si="40"/>
        <v>-2789118.048678629</v>
      </c>
      <c r="Y148" s="255">
        <f t="shared" si="40"/>
        <v>-2935437.703959601</v>
      </c>
      <c r="Z148" s="255">
        <f t="shared" si="40"/>
        <v>-3095497.5921999793</v>
      </c>
      <c r="AA148" s="255">
        <f t="shared" si="40"/>
        <v>-586947.6734359434</v>
      </c>
      <c r="AB148" s="255">
        <f t="shared" si="40"/>
        <v>-81166.23848791167</v>
      </c>
      <c r="AC148" s="73"/>
      <c r="AD148" s="166"/>
      <c r="AE148" s="166"/>
      <c r="AF148" s="166"/>
      <c r="AG148" s="166"/>
      <c r="AH148" s="166"/>
      <c r="AI148" s="166"/>
    </row>
    <row r="149" spans="1:35" s="154" customFormat="1" ht="11.25">
      <c r="A149" s="162"/>
      <c r="B149" s="164"/>
      <c r="C149" s="162"/>
      <c r="D149" s="150"/>
      <c r="E149" s="162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73"/>
      <c r="AD149" s="166"/>
      <c r="AE149" s="166"/>
      <c r="AF149" s="166"/>
      <c r="AG149" s="166"/>
      <c r="AH149" s="166"/>
      <c r="AI149" s="166"/>
    </row>
    <row r="150" spans="1:35" s="154" customFormat="1" ht="11.25">
      <c r="A150" s="162">
        <v>104</v>
      </c>
      <c r="B150" s="169" t="s">
        <v>1337</v>
      </c>
      <c r="C150" s="163" t="s">
        <v>1338</v>
      </c>
      <c r="D150" s="155" t="s">
        <v>472</v>
      </c>
      <c r="E150" s="162" t="s">
        <v>472</v>
      </c>
      <c r="F150" s="255">
        <f aca="true" t="shared" si="41" ref="F150:AB150">(F148*F140)</f>
        <v>-74046514.88968071</v>
      </c>
      <c r="G150" s="255">
        <f t="shared" si="41"/>
        <v>-38622767.54252688</v>
      </c>
      <c r="H150" s="255">
        <f t="shared" si="41"/>
        <v>-9030624.292988785</v>
      </c>
      <c r="I150" s="255">
        <f t="shared" si="41"/>
        <v>-10739158.605666531</v>
      </c>
      <c r="J150" s="255">
        <f t="shared" si="41"/>
        <v>-7036248.637898287</v>
      </c>
      <c r="K150" s="255">
        <f t="shared" si="41"/>
        <v>-6599840.379284457</v>
      </c>
      <c r="L150" s="255">
        <f t="shared" si="41"/>
        <v>-6.199748766325071E-17</v>
      </c>
      <c r="M150" s="255">
        <f t="shared" si="41"/>
        <v>-1649418.5946083588</v>
      </c>
      <c r="N150" s="255">
        <f t="shared" si="41"/>
        <v>-301208.84147652047</v>
      </c>
      <c r="O150" s="255">
        <f t="shared" si="41"/>
        <v>-28165.16831463446</v>
      </c>
      <c r="P150" s="255">
        <f t="shared" si="41"/>
        <v>-38622767.54252688</v>
      </c>
      <c r="Q150" s="255">
        <f t="shared" si="41"/>
        <v>-9030624.292988785</v>
      </c>
      <c r="R150" s="255">
        <f t="shared" si="41"/>
        <v>-10739158.605666531</v>
      </c>
      <c r="S150" s="255">
        <f t="shared" si="41"/>
        <v>-7036248.637898287</v>
      </c>
      <c r="T150" s="255">
        <f t="shared" si="41"/>
        <v>-5967731.38604566</v>
      </c>
      <c r="U150" s="255">
        <f t="shared" si="41"/>
        <v>-15964.33123189556</v>
      </c>
      <c r="V150" s="255">
        <f t="shared" si="41"/>
        <v>-614732.9522289215</v>
      </c>
      <c r="W150" s="255">
        <f t="shared" si="41"/>
        <v>-1.7023213440636844E-18</v>
      </c>
      <c r="X150" s="255">
        <f t="shared" si="41"/>
        <v>-1649418.5946083588</v>
      </c>
      <c r="Y150" s="255">
        <f t="shared" si="41"/>
        <v>-6.024354678544884E-17</v>
      </c>
      <c r="Z150" s="255">
        <f t="shared" si="41"/>
        <v>-301208.84147652047</v>
      </c>
      <c r="AA150" s="255">
        <f t="shared" si="41"/>
        <v>0</v>
      </c>
      <c r="AB150" s="255">
        <f t="shared" si="41"/>
        <v>-28578.59817894732</v>
      </c>
      <c r="AC150" s="73"/>
      <c r="AD150" s="166"/>
      <c r="AE150" s="166"/>
      <c r="AF150" s="166"/>
      <c r="AG150" s="166"/>
      <c r="AH150" s="166"/>
      <c r="AI150" s="166"/>
    </row>
    <row r="151" spans="1:35" s="154" customFormat="1" ht="11.25">
      <c r="A151" s="162">
        <v>105</v>
      </c>
      <c r="B151" s="169" t="s">
        <v>1339</v>
      </c>
      <c r="C151" s="163" t="s">
        <v>1340</v>
      </c>
      <c r="D151" s="155" t="s">
        <v>472</v>
      </c>
      <c r="E151" s="162" t="s">
        <v>472</v>
      </c>
      <c r="F151" s="255">
        <f aca="true" t="shared" si="42" ref="F151:AB151">(F148*F141)</f>
        <v>-30708374.547023628</v>
      </c>
      <c r="G151" s="255">
        <f t="shared" si="42"/>
        <v>-15069052.545130832</v>
      </c>
      <c r="H151" s="255">
        <f t="shared" si="42"/>
        <v>-3520956.942311255</v>
      </c>
      <c r="I151" s="255">
        <f t="shared" si="42"/>
        <v>-4186801.4273677915</v>
      </c>
      <c r="J151" s="255">
        <f t="shared" si="42"/>
        <v>-2742914.395273749</v>
      </c>
      <c r="K151" s="255">
        <f t="shared" si="42"/>
        <v>-2572048.3801620505</v>
      </c>
      <c r="L151" s="255">
        <f t="shared" si="42"/>
        <v>-1698840.0148803291</v>
      </c>
      <c r="M151" s="255">
        <f t="shared" si="42"/>
        <v>-642640.8459792449</v>
      </c>
      <c r="N151" s="255">
        <f t="shared" si="42"/>
        <v>-117299.68648679886</v>
      </c>
      <c r="O151" s="255">
        <f t="shared" si="42"/>
        <v>-118331.08100547985</v>
      </c>
      <c r="P151" s="255">
        <f t="shared" si="42"/>
        <v>-15069052.545130832</v>
      </c>
      <c r="Q151" s="255">
        <f t="shared" si="42"/>
        <v>-3520956.942311255</v>
      </c>
      <c r="R151" s="255">
        <f t="shared" si="42"/>
        <v>-4186801.4273677915</v>
      </c>
      <c r="S151" s="255">
        <f t="shared" si="42"/>
        <v>-2742914.395273749</v>
      </c>
      <c r="T151" s="255">
        <f t="shared" si="42"/>
        <v>-2326199.975400804</v>
      </c>
      <c r="U151" s="255">
        <f t="shared" si="42"/>
        <v>-6209.050310392528</v>
      </c>
      <c r="V151" s="255">
        <f t="shared" si="42"/>
        <v>-239087.36446096984</v>
      </c>
      <c r="W151" s="255">
        <f t="shared" si="42"/>
        <v>-51209.35954058426</v>
      </c>
      <c r="X151" s="255">
        <f t="shared" si="42"/>
        <v>-642640.8459792449</v>
      </c>
      <c r="Y151" s="255">
        <f t="shared" si="42"/>
        <v>-1646266.5076196326</v>
      </c>
      <c r="Z151" s="255">
        <f t="shared" si="42"/>
        <v>-117299.68648679886</v>
      </c>
      <c r="AA151" s="255">
        <f t="shared" si="42"/>
        <v>-107134.55581742089</v>
      </c>
      <c r="AB151" s="255">
        <f t="shared" si="42"/>
        <v>-11143.408470705504</v>
      </c>
      <c r="AC151" s="73"/>
      <c r="AD151" s="166"/>
      <c r="AE151" s="166"/>
      <c r="AF151" s="166"/>
      <c r="AG151" s="166"/>
      <c r="AH151" s="166"/>
      <c r="AI151" s="166"/>
    </row>
    <row r="152" spans="1:35" s="154" customFormat="1" ht="11.25">
      <c r="A152" s="162">
        <v>106</v>
      </c>
      <c r="B152" s="169" t="s">
        <v>1341</v>
      </c>
      <c r="C152" s="163" t="s">
        <v>1342</v>
      </c>
      <c r="D152" s="155" t="s">
        <v>472</v>
      </c>
      <c r="E152" s="162" t="s">
        <v>472</v>
      </c>
      <c r="F152" s="255">
        <f aca="true" t="shared" si="43" ref="F152:AB152">(F148*F142)</f>
        <v>-143945274.5632956</v>
      </c>
      <c r="G152" s="255">
        <f t="shared" si="43"/>
        <v>-86066867.54314145</v>
      </c>
      <c r="H152" s="255">
        <f t="shared" si="43"/>
        <v>-16300487.123995624</v>
      </c>
      <c r="I152" s="255">
        <f t="shared" si="43"/>
        <v>-17628092.412697602</v>
      </c>
      <c r="J152" s="255">
        <f t="shared" si="43"/>
        <v>-10354138.055337142</v>
      </c>
      <c r="K152" s="255">
        <f t="shared" si="43"/>
        <v>-8405086.026802557</v>
      </c>
      <c r="L152" s="255">
        <f t="shared" si="43"/>
        <v>-1573510.1217321812</v>
      </c>
      <c r="M152" s="255">
        <f t="shared" si="43"/>
        <v>-497058.6080910253</v>
      </c>
      <c r="N152" s="255">
        <f t="shared" si="43"/>
        <v>-2676989.06423666</v>
      </c>
      <c r="O152" s="255">
        <f t="shared" si="43"/>
        <v>-521617.66260374093</v>
      </c>
      <c r="P152" s="255">
        <f t="shared" si="43"/>
        <v>-86066867.54314145</v>
      </c>
      <c r="Q152" s="255">
        <f t="shared" si="43"/>
        <v>-16300487.123995624</v>
      </c>
      <c r="R152" s="255">
        <f t="shared" si="43"/>
        <v>-17628092.412697602</v>
      </c>
      <c r="S152" s="255">
        <f t="shared" si="43"/>
        <v>-10354138.055337142</v>
      </c>
      <c r="T152" s="255">
        <f t="shared" si="43"/>
        <v>-6602364.624438703</v>
      </c>
      <c r="U152" s="255">
        <f t="shared" si="43"/>
        <v>-29186.730861453147</v>
      </c>
      <c r="V152" s="255">
        <f t="shared" si="43"/>
        <v>-1775498.3712702715</v>
      </c>
      <c r="W152" s="255">
        <f t="shared" si="43"/>
        <v>-285703.0731123249</v>
      </c>
      <c r="X152" s="255">
        <f t="shared" si="43"/>
        <v>-497058.6080910253</v>
      </c>
      <c r="Y152" s="255">
        <f t="shared" si="43"/>
        <v>-1289171.1963399681</v>
      </c>
      <c r="Z152" s="255">
        <f t="shared" si="43"/>
        <v>-2676989.06423666</v>
      </c>
      <c r="AA152" s="255">
        <f t="shared" si="43"/>
        <v>-479813.1176185225</v>
      </c>
      <c r="AB152" s="255">
        <f t="shared" si="43"/>
        <v>-41444.23183825886</v>
      </c>
      <c r="AC152" s="73"/>
      <c r="AD152" s="166"/>
      <c r="AE152" s="166"/>
      <c r="AF152" s="166"/>
      <c r="AG152" s="166"/>
      <c r="AH152" s="166"/>
      <c r="AI152" s="166"/>
    </row>
    <row r="153" spans="1:35" s="154" customFormat="1" ht="11.25">
      <c r="A153" s="162"/>
      <c r="B153" s="164"/>
      <c r="C153" s="162"/>
      <c r="D153" s="150"/>
      <c r="E153" s="162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73"/>
      <c r="AD153" s="166"/>
      <c r="AE153" s="166"/>
      <c r="AF153" s="166"/>
      <c r="AG153" s="166"/>
      <c r="AH153" s="166"/>
      <c r="AI153" s="166"/>
    </row>
    <row r="154" spans="1:35" s="154" customFormat="1" ht="11.25">
      <c r="A154" s="162"/>
      <c r="B154" s="164" t="s">
        <v>1343</v>
      </c>
      <c r="C154" s="162"/>
      <c r="D154" s="150"/>
      <c r="E154" s="162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73"/>
      <c r="AD154" s="166"/>
      <c r="AE154" s="166"/>
      <c r="AF154" s="166"/>
      <c r="AG154" s="166"/>
      <c r="AH154" s="166"/>
      <c r="AI154" s="166"/>
    </row>
    <row r="155" spans="1:35" s="154" customFormat="1" ht="11.25">
      <c r="A155" s="162">
        <v>107</v>
      </c>
      <c r="B155" s="169" t="s">
        <v>1344</v>
      </c>
      <c r="C155" s="162" t="s">
        <v>1119</v>
      </c>
      <c r="D155" s="155" t="s">
        <v>472</v>
      </c>
      <c r="E155" s="309" t="s">
        <v>552</v>
      </c>
      <c r="F155" s="255">
        <v>8973106</v>
      </c>
      <c r="G155" s="255">
        <v>4662830.641974491</v>
      </c>
      <c r="H155" s="255">
        <v>1094659.8474966183</v>
      </c>
      <c r="I155" s="255">
        <v>1310907.4042385644</v>
      </c>
      <c r="J155" s="255">
        <v>859306.0551174093</v>
      </c>
      <c r="K155" s="255">
        <v>805819.451973236</v>
      </c>
      <c r="L155" s="255">
        <v>7.616772317851607E-18</v>
      </c>
      <c r="M155" s="255">
        <v>200468.1527598392</v>
      </c>
      <c r="N155" s="255">
        <v>35674.83606390796</v>
      </c>
      <c r="O155" s="255">
        <v>3439.610375933977</v>
      </c>
      <c r="P155" s="255">
        <v>4662830.641974491</v>
      </c>
      <c r="Q155" s="255">
        <v>1094659.8474966183</v>
      </c>
      <c r="R155" s="255">
        <v>1310907.4042385644</v>
      </c>
      <c r="S155" s="255">
        <v>859306.0551174093</v>
      </c>
      <c r="T155" s="255">
        <v>729054.077197533</v>
      </c>
      <c r="U155" s="255">
        <v>1950.5736131254416</v>
      </c>
      <c r="V155" s="255">
        <v>74814.80116257764</v>
      </c>
      <c r="W155" s="255">
        <v>2.0706934568783232E-19</v>
      </c>
      <c r="X155" s="255">
        <v>200468.1527598392</v>
      </c>
      <c r="Y155" s="255">
        <v>7.409702972163775E-18</v>
      </c>
      <c r="Z155" s="255">
        <v>35674.83606390796</v>
      </c>
      <c r="AA155" s="255">
        <v>0</v>
      </c>
      <c r="AB155" s="255">
        <v>3439.610375933977</v>
      </c>
      <c r="AC155" s="73"/>
      <c r="AD155" s="166"/>
      <c r="AE155" s="166"/>
      <c r="AF155" s="166"/>
      <c r="AG155" s="166"/>
      <c r="AH155" s="166"/>
      <c r="AI155" s="166"/>
    </row>
    <row r="156" spans="1:35" s="154" customFormat="1" ht="11.25">
      <c r="A156" s="162">
        <v>108</v>
      </c>
      <c r="B156" s="164" t="s">
        <v>1345</v>
      </c>
      <c r="C156" s="163" t="s">
        <v>1123</v>
      </c>
      <c r="D156" s="155" t="s">
        <v>472</v>
      </c>
      <c r="E156" s="309" t="s">
        <v>555</v>
      </c>
      <c r="F156" s="255">
        <v>1242978</v>
      </c>
      <c r="G156" s="255">
        <v>607659.9816843285</v>
      </c>
      <c r="H156" s="255">
        <v>142557.66241795092</v>
      </c>
      <c r="I156" s="255">
        <v>170707.48378767565</v>
      </c>
      <c r="J156" s="255">
        <v>111888.99825802032</v>
      </c>
      <c r="K156" s="255">
        <v>104894.29914738215</v>
      </c>
      <c r="L156" s="255">
        <v>69713.6468759539</v>
      </c>
      <c r="M156" s="255">
        <v>26088.629513520213</v>
      </c>
      <c r="N156" s="255">
        <v>4640.444246810003</v>
      </c>
      <c r="O156" s="255">
        <v>4826.854068358607</v>
      </c>
      <c r="P156" s="255">
        <v>607659.9816843285</v>
      </c>
      <c r="Q156" s="255">
        <v>142557.66241795092</v>
      </c>
      <c r="R156" s="255">
        <v>170707.48378767565</v>
      </c>
      <c r="S156" s="255">
        <v>111888.99825802032</v>
      </c>
      <c r="T156" s="255">
        <v>94921.79897238422</v>
      </c>
      <c r="U156" s="255">
        <v>253.39919512225813</v>
      </c>
      <c r="V156" s="255">
        <v>9719.100979875679</v>
      </c>
      <c r="W156" s="255">
        <v>2080.6165486616483</v>
      </c>
      <c r="X156" s="255">
        <v>26088.629513520213</v>
      </c>
      <c r="Y156" s="255">
        <v>67633.03032729226</v>
      </c>
      <c r="Z156" s="255">
        <v>4640.444246810003</v>
      </c>
      <c r="AA156" s="255">
        <v>4378.877998009348</v>
      </c>
      <c r="AB156" s="255">
        <v>447.9760703492599</v>
      </c>
      <c r="AC156" s="73"/>
      <c r="AD156" s="166"/>
      <c r="AE156" s="166"/>
      <c r="AF156" s="166"/>
      <c r="AG156" s="166"/>
      <c r="AH156" s="166"/>
      <c r="AI156" s="166"/>
    </row>
    <row r="157" spans="1:35" s="154" customFormat="1" ht="11.25">
      <c r="A157" s="162">
        <v>109</v>
      </c>
      <c r="B157" s="164" t="s">
        <v>1346</v>
      </c>
      <c r="C157" s="163" t="s">
        <v>1127</v>
      </c>
      <c r="D157" s="155" t="s">
        <v>472</v>
      </c>
      <c r="E157" s="309" t="s">
        <v>583</v>
      </c>
      <c r="F157" s="255">
        <v>20167297</v>
      </c>
      <c r="G157" s="255">
        <v>12013079.594104726</v>
      </c>
      <c r="H157" s="255">
        <v>2284410.265639982</v>
      </c>
      <c r="I157" s="255">
        <v>2487821.316611036</v>
      </c>
      <c r="J157" s="255">
        <v>1461950.782023995</v>
      </c>
      <c r="K157" s="255">
        <v>1186474.978293911</v>
      </c>
      <c r="L157" s="255">
        <v>223500.51592032722</v>
      </c>
      <c r="M157" s="255">
        <v>69844.82085961904</v>
      </c>
      <c r="N157" s="255">
        <v>366566.6694340957</v>
      </c>
      <c r="O157" s="255">
        <v>73648.05711230742</v>
      </c>
      <c r="P157" s="255">
        <v>12013079.594104726</v>
      </c>
      <c r="Q157" s="255">
        <v>2284410.265639982</v>
      </c>
      <c r="R157" s="255">
        <v>2487821.316611036</v>
      </c>
      <c r="S157" s="255">
        <v>1461950.782023995</v>
      </c>
      <c r="T157" s="255">
        <v>932528.4440198536</v>
      </c>
      <c r="U157" s="255">
        <v>4122.960503126039</v>
      </c>
      <c r="V157" s="255">
        <v>249823.57377093154</v>
      </c>
      <c r="W157" s="255">
        <v>40179.19994171402</v>
      </c>
      <c r="X157" s="255">
        <v>69844.82085961904</v>
      </c>
      <c r="Y157" s="255">
        <v>183321.3159786132</v>
      </c>
      <c r="Z157" s="255">
        <v>366566.6694340957</v>
      </c>
      <c r="AA157" s="255">
        <v>67881.12911870731</v>
      </c>
      <c r="AB157" s="255">
        <v>5766.927993600097</v>
      </c>
      <c r="AC157" s="73"/>
      <c r="AD157" s="166"/>
      <c r="AE157" s="166"/>
      <c r="AF157" s="166"/>
      <c r="AG157" s="166"/>
      <c r="AH157" s="166"/>
      <c r="AI157" s="166"/>
    </row>
    <row r="158" spans="1:35" s="154" customFormat="1" ht="11.25">
      <c r="A158" s="162">
        <v>110</v>
      </c>
      <c r="B158" s="164" t="s">
        <v>1326</v>
      </c>
      <c r="C158" s="163" t="s">
        <v>1347</v>
      </c>
      <c r="D158" s="155" t="s">
        <v>472</v>
      </c>
      <c r="E158" s="162" t="s">
        <v>472</v>
      </c>
      <c r="F158" s="255">
        <f aca="true" t="shared" si="44" ref="F158:AB158">(F155+F156+F157)</f>
        <v>30383381</v>
      </c>
      <c r="G158" s="255">
        <f t="shared" si="44"/>
        <v>17283570.217763543</v>
      </c>
      <c r="H158" s="255">
        <f t="shared" si="44"/>
        <v>3521627.7755545513</v>
      </c>
      <c r="I158" s="255">
        <f t="shared" si="44"/>
        <v>3969436.204637276</v>
      </c>
      <c r="J158" s="255">
        <f t="shared" si="44"/>
        <v>2433145.8353994247</v>
      </c>
      <c r="K158" s="255">
        <f t="shared" si="44"/>
        <v>2097188.729414529</v>
      </c>
      <c r="L158" s="255">
        <f t="shared" si="44"/>
        <v>293214.1627962811</v>
      </c>
      <c r="M158" s="255">
        <f t="shared" si="44"/>
        <v>296401.60313297843</v>
      </c>
      <c r="N158" s="255">
        <f t="shared" si="44"/>
        <v>406881.9497448136</v>
      </c>
      <c r="O158" s="255">
        <f t="shared" si="44"/>
        <v>81914.5215566</v>
      </c>
      <c r="P158" s="255">
        <f t="shared" si="44"/>
        <v>17283570.217763543</v>
      </c>
      <c r="Q158" s="255">
        <f t="shared" si="44"/>
        <v>3521627.7755545513</v>
      </c>
      <c r="R158" s="255">
        <f t="shared" si="44"/>
        <v>3969436.204637276</v>
      </c>
      <c r="S158" s="255">
        <f t="shared" si="44"/>
        <v>2433145.8353994247</v>
      </c>
      <c r="T158" s="255">
        <f t="shared" si="44"/>
        <v>1756504.3201897708</v>
      </c>
      <c r="U158" s="255">
        <f t="shared" si="44"/>
        <v>6326.933311373739</v>
      </c>
      <c r="V158" s="255">
        <f t="shared" si="44"/>
        <v>334357.4759133849</v>
      </c>
      <c r="W158" s="255">
        <f t="shared" si="44"/>
        <v>42259.81649037567</v>
      </c>
      <c r="X158" s="255">
        <f t="shared" si="44"/>
        <v>296401.60313297843</v>
      </c>
      <c r="Y158" s="255">
        <f t="shared" si="44"/>
        <v>250954.34630590543</v>
      </c>
      <c r="Z158" s="255">
        <f t="shared" si="44"/>
        <v>406881.9497448136</v>
      </c>
      <c r="AA158" s="255">
        <f t="shared" si="44"/>
        <v>72260.00711671666</v>
      </c>
      <c r="AB158" s="255">
        <f t="shared" si="44"/>
        <v>9654.514439883333</v>
      </c>
      <c r="AC158" s="73"/>
      <c r="AD158" s="166"/>
      <c r="AE158" s="166"/>
      <c r="AF158" s="166"/>
      <c r="AG158" s="166"/>
      <c r="AH158" s="166"/>
      <c r="AI158" s="166"/>
    </row>
    <row r="159" spans="1:35" s="154" customFormat="1" ht="11.25">
      <c r="A159" s="162"/>
      <c r="B159" s="164"/>
      <c r="C159" s="162"/>
      <c r="D159" s="150"/>
      <c r="E159" s="162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73"/>
      <c r="AD159" s="166"/>
      <c r="AE159" s="166"/>
      <c r="AF159" s="166"/>
      <c r="AG159" s="166"/>
      <c r="AH159" s="166"/>
      <c r="AI159" s="166"/>
    </row>
    <row r="160" spans="1:35" s="154" customFormat="1" ht="11.25">
      <c r="A160" s="162">
        <v>111</v>
      </c>
      <c r="B160" s="169" t="s">
        <v>1328</v>
      </c>
      <c r="C160" s="163" t="s">
        <v>1348</v>
      </c>
      <c r="D160" s="155" t="s">
        <v>472</v>
      </c>
      <c r="E160" s="155" t="s">
        <v>472</v>
      </c>
      <c r="F160" s="308">
        <f aca="true" t="shared" si="45" ref="F160:AB160">(F155/F158)</f>
        <v>0.2953294105089885</v>
      </c>
      <c r="G160" s="308">
        <f t="shared" si="45"/>
        <v>0.26978399620132715</v>
      </c>
      <c r="H160" s="308">
        <f t="shared" si="45"/>
        <v>0.31083916792547506</v>
      </c>
      <c r="I160" s="308">
        <f t="shared" si="45"/>
        <v>0.33025027652720623</v>
      </c>
      <c r="J160" s="308">
        <f t="shared" si="45"/>
        <v>0.35316668759246234</v>
      </c>
      <c r="K160" s="308">
        <f t="shared" si="45"/>
        <v>0.3842379279799945</v>
      </c>
      <c r="L160" s="308">
        <f t="shared" si="45"/>
        <v>2.597682269237307E-23</v>
      </c>
      <c r="M160" s="308">
        <f t="shared" si="45"/>
        <v>0.6763396373058772</v>
      </c>
      <c r="N160" s="308">
        <f t="shared" si="45"/>
        <v>0.08767859101708086</v>
      </c>
      <c r="O160" s="308">
        <f t="shared" si="45"/>
        <v>0.04199023946636043</v>
      </c>
      <c r="P160" s="308">
        <f t="shared" si="45"/>
        <v>0.26978399620132715</v>
      </c>
      <c r="Q160" s="308">
        <f t="shared" si="45"/>
        <v>0.31083916792547506</v>
      </c>
      <c r="R160" s="308">
        <f t="shared" si="45"/>
        <v>0.33025027652720623</v>
      </c>
      <c r="S160" s="308">
        <f t="shared" si="45"/>
        <v>0.35316668759246234</v>
      </c>
      <c r="T160" s="308">
        <f t="shared" si="45"/>
        <v>0.4150596550304908</v>
      </c>
      <c r="U160" s="308">
        <f t="shared" si="45"/>
        <v>0.3082968504850452</v>
      </c>
      <c r="V160" s="308">
        <f t="shared" si="45"/>
        <v>0.2237569264997035</v>
      </c>
      <c r="W160" s="308">
        <f t="shared" si="45"/>
        <v>4.89991114218375E-24</v>
      </c>
      <c r="X160" s="308">
        <f t="shared" si="45"/>
        <v>0.6763396373058772</v>
      </c>
      <c r="Y160" s="308">
        <f t="shared" si="45"/>
        <v>2.9526099393120616E-23</v>
      </c>
      <c r="Z160" s="308">
        <f t="shared" si="45"/>
        <v>0.08767859101708086</v>
      </c>
      <c r="AA160" s="308">
        <f t="shared" si="45"/>
        <v>0</v>
      </c>
      <c r="AB160" s="308">
        <f t="shared" si="45"/>
        <v>0.3562696391777878</v>
      </c>
      <c r="AC160" s="73"/>
      <c r="AD160" s="166"/>
      <c r="AE160" s="166"/>
      <c r="AF160" s="166"/>
      <c r="AG160" s="166"/>
      <c r="AH160" s="166"/>
      <c r="AI160" s="166"/>
    </row>
    <row r="161" spans="1:35" s="154" customFormat="1" ht="11.25">
      <c r="A161" s="162">
        <v>112</v>
      </c>
      <c r="B161" s="169" t="s">
        <v>1330</v>
      </c>
      <c r="C161" s="163" t="s">
        <v>1349</v>
      </c>
      <c r="D161" s="155" t="s">
        <v>472</v>
      </c>
      <c r="E161" s="155" t="s">
        <v>472</v>
      </c>
      <c r="F161" s="308">
        <f aca="true" t="shared" si="46" ref="F161:AB161">(F156/F158)</f>
        <v>0.04090979868237837</v>
      </c>
      <c r="G161" s="308">
        <f t="shared" si="46"/>
        <v>0.03515824416067657</v>
      </c>
      <c r="H161" s="308">
        <f t="shared" si="46"/>
        <v>0.040480616210355265</v>
      </c>
      <c r="I161" s="308">
        <f t="shared" si="46"/>
        <v>0.04300547357033913</v>
      </c>
      <c r="J161" s="308">
        <f t="shared" si="46"/>
        <v>0.045985323456640505</v>
      </c>
      <c r="K161" s="308">
        <f t="shared" si="46"/>
        <v>0.05001662352852021</v>
      </c>
      <c r="L161" s="308">
        <f t="shared" si="46"/>
        <v>0.23775675162181523</v>
      </c>
      <c r="M161" s="308">
        <f t="shared" si="46"/>
        <v>0.0880178421363522</v>
      </c>
      <c r="N161" s="308">
        <f t="shared" si="46"/>
        <v>0.01140489090194435</v>
      </c>
      <c r="O161" s="308">
        <f t="shared" si="46"/>
        <v>0.05892549912561503</v>
      </c>
      <c r="P161" s="308">
        <f t="shared" si="46"/>
        <v>0.03515824416067657</v>
      </c>
      <c r="Q161" s="308">
        <f t="shared" si="46"/>
        <v>0.040480616210355265</v>
      </c>
      <c r="R161" s="308">
        <f t="shared" si="46"/>
        <v>0.04300547357033913</v>
      </c>
      <c r="S161" s="308">
        <f t="shared" si="46"/>
        <v>0.045985323456640505</v>
      </c>
      <c r="T161" s="308">
        <f t="shared" si="46"/>
        <v>0.05404017393030321</v>
      </c>
      <c r="U161" s="308">
        <f t="shared" si="46"/>
        <v>0.040050871828651954</v>
      </c>
      <c r="V161" s="308">
        <f t="shared" si="46"/>
        <v>0.029067993629648667</v>
      </c>
      <c r="W161" s="308">
        <f t="shared" si="46"/>
        <v>0.04923392294274377</v>
      </c>
      <c r="X161" s="308">
        <f t="shared" si="46"/>
        <v>0.0880178421363522</v>
      </c>
      <c r="Y161" s="308">
        <f t="shared" si="46"/>
        <v>0.2695033233050673</v>
      </c>
      <c r="Z161" s="308">
        <f t="shared" si="46"/>
        <v>0.01140489090194435</v>
      </c>
      <c r="AA161" s="308">
        <f t="shared" si="46"/>
        <v>0.06059891456883536</v>
      </c>
      <c r="AB161" s="308">
        <f t="shared" si="46"/>
        <v>0.046400683653094556</v>
      </c>
      <c r="AC161" s="73"/>
      <c r="AD161" s="166"/>
      <c r="AE161" s="166"/>
      <c r="AF161" s="166"/>
      <c r="AG161" s="166"/>
      <c r="AH161" s="166"/>
      <c r="AI161" s="166"/>
    </row>
    <row r="162" spans="1:35" s="154" customFormat="1" ht="11.25">
      <c r="A162" s="162">
        <v>113</v>
      </c>
      <c r="B162" s="169" t="s">
        <v>1332</v>
      </c>
      <c r="C162" s="163" t="s">
        <v>1350</v>
      </c>
      <c r="D162" s="155" t="s">
        <v>472</v>
      </c>
      <c r="E162" s="155" t="s">
        <v>472</v>
      </c>
      <c r="F162" s="308">
        <f aca="true" t="shared" si="47" ref="F162:AB162">(F157/F158)</f>
        <v>0.6637607908086331</v>
      </c>
      <c r="G162" s="308">
        <f t="shared" si="47"/>
        <v>0.6950577596379964</v>
      </c>
      <c r="H162" s="308">
        <f t="shared" si="47"/>
        <v>0.6486802158641697</v>
      </c>
      <c r="I162" s="308">
        <f t="shared" si="47"/>
        <v>0.6267442499024547</v>
      </c>
      <c r="J162" s="308">
        <f t="shared" si="47"/>
        <v>0.6008479889508972</v>
      </c>
      <c r="K162" s="308">
        <f t="shared" si="47"/>
        <v>0.5657454484914853</v>
      </c>
      <c r="L162" s="308">
        <f t="shared" si="47"/>
        <v>0.7622432483781848</v>
      </c>
      <c r="M162" s="308">
        <f t="shared" si="47"/>
        <v>0.23564252055777063</v>
      </c>
      <c r="N162" s="308">
        <f t="shared" si="47"/>
        <v>0.9009165180809748</v>
      </c>
      <c r="O162" s="308">
        <f t="shared" si="47"/>
        <v>0.8990842614080247</v>
      </c>
      <c r="P162" s="308">
        <f t="shared" si="47"/>
        <v>0.6950577596379964</v>
      </c>
      <c r="Q162" s="308">
        <f t="shared" si="47"/>
        <v>0.6486802158641697</v>
      </c>
      <c r="R162" s="308">
        <f t="shared" si="47"/>
        <v>0.6267442499024547</v>
      </c>
      <c r="S162" s="308">
        <f t="shared" si="47"/>
        <v>0.6008479889508972</v>
      </c>
      <c r="T162" s="308">
        <f t="shared" si="47"/>
        <v>0.5309001710392061</v>
      </c>
      <c r="U162" s="308">
        <f t="shared" si="47"/>
        <v>0.6516522776863027</v>
      </c>
      <c r="V162" s="308">
        <f t="shared" si="47"/>
        <v>0.7471750798706478</v>
      </c>
      <c r="W162" s="308">
        <f t="shared" si="47"/>
        <v>0.9507660770572561</v>
      </c>
      <c r="X162" s="308">
        <f t="shared" si="47"/>
        <v>0.23564252055777063</v>
      </c>
      <c r="Y162" s="308">
        <f t="shared" si="47"/>
        <v>0.7304966766949327</v>
      </c>
      <c r="Z162" s="308">
        <f t="shared" si="47"/>
        <v>0.9009165180809748</v>
      </c>
      <c r="AA162" s="308">
        <f t="shared" si="47"/>
        <v>0.9394010854311645</v>
      </c>
      <c r="AB162" s="308">
        <f t="shared" si="47"/>
        <v>0.5973296771691178</v>
      </c>
      <c r="AC162" s="73"/>
      <c r="AD162" s="166"/>
      <c r="AE162" s="166"/>
      <c r="AF162" s="166"/>
      <c r="AG162" s="166"/>
      <c r="AH162" s="166"/>
      <c r="AI162" s="166"/>
    </row>
    <row r="163" spans="1:35" s="154" customFormat="1" ht="11.25">
      <c r="A163" s="162"/>
      <c r="B163" s="164"/>
      <c r="C163" s="162"/>
      <c r="D163" s="150"/>
      <c r="E163" s="162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73"/>
      <c r="AD163" s="166"/>
      <c r="AE163" s="166"/>
      <c r="AF163" s="166"/>
      <c r="AG163" s="166"/>
      <c r="AH163" s="166"/>
      <c r="AI163" s="166"/>
    </row>
    <row r="164" spans="1:35" s="154" customFormat="1" ht="11.25">
      <c r="A164" s="162">
        <v>114</v>
      </c>
      <c r="B164" s="169" t="s">
        <v>1351</v>
      </c>
      <c r="C164" s="162" t="s">
        <v>586</v>
      </c>
      <c r="D164" s="155" t="s">
        <v>472</v>
      </c>
      <c r="E164" s="162" t="s">
        <v>472</v>
      </c>
      <c r="F164" s="255">
        <v>247611283.99999997</v>
      </c>
      <c r="G164" s="255">
        <v>148961212.0617138</v>
      </c>
      <c r="H164" s="255">
        <v>28575474.56386856</v>
      </c>
      <c r="I164" s="255">
        <v>27954513.771330897</v>
      </c>
      <c r="J164" s="255">
        <v>17111794.797756854</v>
      </c>
      <c r="K164" s="255">
        <v>15020519.993764805</v>
      </c>
      <c r="L164" s="255">
        <v>2400416.8971579587</v>
      </c>
      <c r="M164" s="255">
        <v>2628471.43013765</v>
      </c>
      <c r="N164" s="255">
        <v>4392326.500878328</v>
      </c>
      <c r="O164" s="255">
        <v>566553.9833911239</v>
      </c>
      <c r="P164" s="255">
        <v>148961212.0617138</v>
      </c>
      <c r="Q164" s="255">
        <v>28575474.56386856</v>
      </c>
      <c r="R164" s="255">
        <v>27954513.771330897</v>
      </c>
      <c r="S164" s="255">
        <v>17111794.797756854</v>
      </c>
      <c r="T164" s="255">
        <v>12572642.254879525</v>
      </c>
      <c r="U164" s="255">
        <v>43180.6101650008</v>
      </c>
      <c r="V164" s="255">
        <v>2404697.1287202802</v>
      </c>
      <c r="W164" s="255">
        <v>310822.9207146139</v>
      </c>
      <c r="X164" s="255">
        <v>2628471.43013765</v>
      </c>
      <c r="Y164" s="255">
        <v>2089593.9764433447</v>
      </c>
      <c r="Z164" s="255">
        <v>4392326.500878328</v>
      </c>
      <c r="AA164" s="255">
        <v>475336.62822771975</v>
      </c>
      <c r="AB164" s="255">
        <v>91217.35516340417</v>
      </c>
      <c r="AC164" s="73"/>
      <c r="AD164" s="166"/>
      <c r="AE164" s="166"/>
      <c r="AF164" s="166"/>
      <c r="AG164" s="166"/>
      <c r="AH164" s="166"/>
      <c r="AI164" s="166"/>
    </row>
    <row r="165" spans="1:35" s="154" customFormat="1" ht="11.25">
      <c r="A165" s="162">
        <v>115</v>
      </c>
      <c r="B165" s="165" t="s">
        <v>1352</v>
      </c>
      <c r="C165" s="163" t="s">
        <v>903</v>
      </c>
      <c r="D165" s="155" t="s">
        <v>472</v>
      </c>
      <c r="E165" s="162" t="s">
        <v>586</v>
      </c>
      <c r="F165" s="255">
        <v>164744478</v>
      </c>
      <c r="G165" s="255">
        <v>99109122.6818013</v>
      </c>
      <c r="H165" s="255">
        <v>19012266.180190742</v>
      </c>
      <c r="I165" s="255">
        <v>18599119.17019792</v>
      </c>
      <c r="J165" s="255">
        <v>11385077.675214386</v>
      </c>
      <c r="K165" s="255">
        <v>9993679.147761887</v>
      </c>
      <c r="L165" s="255">
        <v>1597081.612422266</v>
      </c>
      <c r="M165" s="255">
        <v>1748814.2975581866</v>
      </c>
      <c r="N165" s="255">
        <v>2922368.984576514</v>
      </c>
      <c r="O165" s="255">
        <v>376948.2502767984</v>
      </c>
      <c r="P165" s="255">
        <v>99109122.6818013</v>
      </c>
      <c r="Q165" s="255">
        <v>19012266.180190742</v>
      </c>
      <c r="R165" s="255">
        <v>18599119.17019792</v>
      </c>
      <c r="S165" s="255">
        <v>11385077.675214386</v>
      </c>
      <c r="T165" s="255">
        <v>8365020.1715398</v>
      </c>
      <c r="U165" s="255">
        <v>28729.575512215157</v>
      </c>
      <c r="V165" s="255">
        <v>1599929.4007098698</v>
      </c>
      <c r="W165" s="255">
        <v>206801.39853224324</v>
      </c>
      <c r="X165" s="255">
        <v>1748814.2975581866</v>
      </c>
      <c r="Y165" s="255">
        <v>1390280.2138900228</v>
      </c>
      <c r="Z165" s="255">
        <v>2922368.984576514</v>
      </c>
      <c r="AA165" s="255">
        <v>316258.1423052423</v>
      </c>
      <c r="AB165" s="255">
        <v>60690.10797155603</v>
      </c>
      <c r="AC165" s="73"/>
      <c r="AD165" s="166"/>
      <c r="AE165" s="166"/>
      <c r="AF165" s="166"/>
      <c r="AG165" s="166"/>
      <c r="AH165" s="166"/>
      <c r="AI165" s="166"/>
    </row>
    <row r="166" spans="1:35" s="154" customFormat="1" ht="11.25">
      <c r="A166" s="162">
        <v>503</v>
      </c>
      <c r="B166" s="165" t="s">
        <v>1295</v>
      </c>
      <c r="C166" s="173" t="s">
        <v>1018</v>
      </c>
      <c r="D166" s="155" t="s">
        <v>472</v>
      </c>
      <c r="E166" s="163" t="s">
        <v>586</v>
      </c>
      <c r="F166" s="255">
        <v>247827</v>
      </c>
      <c r="G166" s="255">
        <v>149090.9852945892</v>
      </c>
      <c r="H166" s="255">
        <v>28600.369176793472</v>
      </c>
      <c r="I166" s="255">
        <v>27978.86741061293</v>
      </c>
      <c r="J166" s="255">
        <v>17126.70238947466</v>
      </c>
      <c r="K166" s="255">
        <v>15033.605691793717</v>
      </c>
      <c r="L166" s="255">
        <v>2402.5081117545733</v>
      </c>
      <c r="M166" s="255">
        <v>2630.761323125821</v>
      </c>
      <c r="N166" s="255">
        <v>4396.153043385428</v>
      </c>
      <c r="O166" s="255">
        <v>567.0475584702032</v>
      </c>
      <c r="P166" s="255">
        <v>149090.9852945892</v>
      </c>
      <c r="Q166" s="255">
        <v>28600.369176793472</v>
      </c>
      <c r="R166" s="255">
        <v>27978.86741061293</v>
      </c>
      <c r="S166" s="255">
        <v>17126.70238947466</v>
      </c>
      <c r="T166" s="255">
        <v>12583.595390992068</v>
      </c>
      <c r="U166" s="255">
        <v>43.218228598021625</v>
      </c>
      <c r="V166" s="255">
        <v>2406.792072203627</v>
      </c>
      <c r="W166" s="255">
        <v>311.0937059392682</v>
      </c>
      <c r="X166" s="255">
        <v>2630.761323125821</v>
      </c>
      <c r="Y166" s="255">
        <v>2091.414405815305</v>
      </c>
      <c r="Z166" s="255">
        <v>4396.153043385428</v>
      </c>
      <c r="AA166" s="255">
        <v>475.7507358339579</v>
      </c>
      <c r="AB166" s="255">
        <v>91.29682263624531</v>
      </c>
      <c r="AC166" s="73"/>
      <c r="AD166" s="166"/>
      <c r="AE166" s="166"/>
      <c r="AF166" s="166"/>
      <c r="AG166" s="166"/>
      <c r="AH166" s="166"/>
      <c r="AI166" s="166"/>
    </row>
    <row r="167" spans="1:35" s="154" customFormat="1" ht="22.5">
      <c r="A167" s="162">
        <v>116</v>
      </c>
      <c r="B167" s="174" t="s">
        <v>1051</v>
      </c>
      <c r="C167" s="173" t="s">
        <v>1052</v>
      </c>
      <c r="D167" s="155" t="s">
        <v>472</v>
      </c>
      <c r="E167" s="163" t="s">
        <v>586</v>
      </c>
      <c r="F167" s="255">
        <v>173393</v>
      </c>
      <c r="G167" s="255">
        <v>104312.01286859262</v>
      </c>
      <c r="H167" s="255">
        <v>20010.345170912573</v>
      </c>
      <c r="I167" s="255">
        <v>19575.509355027527</v>
      </c>
      <c r="J167" s="255">
        <v>11982.755339080002</v>
      </c>
      <c r="K167" s="255">
        <v>10518.31314472268</v>
      </c>
      <c r="L167" s="255">
        <v>1680.9229382652445</v>
      </c>
      <c r="M167" s="255">
        <v>1840.6210707499808</v>
      </c>
      <c r="N167" s="255">
        <v>3075.783367638431</v>
      </c>
      <c r="O167" s="255">
        <v>396.73674501093075</v>
      </c>
      <c r="P167" s="255">
        <v>104312.01286859262</v>
      </c>
      <c r="Q167" s="255">
        <v>20010.345170912573</v>
      </c>
      <c r="R167" s="255">
        <v>19575.509355027527</v>
      </c>
      <c r="S167" s="255">
        <v>11982.755339080002</v>
      </c>
      <c r="T167" s="255">
        <v>8804.155138989245</v>
      </c>
      <c r="U167" s="255">
        <v>30.237780029200866</v>
      </c>
      <c r="V167" s="255">
        <v>1683.9202257042352</v>
      </c>
      <c r="W167" s="255">
        <v>217.65776511004663</v>
      </c>
      <c r="X167" s="255">
        <v>1840.6210707499808</v>
      </c>
      <c r="Y167" s="255">
        <v>1463.2651731551978</v>
      </c>
      <c r="Z167" s="255">
        <v>3075.783367638431</v>
      </c>
      <c r="AA167" s="255">
        <v>332.8606138090581</v>
      </c>
      <c r="AB167" s="255">
        <v>63.87613120187261</v>
      </c>
      <c r="AC167" s="73"/>
      <c r="AD167" s="166"/>
      <c r="AE167" s="166"/>
      <c r="AF167" s="166"/>
      <c r="AG167" s="166"/>
      <c r="AH167" s="166"/>
      <c r="AI167" s="166"/>
    </row>
    <row r="168" spans="1:35" s="154" customFormat="1" ht="11.25">
      <c r="A168" s="162">
        <v>117</v>
      </c>
      <c r="B168" s="175" t="s">
        <v>1079</v>
      </c>
      <c r="C168" s="162" t="s">
        <v>1080</v>
      </c>
      <c r="D168" s="155" t="s">
        <v>472</v>
      </c>
      <c r="E168" s="162" t="s">
        <v>472</v>
      </c>
      <c r="F168" s="255">
        <v>-92320222.00000001</v>
      </c>
      <c r="G168" s="255">
        <v>-55539198.15272433</v>
      </c>
      <c r="H168" s="255">
        <v>-10654175.82298753</v>
      </c>
      <c r="I168" s="255">
        <v>-10422654.7174293</v>
      </c>
      <c r="J168" s="255">
        <v>-6380018.991975173</v>
      </c>
      <c r="K168" s="255">
        <v>-5600301.076665819</v>
      </c>
      <c r="L168" s="255">
        <v>-894979.4906688256</v>
      </c>
      <c r="M168" s="255">
        <v>-980008.1079946478</v>
      </c>
      <c r="N168" s="255">
        <v>-1637649.7512834293</v>
      </c>
      <c r="O168" s="255">
        <v>-211235.88827095978</v>
      </c>
      <c r="P168" s="255">
        <v>-55539198.15272433</v>
      </c>
      <c r="Q168" s="255">
        <v>-10654175.82298753</v>
      </c>
      <c r="R168" s="255">
        <v>-10422654.7174293</v>
      </c>
      <c r="S168" s="255">
        <v>-6380018.991975173</v>
      </c>
      <c r="T168" s="255">
        <v>-4687626.1265098825</v>
      </c>
      <c r="U168" s="255">
        <v>-16099.603588858785</v>
      </c>
      <c r="V168" s="255">
        <v>-896575.3465670767</v>
      </c>
      <c r="W168" s="255">
        <v>-115888.26074284062</v>
      </c>
      <c r="X168" s="255">
        <v>-980008.1079946478</v>
      </c>
      <c r="Y168" s="255">
        <v>-779091.2299259851</v>
      </c>
      <c r="Z168" s="255">
        <v>-1637649.7512834293</v>
      </c>
      <c r="AA168" s="255">
        <v>-177226.1034869258</v>
      </c>
      <c r="AB168" s="255">
        <v>-34009.784784034</v>
      </c>
      <c r="AC168" s="73"/>
      <c r="AD168" s="166"/>
      <c r="AE168" s="166"/>
      <c r="AF168" s="166"/>
      <c r="AG168" s="166"/>
      <c r="AH168" s="166"/>
      <c r="AI168" s="166"/>
    </row>
    <row r="169" spans="1:35" s="154" customFormat="1" ht="11.25">
      <c r="A169" s="162">
        <v>118</v>
      </c>
      <c r="B169" s="174" t="s">
        <v>1353</v>
      </c>
      <c r="C169" s="163" t="s">
        <v>1084</v>
      </c>
      <c r="D169" s="155" t="s">
        <v>472</v>
      </c>
      <c r="E169" s="163" t="s">
        <v>586</v>
      </c>
      <c r="F169" s="255">
        <v>1656044</v>
      </c>
      <c r="G169" s="255">
        <v>996264.4572673384</v>
      </c>
      <c r="H169" s="255">
        <v>191115.05111635846</v>
      </c>
      <c r="I169" s="255">
        <v>186962.01585033542</v>
      </c>
      <c r="J169" s="255">
        <v>114445.04727844494</v>
      </c>
      <c r="K169" s="255">
        <v>100458.43473173157</v>
      </c>
      <c r="L169" s="255">
        <v>16054.179501920658</v>
      </c>
      <c r="M169" s="255">
        <v>17579.426392582638</v>
      </c>
      <c r="N169" s="255">
        <v>29376.229670617722</v>
      </c>
      <c r="O169" s="255">
        <v>3789.1581906702227</v>
      </c>
      <c r="P169" s="255">
        <v>996264.4572673384</v>
      </c>
      <c r="Q169" s="255">
        <v>191115.05111635846</v>
      </c>
      <c r="R169" s="255">
        <v>186962.01585033542</v>
      </c>
      <c r="S169" s="255">
        <v>114445.04727844494</v>
      </c>
      <c r="T169" s="255">
        <v>84086.833338095</v>
      </c>
      <c r="U169" s="255">
        <v>288.7953619274015</v>
      </c>
      <c r="V169" s="255">
        <v>16082.806031709151</v>
      </c>
      <c r="W169" s="255">
        <v>2078.808463801319</v>
      </c>
      <c r="X169" s="255">
        <v>17579.426392582638</v>
      </c>
      <c r="Y169" s="255">
        <v>13975.371038119341</v>
      </c>
      <c r="Z169" s="255">
        <v>29376.229670617722</v>
      </c>
      <c r="AA169" s="255">
        <v>3179.089250055123</v>
      </c>
      <c r="AB169" s="255">
        <v>610.0689406150993</v>
      </c>
      <c r="AC169" s="73"/>
      <c r="AD169" s="166"/>
      <c r="AE169" s="166"/>
      <c r="AF169" s="166"/>
      <c r="AG169" s="166"/>
      <c r="AH169" s="166"/>
      <c r="AI169" s="166"/>
    </row>
    <row r="170" spans="1:35" s="154" customFormat="1" ht="11.25">
      <c r="A170" s="162">
        <v>119</v>
      </c>
      <c r="B170" s="174" t="s">
        <v>1354</v>
      </c>
      <c r="C170" s="162" t="s">
        <v>1096</v>
      </c>
      <c r="D170" s="155" t="s">
        <v>472</v>
      </c>
      <c r="E170" s="163" t="s">
        <v>586</v>
      </c>
      <c r="F170" s="255">
        <v>-60059597</v>
      </c>
      <c r="G170" s="255">
        <v>-36131432.3827749</v>
      </c>
      <c r="H170" s="255">
        <v>-6931152.161828363</v>
      </c>
      <c r="I170" s="255">
        <v>-6780534.40988208</v>
      </c>
      <c r="J170" s="255">
        <v>-4150568.1118311775</v>
      </c>
      <c r="K170" s="255">
        <v>-3643316.907786629</v>
      </c>
      <c r="L170" s="255">
        <v>-582235.4666005345</v>
      </c>
      <c r="M170" s="255">
        <v>-637551.4567425002</v>
      </c>
      <c r="N170" s="255">
        <v>-1065385.0473760015</v>
      </c>
      <c r="O170" s="255">
        <v>-137421.055177823</v>
      </c>
      <c r="P170" s="255">
        <v>-36131432.3827749</v>
      </c>
      <c r="Q170" s="255">
        <v>-6931152.161828363</v>
      </c>
      <c r="R170" s="255">
        <v>-6780534.40988208</v>
      </c>
      <c r="S170" s="255">
        <v>-4150568.1118311775</v>
      </c>
      <c r="T170" s="255">
        <v>-3049569.5303338254</v>
      </c>
      <c r="U170" s="255">
        <v>-10473.715102273174</v>
      </c>
      <c r="V170" s="255">
        <v>-583273.6623505298</v>
      </c>
      <c r="W170" s="255">
        <v>-75391.95732486356</v>
      </c>
      <c r="X170" s="255">
        <v>-637551.4567425002</v>
      </c>
      <c r="Y170" s="255">
        <v>-506843.5092756709</v>
      </c>
      <c r="Z170" s="255">
        <v>-1065385.0473760015</v>
      </c>
      <c r="AA170" s="255">
        <v>-115295.74044249</v>
      </c>
      <c r="AB170" s="255">
        <v>-22125.314735333</v>
      </c>
      <c r="AC170" s="73"/>
      <c r="AD170" s="166"/>
      <c r="AE170" s="166"/>
      <c r="AF170" s="166"/>
      <c r="AG170" s="166"/>
      <c r="AH170" s="166"/>
      <c r="AI170" s="166"/>
    </row>
    <row r="171" spans="1:35" s="154" customFormat="1" ht="22.5">
      <c r="A171" s="162">
        <v>120</v>
      </c>
      <c r="B171" s="171" t="s">
        <v>1355</v>
      </c>
      <c r="C171" s="173" t="s">
        <v>1356</v>
      </c>
      <c r="D171" s="155" t="s">
        <v>472</v>
      </c>
      <c r="E171" s="155" t="s">
        <v>472</v>
      </c>
      <c r="F171" s="255">
        <f aca="true" t="shared" si="48" ref="F171:AB171">(F164+F165+F167+F168+F169+F170+F166)</f>
        <v>262053207</v>
      </c>
      <c r="G171" s="255">
        <f t="shared" si="48"/>
        <v>157649371.66344643</v>
      </c>
      <c r="H171" s="255">
        <f t="shared" si="48"/>
        <v>30242138.52470747</v>
      </c>
      <c r="I171" s="255">
        <f t="shared" si="48"/>
        <v>29584960.206833407</v>
      </c>
      <c r="J171" s="255">
        <f t="shared" si="48"/>
        <v>18109839.874171887</v>
      </c>
      <c r="K171" s="255">
        <f t="shared" si="48"/>
        <v>15896591.510642491</v>
      </c>
      <c r="L171" s="255">
        <f t="shared" si="48"/>
        <v>2540421.162862805</v>
      </c>
      <c r="M171" s="255">
        <f t="shared" si="48"/>
        <v>2781776.9717451474</v>
      </c>
      <c r="N171" s="255">
        <f t="shared" si="48"/>
        <v>4648508.852877053</v>
      </c>
      <c r="O171" s="255">
        <f t="shared" si="48"/>
        <v>599598.232713291</v>
      </c>
      <c r="P171" s="255">
        <f t="shared" si="48"/>
        <v>157649371.66344643</v>
      </c>
      <c r="Q171" s="255">
        <f t="shared" si="48"/>
        <v>30242138.52470747</v>
      </c>
      <c r="R171" s="255">
        <f t="shared" si="48"/>
        <v>29584960.206833407</v>
      </c>
      <c r="S171" s="255">
        <f t="shared" si="48"/>
        <v>18109839.874171887</v>
      </c>
      <c r="T171" s="255">
        <f t="shared" si="48"/>
        <v>13305941.353443692</v>
      </c>
      <c r="U171" s="255">
        <f t="shared" si="48"/>
        <v>45699.11835663862</v>
      </c>
      <c r="V171" s="255">
        <f t="shared" si="48"/>
        <v>2544951.0388421603</v>
      </c>
      <c r="W171" s="255">
        <f t="shared" si="48"/>
        <v>328951.6611140036</v>
      </c>
      <c r="X171" s="255">
        <f t="shared" si="48"/>
        <v>2781776.9717451474</v>
      </c>
      <c r="Y171" s="255">
        <f t="shared" si="48"/>
        <v>2211469.501748801</v>
      </c>
      <c r="Z171" s="255">
        <f t="shared" si="48"/>
        <v>4648508.852877053</v>
      </c>
      <c r="AA171" s="255">
        <f t="shared" si="48"/>
        <v>503060.6272032444</v>
      </c>
      <c r="AB171" s="255">
        <f t="shared" si="48"/>
        <v>96537.60551004641</v>
      </c>
      <c r="AC171" s="73"/>
      <c r="AD171" s="166"/>
      <c r="AE171" s="166"/>
      <c r="AF171" s="166"/>
      <c r="AG171" s="166"/>
      <c r="AH171" s="166"/>
      <c r="AI171" s="166"/>
    </row>
    <row r="172" spans="1:35" s="154" customFormat="1" ht="11.25">
      <c r="A172" s="162"/>
      <c r="B172" s="164"/>
      <c r="C172" s="162"/>
      <c r="D172" s="150"/>
      <c r="E172" s="162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73"/>
      <c r="AD172" s="166"/>
      <c r="AE172" s="166"/>
      <c r="AF172" s="166"/>
      <c r="AG172" s="166"/>
      <c r="AH172" s="166"/>
      <c r="AI172" s="166"/>
    </row>
    <row r="173" spans="1:35" s="154" customFormat="1" ht="11.25">
      <c r="A173" s="162">
        <v>121</v>
      </c>
      <c r="B173" s="169" t="s">
        <v>1337</v>
      </c>
      <c r="C173" s="163" t="s">
        <v>1357</v>
      </c>
      <c r="D173" s="155" t="s">
        <v>472</v>
      </c>
      <c r="E173" s="155" t="s">
        <v>472</v>
      </c>
      <c r="F173" s="255">
        <f aca="true" t="shared" si="49" ref="F173:AB173">(F171*F160)</f>
        <v>77392019.14529993</v>
      </c>
      <c r="G173" s="255">
        <f t="shared" si="49"/>
        <v>42531277.48599284</v>
      </c>
      <c r="H173" s="255">
        <f t="shared" si="49"/>
        <v>9400441.175307024</v>
      </c>
      <c r="I173" s="255">
        <f t="shared" si="49"/>
        <v>9770441.289353125</v>
      </c>
      <c r="J173" s="255">
        <f t="shared" si="49"/>
        <v>6395792.16119118</v>
      </c>
      <c r="K173" s="255">
        <f t="shared" si="49"/>
        <v>6108073.3839936415</v>
      </c>
      <c r="L173" s="255">
        <f t="shared" si="49"/>
        <v>6.59920701116393E-17</v>
      </c>
      <c r="M173" s="255">
        <f t="shared" si="49"/>
        <v>1881426.0281359544</v>
      </c>
      <c r="N173" s="255">
        <f t="shared" si="49"/>
        <v>407574.7065506869</v>
      </c>
      <c r="O173" s="255">
        <f t="shared" si="49"/>
        <v>25177.273375237593</v>
      </c>
      <c r="P173" s="255">
        <f t="shared" si="49"/>
        <v>42531277.48599284</v>
      </c>
      <c r="Q173" s="255">
        <f t="shared" si="49"/>
        <v>9400441.175307024</v>
      </c>
      <c r="R173" s="255">
        <f t="shared" si="49"/>
        <v>9770441.289353125</v>
      </c>
      <c r="S173" s="255">
        <f t="shared" si="49"/>
        <v>6395792.16119118</v>
      </c>
      <c r="T173" s="255">
        <f t="shared" si="49"/>
        <v>5522759.428016281</v>
      </c>
      <c r="U173" s="255">
        <f t="shared" si="49"/>
        <v>14088.894259294999</v>
      </c>
      <c r="V173" s="255">
        <f t="shared" si="49"/>
        <v>569450.4225435493</v>
      </c>
      <c r="W173" s="255">
        <f t="shared" si="49"/>
        <v>1.6118339095323593E-18</v>
      </c>
      <c r="X173" s="255">
        <f t="shared" si="49"/>
        <v>1881426.0281359544</v>
      </c>
      <c r="Y173" s="255">
        <f t="shared" si="49"/>
        <v>6.529606831349003E-17</v>
      </c>
      <c r="Z173" s="255">
        <f t="shared" si="49"/>
        <v>407574.7065506869</v>
      </c>
      <c r="AA173" s="255">
        <f t="shared" si="49"/>
        <v>0</v>
      </c>
      <c r="AB173" s="255">
        <f t="shared" si="49"/>
        <v>34393.41788215186</v>
      </c>
      <c r="AC173" s="73"/>
      <c r="AD173" s="166"/>
      <c r="AE173" s="166"/>
      <c r="AF173" s="166"/>
      <c r="AG173" s="166"/>
      <c r="AH173" s="166"/>
      <c r="AI173" s="166"/>
    </row>
    <row r="174" spans="1:35" s="154" customFormat="1" ht="11.25">
      <c r="A174" s="162">
        <v>122</v>
      </c>
      <c r="B174" s="169" t="s">
        <v>1339</v>
      </c>
      <c r="C174" s="163" t="s">
        <v>1358</v>
      </c>
      <c r="D174" s="155" t="s">
        <v>472</v>
      </c>
      <c r="E174" s="155" t="s">
        <v>472</v>
      </c>
      <c r="F174" s="255">
        <f aca="true" t="shared" si="50" ref="F174:AB174">(F171*F161)</f>
        <v>10720543.942441627</v>
      </c>
      <c r="G174" s="255">
        <f t="shared" si="50"/>
        <v>5542675.100720695</v>
      </c>
      <c r="H174" s="255">
        <f t="shared" si="50"/>
        <v>1224220.4029990826</v>
      </c>
      <c r="I174" s="255">
        <f t="shared" si="50"/>
        <v>1272315.224254509</v>
      </c>
      <c r="J174" s="255">
        <f t="shared" si="50"/>
        <v>832786.84436176</v>
      </c>
      <c r="K174" s="255">
        <f t="shared" si="50"/>
        <v>795093.8329744758</v>
      </c>
      <c r="L174" s="255">
        <f t="shared" si="50"/>
        <v>604002.283433575</v>
      </c>
      <c r="M174" s="255">
        <f t="shared" si="50"/>
        <v>244846.00635760426</v>
      </c>
      <c r="N174" s="255">
        <f t="shared" si="50"/>
        <v>53015.73632378528</v>
      </c>
      <c r="O174" s="255">
        <f t="shared" si="50"/>
        <v>35331.625137467345</v>
      </c>
      <c r="P174" s="255">
        <f t="shared" si="50"/>
        <v>5542675.100720695</v>
      </c>
      <c r="Q174" s="255">
        <f t="shared" si="50"/>
        <v>1224220.4029990826</v>
      </c>
      <c r="R174" s="255">
        <f t="shared" si="50"/>
        <v>1272315.224254509</v>
      </c>
      <c r="S174" s="255">
        <f t="shared" si="50"/>
        <v>832786.84436176</v>
      </c>
      <c r="T174" s="255">
        <f t="shared" si="50"/>
        <v>719055.3850465112</v>
      </c>
      <c r="U174" s="255">
        <f t="shared" si="50"/>
        <v>1830.289531984129</v>
      </c>
      <c r="V174" s="255">
        <f t="shared" si="50"/>
        <v>73976.62058483167</v>
      </c>
      <c r="W174" s="255">
        <f t="shared" si="50"/>
        <v>16195.580735174417</v>
      </c>
      <c r="X174" s="255">
        <f t="shared" si="50"/>
        <v>244846.00635760426</v>
      </c>
      <c r="Y174" s="255">
        <f t="shared" si="50"/>
        <v>595998.3801091033</v>
      </c>
      <c r="Z174" s="255">
        <f t="shared" si="50"/>
        <v>53015.73632378528</v>
      </c>
      <c r="AA174" s="255">
        <f t="shared" si="50"/>
        <v>30484.927970834142</v>
      </c>
      <c r="AB174" s="255">
        <f t="shared" si="50"/>
        <v>4479.410893898902</v>
      </c>
      <c r="AC174" s="73"/>
      <c r="AD174" s="166"/>
      <c r="AE174" s="166"/>
      <c r="AF174" s="166"/>
      <c r="AG174" s="166"/>
      <c r="AH174" s="166"/>
      <c r="AI174" s="166"/>
    </row>
    <row r="175" spans="1:35" s="154" customFormat="1" ht="11.25">
      <c r="A175" s="162">
        <v>123</v>
      </c>
      <c r="B175" s="169" t="s">
        <v>1341</v>
      </c>
      <c r="C175" s="163" t="s">
        <v>1359</v>
      </c>
      <c r="D175" s="155" t="s">
        <v>472</v>
      </c>
      <c r="E175" s="155" t="s">
        <v>472</v>
      </c>
      <c r="F175" s="255">
        <f aca="true" t="shared" si="51" ref="F175:AB175">(F171*F162)</f>
        <v>173940643.91225845</v>
      </c>
      <c r="G175" s="255">
        <f t="shared" si="51"/>
        <v>109575419.07673292</v>
      </c>
      <c r="H175" s="255">
        <f t="shared" si="51"/>
        <v>19617476.946401365</v>
      </c>
      <c r="I175" s="255">
        <f t="shared" si="51"/>
        <v>18542203.693225775</v>
      </c>
      <c r="J175" s="255">
        <f t="shared" si="51"/>
        <v>10881260.868618947</v>
      </c>
      <c r="K175" s="255">
        <f t="shared" si="51"/>
        <v>8993424.293674374</v>
      </c>
      <c r="L175" s="255">
        <f t="shared" si="51"/>
        <v>1936418.8794292302</v>
      </c>
      <c r="M175" s="255">
        <f t="shared" si="51"/>
        <v>655504.9372515888</v>
      </c>
      <c r="N175" s="255">
        <f t="shared" si="51"/>
        <v>4187918.4100025813</v>
      </c>
      <c r="O175" s="255">
        <f t="shared" si="51"/>
        <v>539089.3342005861</v>
      </c>
      <c r="P175" s="255">
        <f t="shared" si="51"/>
        <v>109575419.07673292</v>
      </c>
      <c r="Q175" s="255">
        <f t="shared" si="51"/>
        <v>19617476.946401365</v>
      </c>
      <c r="R175" s="255">
        <f t="shared" si="51"/>
        <v>18542203.693225775</v>
      </c>
      <c r="S175" s="255">
        <f t="shared" si="51"/>
        <v>10881260.868618947</v>
      </c>
      <c r="T175" s="255">
        <f t="shared" si="51"/>
        <v>7064126.540380901</v>
      </c>
      <c r="U175" s="255">
        <f t="shared" si="51"/>
        <v>29779.934565359483</v>
      </c>
      <c r="V175" s="255">
        <f t="shared" si="51"/>
        <v>1901523.9957137792</v>
      </c>
      <c r="W175" s="255">
        <f t="shared" si="51"/>
        <v>312756.08037882915</v>
      </c>
      <c r="X175" s="255">
        <f t="shared" si="51"/>
        <v>655504.9372515888</v>
      </c>
      <c r="Y175" s="255">
        <f t="shared" si="51"/>
        <v>1615471.1216396978</v>
      </c>
      <c r="Z175" s="255">
        <f t="shared" si="51"/>
        <v>4187918.4100025813</v>
      </c>
      <c r="AA175" s="255">
        <f t="shared" si="51"/>
        <v>472575.69923241023</v>
      </c>
      <c r="AB175" s="255">
        <f t="shared" si="51"/>
        <v>57664.77673399567</v>
      </c>
      <c r="AC175" s="73"/>
      <c r="AD175" s="166"/>
      <c r="AE175" s="166"/>
      <c r="AF175" s="166"/>
      <c r="AG175" s="166"/>
      <c r="AH175" s="166"/>
      <c r="AI175" s="166"/>
    </row>
    <row r="176" spans="1:35" s="154" customFormat="1" ht="11.25">
      <c r="A176" s="162"/>
      <c r="B176" s="164"/>
      <c r="C176" s="162"/>
      <c r="D176" s="150"/>
      <c r="E176" s="162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73"/>
      <c r="AD176" s="166"/>
      <c r="AE176" s="166"/>
      <c r="AF176" s="166"/>
      <c r="AG176" s="166"/>
      <c r="AH176" s="166"/>
      <c r="AI176" s="166"/>
    </row>
    <row r="177" spans="2:35" s="182" customFormat="1" ht="11.25">
      <c r="B177" s="182" t="s">
        <v>1360</v>
      </c>
      <c r="C177" s="310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73"/>
      <c r="AD177" s="181"/>
      <c r="AE177" s="181"/>
      <c r="AF177" s="181"/>
      <c r="AG177" s="181"/>
      <c r="AH177" s="181"/>
      <c r="AI177" s="181"/>
    </row>
    <row r="178" spans="1:35" s="154" customFormat="1" ht="11.25">
      <c r="A178" s="162">
        <v>124</v>
      </c>
      <c r="B178" s="169" t="s">
        <v>1344</v>
      </c>
      <c r="C178" s="163" t="s">
        <v>1361</v>
      </c>
      <c r="D178" s="155" t="s">
        <v>472</v>
      </c>
      <c r="E178" s="155" t="s">
        <v>472</v>
      </c>
      <c r="F178" s="255">
        <f aca="true" t="shared" si="52" ref="F178:AB178">(F150+F173)</f>
        <v>3345504.255619213</v>
      </c>
      <c r="G178" s="255">
        <f t="shared" si="52"/>
        <v>3908509.943465963</v>
      </c>
      <c r="H178" s="255">
        <f t="shared" si="52"/>
        <v>369816.88231823966</v>
      </c>
      <c r="I178" s="255">
        <f t="shared" si="52"/>
        <v>-968717.3163134065</v>
      </c>
      <c r="J178" s="255">
        <f t="shared" si="52"/>
        <v>-640456.4767071065</v>
      </c>
      <c r="K178" s="255">
        <f t="shared" si="52"/>
        <v>-491766.99529081583</v>
      </c>
      <c r="L178" s="255">
        <f t="shared" si="52"/>
        <v>3.994582448388583E-18</v>
      </c>
      <c r="M178" s="255">
        <f t="shared" si="52"/>
        <v>232007.4335275956</v>
      </c>
      <c r="N178" s="255">
        <f t="shared" si="52"/>
        <v>106365.86507416645</v>
      </c>
      <c r="O178" s="255">
        <f t="shared" si="52"/>
        <v>-2987.894939396865</v>
      </c>
      <c r="P178" s="255">
        <f t="shared" si="52"/>
        <v>3908509.943465963</v>
      </c>
      <c r="Q178" s="255">
        <f t="shared" si="52"/>
        <v>369816.88231823966</v>
      </c>
      <c r="R178" s="255">
        <f t="shared" si="52"/>
        <v>-968717.3163134065</v>
      </c>
      <c r="S178" s="255">
        <f t="shared" si="52"/>
        <v>-640456.4767071065</v>
      </c>
      <c r="T178" s="255">
        <f t="shared" si="52"/>
        <v>-444971.95802937914</v>
      </c>
      <c r="U178" s="255">
        <f t="shared" si="52"/>
        <v>-1875.4369726005607</v>
      </c>
      <c r="V178" s="255">
        <f t="shared" si="52"/>
        <v>-45282.52968537214</v>
      </c>
      <c r="W178" s="255">
        <f t="shared" si="52"/>
        <v>-9.048743453132506E-20</v>
      </c>
      <c r="X178" s="255">
        <f t="shared" si="52"/>
        <v>232007.4335275956</v>
      </c>
      <c r="Y178" s="255">
        <f t="shared" si="52"/>
        <v>5.052521528041193E-18</v>
      </c>
      <c r="Z178" s="255">
        <f t="shared" si="52"/>
        <v>106365.86507416645</v>
      </c>
      <c r="AA178" s="255">
        <f t="shared" si="52"/>
        <v>0</v>
      </c>
      <c r="AB178" s="255">
        <f t="shared" si="52"/>
        <v>5814.819703204539</v>
      </c>
      <c r="AC178" s="73"/>
      <c r="AD178" s="166"/>
      <c r="AE178" s="166"/>
      <c r="AF178" s="166"/>
      <c r="AG178" s="166"/>
      <c r="AH178" s="166"/>
      <c r="AI178" s="166"/>
    </row>
    <row r="179" spans="1:35" s="154" customFormat="1" ht="11.25">
      <c r="A179" s="162">
        <v>125</v>
      </c>
      <c r="B179" s="164" t="s">
        <v>1345</v>
      </c>
      <c r="C179" s="163" t="s">
        <v>1362</v>
      </c>
      <c r="D179" s="155" t="s">
        <v>472</v>
      </c>
      <c r="E179" s="155" t="s">
        <v>472</v>
      </c>
      <c r="F179" s="255">
        <f aca="true" t="shared" si="53" ref="F179:AB179">(F151+F174)</f>
        <v>-19987830.604582</v>
      </c>
      <c r="G179" s="255">
        <f t="shared" si="53"/>
        <v>-9526377.444410138</v>
      </c>
      <c r="H179" s="255">
        <f t="shared" si="53"/>
        <v>-2296736.539312172</v>
      </c>
      <c r="I179" s="255">
        <f t="shared" si="53"/>
        <v>-2914486.2031132826</v>
      </c>
      <c r="J179" s="255">
        <f t="shared" si="53"/>
        <v>-1910127.5509119888</v>
      </c>
      <c r="K179" s="255">
        <f t="shared" si="53"/>
        <v>-1776954.5471875747</v>
      </c>
      <c r="L179" s="255">
        <f t="shared" si="53"/>
        <v>-1094837.7314467542</v>
      </c>
      <c r="M179" s="255">
        <f t="shared" si="53"/>
        <v>-397794.8396216406</v>
      </c>
      <c r="N179" s="255">
        <f t="shared" si="53"/>
        <v>-64283.950163013586</v>
      </c>
      <c r="O179" s="255">
        <f t="shared" si="53"/>
        <v>-82999.4558680125</v>
      </c>
      <c r="P179" s="255">
        <f t="shared" si="53"/>
        <v>-9526377.444410138</v>
      </c>
      <c r="Q179" s="255">
        <f t="shared" si="53"/>
        <v>-2296736.539312172</v>
      </c>
      <c r="R179" s="255">
        <f t="shared" si="53"/>
        <v>-2914486.2031132826</v>
      </c>
      <c r="S179" s="255">
        <f t="shared" si="53"/>
        <v>-1910127.5509119888</v>
      </c>
      <c r="T179" s="255">
        <f t="shared" si="53"/>
        <v>-1607144.590354293</v>
      </c>
      <c r="U179" s="255">
        <f t="shared" si="53"/>
        <v>-4378.760778408399</v>
      </c>
      <c r="V179" s="255">
        <f t="shared" si="53"/>
        <v>-165110.74387613818</v>
      </c>
      <c r="W179" s="255">
        <f t="shared" si="53"/>
        <v>-35013.77880540984</v>
      </c>
      <c r="X179" s="255">
        <f t="shared" si="53"/>
        <v>-397794.8396216406</v>
      </c>
      <c r="Y179" s="255">
        <f t="shared" si="53"/>
        <v>-1050268.1275105295</v>
      </c>
      <c r="Z179" s="255">
        <f t="shared" si="53"/>
        <v>-64283.950163013586</v>
      </c>
      <c r="AA179" s="255">
        <f t="shared" si="53"/>
        <v>-76649.62784658675</v>
      </c>
      <c r="AB179" s="255">
        <f t="shared" si="53"/>
        <v>-6663.997576806602</v>
      </c>
      <c r="AC179" s="73"/>
      <c r="AD179" s="166"/>
      <c r="AE179" s="166"/>
      <c r="AF179" s="166"/>
      <c r="AG179" s="166"/>
      <c r="AH179" s="166"/>
      <c r="AI179" s="166"/>
    </row>
    <row r="180" spans="1:35" s="154" customFormat="1" ht="11.25">
      <c r="A180" s="162">
        <v>126</v>
      </c>
      <c r="B180" s="164" t="s">
        <v>1346</v>
      </c>
      <c r="C180" s="163" t="s">
        <v>1363</v>
      </c>
      <c r="D180" s="155" t="s">
        <v>472</v>
      </c>
      <c r="E180" s="155" t="s">
        <v>472</v>
      </c>
      <c r="F180" s="255">
        <f aca="true" t="shared" si="54" ref="F180:AB180">(F152+F175)</f>
        <v>29995369.348962843</v>
      </c>
      <c r="G180" s="255">
        <f t="shared" si="54"/>
        <v>23508551.533591464</v>
      </c>
      <c r="H180" s="255">
        <f t="shared" si="54"/>
        <v>3316989.8224057406</v>
      </c>
      <c r="I180" s="255">
        <f t="shared" si="54"/>
        <v>914111.2805281729</v>
      </c>
      <c r="J180" s="255">
        <f t="shared" si="54"/>
        <v>527122.8132818043</v>
      </c>
      <c r="K180" s="255">
        <f t="shared" si="54"/>
        <v>588338.2668718174</v>
      </c>
      <c r="L180" s="255">
        <f t="shared" si="54"/>
        <v>362908.75769704906</v>
      </c>
      <c r="M180" s="255">
        <f t="shared" si="54"/>
        <v>158446.32916056347</v>
      </c>
      <c r="N180" s="255">
        <f t="shared" si="54"/>
        <v>1510929.3457659213</v>
      </c>
      <c r="O180" s="255">
        <f t="shared" si="54"/>
        <v>17471.671596845146</v>
      </c>
      <c r="P180" s="255">
        <f t="shared" si="54"/>
        <v>23508551.533591464</v>
      </c>
      <c r="Q180" s="255">
        <f t="shared" si="54"/>
        <v>3316989.8224057406</v>
      </c>
      <c r="R180" s="255">
        <f t="shared" si="54"/>
        <v>914111.2805281729</v>
      </c>
      <c r="S180" s="255">
        <f t="shared" si="54"/>
        <v>527122.8132818043</v>
      </c>
      <c r="T180" s="255">
        <f t="shared" si="54"/>
        <v>461761.91594219767</v>
      </c>
      <c r="U180" s="255">
        <f t="shared" si="54"/>
        <v>593.2037039063362</v>
      </c>
      <c r="V180" s="255">
        <f t="shared" si="54"/>
        <v>126025.62444350775</v>
      </c>
      <c r="W180" s="255">
        <f t="shared" si="54"/>
        <v>27053.007266504224</v>
      </c>
      <c r="X180" s="255">
        <f t="shared" si="54"/>
        <v>158446.32916056347</v>
      </c>
      <c r="Y180" s="255">
        <f t="shared" si="54"/>
        <v>326299.9252997297</v>
      </c>
      <c r="Z180" s="255">
        <f t="shared" si="54"/>
        <v>1510929.3457659213</v>
      </c>
      <c r="AA180" s="255">
        <f t="shared" si="54"/>
        <v>-7237.418386112258</v>
      </c>
      <c r="AB180" s="255">
        <f t="shared" si="54"/>
        <v>16220.544895736813</v>
      </c>
      <c r="AC180" s="73"/>
      <c r="AD180" s="166"/>
      <c r="AE180" s="166"/>
      <c r="AF180" s="166"/>
      <c r="AG180" s="166"/>
      <c r="AH180" s="166"/>
      <c r="AI180" s="166"/>
    </row>
    <row r="181" spans="1:35" s="182" customFormat="1" ht="11.25">
      <c r="A181" s="162">
        <v>127</v>
      </c>
      <c r="B181" s="182" t="s">
        <v>1360</v>
      </c>
      <c r="C181" s="163" t="s">
        <v>1364</v>
      </c>
      <c r="D181" s="155" t="s">
        <v>472</v>
      </c>
      <c r="E181" s="155" t="s">
        <v>472</v>
      </c>
      <c r="F181" s="255">
        <f aca="true" t="shared" si="55" ref="F181:AB181">(F178+F179+F180)</f>
        <v>13353043.000000056</v>
      </c>
      <c r="G181" s="255">
        <f t="shared" si="55"/>
        <v>17890684.03264729</v>
      </c>
      <c r="H181" s="255">
        <f t="shared" si="55"/>
        <v>1390070.165411808</v>
      </c>
      <c r="I181" s="255">
        <f t="shared" si="55"/>
        <v>-2969092.238898516</v>
      </c>
      <c r="J181" s="255">
        <f t="shared" si="55"/>
        <v>-2023461.2143372912</v>
      </c>
      <c r="K181" s="255">
        <f t="shared" si="55"/>
        <v>-1680383.275606573</v>
      </c>
      <c r="L181" s="255">
        <f t="shared" si="55"/>
        <v>-731928.9737497051</v>
      </c>
      <c r="M181" s="255">
        <f t="shared" si="55"/>
        <v>-7341.076933481556</v>
      </c>
      <c r="N181" s="255">
        <f t="shared" si="55"/>
        <v>1553011.260677074</v>
      </c>
      <c r="O181" s="255">
        <f t="shared" si="55"/>
        <v>-68515.67921056422</v>
      </c>
      <c r="P181" s="255">
        <f t="shared" si="55"/>
        <v>17890684.03264729</v>
      </c>
      <c r="Q181" s="255">
        <f t="shared" si="55"/>
        <v>1390070.165411808</v>
      </c>
      <c r="R181" s="255">
        <f t="shared" si="55"/>
        <v>-2969092.238898516</v>
      </c>
      <c r="S181" s="255">
        <f t="shared" si="55"/>
        <v>-2023461.2143372912</v>
      </c>
      <c r="T181" s="255">
        <f t="shared" si="55"/>
        <v>-1590354.6324414744</v>
      </c>
      <c r="U181" s="255">
        <f t="shared" si="55"/>
        <v>-5660.994047102624</v>
      </c>
      <c r="V181" s="255">
        <f t="shared" si="55"/>
        <v>-84367.64911800256</v>
      </c>
      <c r="W181" s="255">
        <f t="shared" si="55"/>
        <v>-7960.7715389056175</v>
      </c>
      <c r="X181" s="255">
        <f t="shared" si="55"/>
        <v>-7341.076933481556</v>
      </c>
      <c r="Y181" s="255">
        <f t="shared" si="55"/>
        <v>-723968.2022107998</v>
      </c>
      <c r="Z181" s="255">
        <f t="shared" si="55"/>
        <v>1553011.260677074</v>
      </c>
      <c r="AA181" s="255">
        <f t="shared" si="55"/>
        <v>-83887.04623269901</v>
      </c>
      <c r="AB181" s="255">
        <f t="shared" si="55"/>
        <v>15371.36702213475</v>
      </c>
      <c r="AC181" s="73"/>
      <c r="AD181" s="181"/>
      <c r="AE181" s="181"/>
      <c r="AF181" s="181"/>
      <c r="AG181" s="181"/>
      <c r="AH181" s="181"/>
      <c r="AI181" s="181"/>
    </row>
    <row r="182" spans="1:35" s="154" customFormat="1" ht="11.25">
      <c r="A182" s="162"/>
      <c r="B182" s="174"/>
      <c r="C182" s="173"/>
      <c r="D182" s="150"/>
      <c r="E182" s="162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73"/>
      <c r="AD182" s="166"/>
      <c r="AE182" s="166"/>
      <c r="AF182" s="166"/>
      <c r="AG182" s="166"/>
      <c r="AH182" s="166"/>
      <c r="AI182" s="166"/>
    </row>
    <row r="183" spans="1:35" s="154" customFormat="1" ht="11.25">
      <c r="A183" s="162"/>
      <c r="B183" s="171" t="s">
        <v>1365</v>
      </c>
      <c r="C183" s="173"/>
      <c r="D183" s="150"/>
      <c r="E183" s="162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73"/>
      <c r="AD183" s="166"/>
      <c r="AE183" s="166"/>
      <c r="AF183" s="166"/>
      <c r="AG183" s="166"/>
      <c r="AH183" s="166"/>
      <c r="AI183" s="166"/>
    </row>
    <row r="184" spans="1:35" s="154" customFormat="1" ht="11.25">
      <c r="A184" s="162">
        <v>128</v>
      </c>
      <c r="B184" s="169" t="s">
        <v>1344</v>
      </c>
      <c r="C184" s="173" t="s">
        <v>1366</v>
      </c>
      <c r="D184" s="155" t="s">
        <v>472</v>
      </c>
      <c r="E184" s="155" t="s">
        <v>472</v>
      </c>
      <c r="F184" s="255">
        <f aca="true" t="shared" si="56" ref="F184:AB184">(F178*F35)</f>
        <v>305109.9886521587</v>
      </c>
      <c r="G184" s="255">
        <f t="shared" si="56"/>
        <v>356456.10747460456</v>
      </c>
      <c r="H184" s="255">
        <f t="shared" si="56"/>
        <v>33727.299727081176</v>
      </c>
      <c r="I184" s="255">
        <f t="shared" si="56"/>
        <v>-88347.01940405316</v>
      </c>
      <c r="J184" s="255">
        <f t="shared" si="56"/>
        <v>-58409.63077900458</v>
      </c>
      <c r="K184" s="255">
        <f t="shared" si="56"/>
        <v>-44849.15004985274</v>
      </c>
      <c r="L184" s="255">
        <f t="shared" si="56"/>
        <v>3.6430591993743246E-19</v>
      </c>
      <c r="M184" s="255">
        <f t="shared" si="56"/>
        <v>21159.077975143446</v>
      </c>
      <c r="N184" s="255">
        <f t="shared" si="56"/>
        <v>9700.566911922595</v>
      </c>
      <c r="O184" s="255">
        <f t="shared" si="56"/>
        <v>-272.4960189549921</v>
      </c>
      <c r="P184" s="255">
        <f t="shared" si="56"/>
        <v>356456.10747460456</v>
      </c>
      <c r="Q184" s="255">
        <f t="shared" si="56"/>
        <v>33727.299727081176</v>
      </c>
      <c r="R184" s="255">
        <f t="shared" si="56"/>
        <v>-88347.01940405316</v>
      </c>
      <c r="S184" s="255">
        <f t="shared" si="56"/>
        <v>-58409.63077900458</v>
      </c>
      <c r="T184" s="255">
        <f t="shared" si="56"/>
        <v>-40581.44264406089</v>
      </c>
      <c r="U184" s="255">
        <f t="shared" si="56"/>
        <v>-171.03985220371086</v>
      </c>
      <c r="V184" s="255">
        <f t="shared" si="56"/>
        <v>-4129.766714610777</v>
      </c>
      <c r="W184" s="255">
        <f t="shared" si="56"/>
        <v>-8.252454043854E-21</v>
      </c>
      <c r="X184" s="255">
        <f t="shared" si="56"/>
        <v>21159.077975143446</v>
      </c>
      <c r="Y184" s="255">
        <f t="shared" si="56"/>
        <v>4.607899641724141E-19</v>
      </c>
      <c r="Z184" s="255">
        <f t="shared" si="56"/>
        <v>9700.566911922595</v>
      </c>
      <c r="AA184" s="255">
        <f t="shared" si="56"/>
        <v>0</v>
      </c>
      <c r="AB184" s="255">
        <f t="shared" si="56"/>
        <v>530.3115578702827</v>
      </c>
      <c r="AC184" s="73"/>
      <c r="AD184" s="166"/>
      <c r="AE184" s="166"/>
      <c r="AF184" s="166"/>
      <c r="AG184" s="166"/>
      <c r="AH184" s="166"/>
      <c r="AI184" s="166"/>
    </row>
    <row r="185" spans="1:35" s="154" customFormat="1" ht="11.25">
      <c r="A185" s="162">
        <v>129</v>
      </c>
      <c r="B185" s="164" t="s">
        <v>1345</v>
      </c>
      <c r="C185" s="173" t="s">
        <v>1367</v>
      </c>
      <c r="D185" s="155" t="s">
        <v>472</v>
      </c>
      <c r="E185" s="155" t="s">
        <v>472</v>
      </c>
      <c r="F185" s="255">
        <f aca="true" t="shared" si="57" ref="F185:AB185">(F179*F35)</f>
        <v>-1822890.154362254</v>
      </c>
      <c r="G185" s="255">
        <f t="shared" si="57"/>
        <v>-868805.6244669703</v>
      </c>
      <c r="H185" s="255">
        <f t="shared" si="57"/>
        <v>-209462.37275577258</v>
      </c>
      <c r="I185" s="255">
        <f t="shared" si="57"/>
        <v>-265801.1421940873</v>
      </c>
      <c r="J185" s="255">
        <f t="shared" si="57"/>
        <v>-174203.6329513093</v>
      </c>
      <c r="K185" s="255">
        <f t="shared" si="57"/>
        <v>-162058.25499015965</v>
      </c>
      <c r="L185" s="255">
        <f t="shared" si="57"/>
        <v>-99849.20128455982</v>
      </c>
      <c r="M185" s="255">
        <f t="shared" si="57"/>
        <v>-36278.88943766467</v>
      </c>
      <c r="N185" s="255">
        <f t="shared" si="57"/>
        <v>-5862.696265236928</v>
      </c>
      <c r="O185" s="255">
        <f t="shared" si="57"/>
        <v>-7569.550388551957</v>
      </c>
      <c r="P185" s="255">
        <f t="shared" si="57"/>
        <v>-868805.6244669703</v>
      </c>
      <c r="Q185" s="255">
        <f t="shared" si="57"/>
        <v>-209462.37275577258</v>
      </c>
      <c r="R185" s="255">
        <f t="shared" si="57"/>
        <v>-265801.1421940873</v>
      </c>
      <c r="S185" s="255">
        <f t="shared" si="57"/>
        <v>-174203.6329513093</v>
      </c>
      <c r="T185" s="255">
        <f t="shared" si="57"/>
        <v>-146571.58689957115</v>
      </c>
      <c r="U185" s="255">
        <f t="shared" si="57"/>
        <v>-399.3429836972142</v>
      </c>
      <c r="V185" s="255">
        <f t="shared" si="57"/>
        <v>-15058.09986813896</v>
      </c>
      <c r="W185" s="255">
        <f t="shared" si="57"/>
        <v>-3193.2566327016925</v>
      </c>
      <c r="X185" s="255">
        <f t="shared" si="57"/>
        <v>-36278.88943766467</v>
      </c>
      <c r="Y185" s="255">
        <f t="shared" si="57"/>
        <v>-95784.45339838632</v>
      </c>
      <c r="Z185" s="255">
        <f t="shared" si="57"/>
        <v>-5862.696265236928</v>
      </c>
      <c r="AA185" s="255">
        <f t="shared" si="57"/>
        <v>-6990.4460719735935</v>
      </c>
      <c r="AB185" s="255">
        <f t="shared" si="57"/>
        <v>-607.7565800797777</v>
      </c>
      <c r="AC185" s="73"/>
      <c r="AD185" s="166"/>
      <c r="AE185" s="166"/>
      <c r="AF185" s="166"/>
      <c r="AG185" s="166"/>
      <c r="AH185" s="166"/>
      <c r="AI185" s="166"/>
    </row>
    <row r="186" spans="1:35" s="154" customFormat="1" ht="11.25">
      <c r="A186" s="162">
        <v>130</v>
      </c>
      <c r="B186" s="164" t="s">
        <v>1346</v>
      </c>
      <c r="C186" s="173" t="s">
        <v>1368</v>
      </c>
      <c r="D186" s="155" t="s">
        <v>472</v>
      </c>
      <c r="E186" s="155" t="s">
        <v>472</v>
      </c>
      <c r="F186" s="255">
        <f aca="true" t="shared" si="58" ref="F186:AB186">(F180*F35)</f>
        <v>2735577.6894641723</v>
      </c>
      <c r="G186" s="255">
        <f t="shared" si="58"/>
        <v>2143979.9036558685</v>
      </c>
      <c r="H186" s="255">
        <f t="shared" si="58"/>
        <v>302509.47233849013</v>
      </c>
      <c r="I186" s="255">
        <f t="shared" si="58"/>
        <v>83366.94893163098</v>
      </c>
      <c r="J186" s="255">
        <f t="shared" si="58"/>
        <v>48073.60065633439</v>
      </c>
      <c r="K186" s="255">
        <f t="shared" si="58"/>
        <v>53656.45003361867</v>
      </c>
      <c r="L186" s="255">
        <f t="shared" si="58"/>
        <v>33097.27876051419</v>
      </c>
      <c r="M186" s="255">
        <f t="shared" si="58"/>
        <v>14450.305245003465</v>
      </c>
      <c r="N186" s="255">
        <f t="shared" si="58"/>
        <v>137796.7565775905</v>
      </c>
      <c r="O186" s="255">
        <f t="shared" si="58"/>
        <v>1593.4164524507537</v>
      </c>
      <c r="P186" s="255">
        <f t="shared" si="58"/>
        <v>2143979.9036558685</v>
      </c>
      <c r="Q186" s="255">
        <f t="shared" si="58"/>
        <v>302509.47233849013</v>
      </c>
      <c r="R186" s="255">
        <f t="shared" si="58"/>
        <v>83366.94893163098</v>
      </c>
      <c r="S186" s="255">
        <f t="shared" si="58"/>
        <v>48073.60065633439</v>
      </c>
      <c r="T186" s="255">
        <f t="shared" si="58"/>
        <v>42112.686808418446</v>
      </c>
      <c r="U186" s="255">
        <f t="shared" si="58"/>
        <v>54.10017789195165</v>
      </c>
      <c r="V186" s="255">
        <f t="shared" si="58"/>
        <v>11493.536969577974</v>
      </c>
      <c r="W186" s="255">
        <f t="shared" si="58"/>
        <v>2467.2342670692933</v>
      </c>
      <c r="X186" s="255">
        <f t="shared" si="58"/>
        <v>14450.305245003465</v>
      </c>
      <c r="Y186" s="255">
        <f t="shared" si="58"/>
        <v>29758.55323997305</v>
      </c>
      <c r="Z186" s="255">
        <f t="shared" si="58"/>
        <v>137796.7565775905</v>
      </c>
      <c r="AA186" s="255">
        <f t="shared" si="58"/>
        <v>-660.0525579809561</v>
      </c>
      <c r="AB186" s="255">
        <f t="shared" si="58"/>
        <v>1479.3136971078454</v>
      </c>
      <c r="AC186" s="73"/>
      <c r="AD186" s="166"/>
      <c r="AE186" s="166"/>
      <c r="AF186" s="166"/>
      <c r="AG186" s="166"/>
      <c r="AH186" s="166"/>
      <c r="AI186" s="166"/>
    </row>
    <row r="187" spans="1:35" ht="11.25">
      <c r="A187" s="162">
        <v>131</v>
      </c>
      <c r="B187" s="152" t="s">
        <v>1369</v>
      </c>
      <c r="C187" s="155" t="s">
        <v>1370</v>
      </c>
      <c r="D187" s="155" t="s">
        <v>472</v>
      </c>
      <c r="E187" s="155" t="s">
        <v>472</v>
      </c>
      <c r="F187" s="255">
        <f aca="true" t="shared" si="59" ref="F187:AB187">(F184+F185+F186)</f>
        <v>1217797.523754077</v>
      </c>
      <c r="G187" s="255">
        <f t="shared" si="59"/>
        <v>1631630.3866635028</v>
      </c>
      <c r="H187" s="255">
        <f t="shared" si="59"/>
        <v>126774.39930979873</v>
      </c>
      <c r="I187" s="255">
        <f t="shared" si="59"/>
        <v>-270781.2126665095</v>
      </c>
      <c r="J187" s="255">
        <f t="shared" si="59"/>
        <v>-184539.66307397946</v>
      </c>
      <c r="K187" s="255">
        <f t="shared" si="59"/>
        <v>-153250.95500639372</v>
      </c>
      <c r="L187" s="255">
        <f t="shared" si="59"/>
        <v>-66751.92252404563</v>
      </c>
      <c r="M187" s="255">
        <f t="shared" si="59"/>
        <v>-669.5062175177609</v>
      </c>
      <c r="N187" s="255">
        <f t="shared" si="59"/>
        <v>141634.62722427616</v>
      </c>
      <c r="O187" s="255">
        <f t="shared" si="59"/>
        <v>-6248.629955056196</v>
      </c>
      <c r="P187" s="255">
        <f t="shared" si="59"/>
        <v>1631630.3866635028</v>
      </c>
      <c r="Q187" s="255">
        <f t="shared" si="59"/>
        <v>126774.39930979873</v>
      </c>
      <c r="R187" s="255">
        <f t="shared" si="59"/>
        <v>-270781.2126665095</v>
      </c>
      <c r="S187" s="255">
        <f t="shared" si="59"/>
        <v>-184539.66307397946</v>
      </c>
      <c r="T187" s="255">
        <f t="shared" si="59"/>
        <v>-145040.34273521358</v>
      </c>
      <c r="U187" s="255">
        <f t="shared" si="59"/>
        <v>-516.2826580089735</v>
      </c>
      <c r="V187" s="255">
        <f t="shared" si="59"/>
        <v>-7694.329613171762</v>
      </c>
      <c r="W187" s="255">
        <f t="shared" si="59"/>
        <v>-726.0223656323992</v>
      </c>
      <c r="X187" s="255">
        <f t="shared" si="59"/>
        <v>-669.5062175177609</v>
      </c>
      <c r="Y187" s="255">
        <f t="shared" si="59"/>
        <v>-66025.90015841328</v>
      </c>
      <c r="Z187" s="255">
        <f t="shared" si="59"/>
        <v>141634.62722427616</v>
      </c>
      <c r="AA187" s="255">
        <f t="shared" si="59"/>
        <v>-7650.49862995455</v>
      </c>
      <c r="AB187" s="255">
        <f t="shared" si="59"/>
        <v>1401.8686748983505</v>
      </c>
      <c r="AC187" s="73"/>
      <c r="AD187" s="178"/>
      <c r="AE187" s="178"/>
      <c r="AF187" s="178"/>
      <c r="AG187" s="178"/>
      <c r="AH187" s="178"/>
      <c r="AI187" s="178"/>
    </row>
    <row r="188" spans="1:35" ht="11.25">
      <c r="A188" s="162"/>
      <c r="B188" s="152"/>
      <c r="C188" s="155"/>
      <c r="E188" s="149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73"/>
      <c r="AD188" s="178"/>
      <c r="AE188" s="178"/>
      <c r="AF188" s="178"/>
      <c r="AG188" s="178"/>
      <c r="AH188" s="178"/>
      <c r="AI188" s="178"/>
    </row>
    <row r="189" spans="1:35" ht="11.25">
      <c r="A189" s="149">
        <v>132</v>
      </c>
      <c r="B189" s="154" t="s">
        <v>1371</v>
      </c>
      <c r="C189" s="155" t="s">
        <v>1372</v>
      </c>
      <c r="D189" s="162" t="s">
        <v>472</v>
      </c>
      <c r="E189" s="162" t="s">
        <v>472</v>
      </c>
      <c r="F189" s="255">
        <f aca="true" t="shared" si="60" ref="F189:AB189">(F37)</f>
        <v>82971442.75476205</v>
      </c>
      <c r="G189" s="255">
        <f t="shared" si="60"/>
        <v>43115704.3821545</v>
      </c>
      <c r="H189" s="255">
        <f t="shared" si="60"/>
        <v>10121969.680565704</v>
      </c>
      <c r="I189" s="255">
        <f t="shared" si="60"/>
        <v>12121541.710035937</v>
      </c>
      <c r="J189" s="255">
        <f t="shared" si="60"/>
        <v>7945728.397836215</v>
      </c>
      <c r="K189" s="255">
        <f t="shared" si="60"/>
        <v>7451154.876591345</v>
      </c>
      <c r="L189" s="255">
        <f t="shared" si="60"/>
        <v>5.1738006281619504E-17</v>
      </c>
      <c r="M189" s="255">
        <f t="shared" si="60"/>
        <v>1853664.9250399908</v>
      </c>
      <c r="N189" s="255">
        <f t="shared" si="60"/>
        <v>329873.80493020586</v>
      </c>
      <c r="O189" s="255">
        <f t="shared" si="60"/>
        <v>31804.97760814277</v>
      </c>
      <c r="P189" s="255">
        <f t="shared" si="60"/>
        <v>43115704.3821545</v>
      </c>
      <c r="Q189" s="255">
        <f t="shared" si="60"/>
        <v>10121969.680565704</v>
      </c>
      <c r="R189" s="255">
        <f t="shared" si="60"/>
        <v>12121541.710035937</v>
      </c>
      <c r="S189" s="255">
        <f t="shared" si="60"/>
        <v>7945728.397836215</v>
      </c>
      <c r="T189" s="255">
        <f t="shared" si="60"/>
        <v>6741329.995580235</v>
      </c>
      <c r="U189" s="255">
        <f t="shared" si="60"/>
        <v>18036.330661912045</v>
      </c>
      <c r="V189" s="255">
        <f t="shared" si="60"/>
        <v>691788.5503492007</v>
      </c>
      <c r="W189" s="255">
        <f t="shared" si="60"/>
        <v>1.4065478999311513E-18</v>
      </c>
      <c r="X189" s="255">
        <f t="shared" si="60"/>
        <v>1853664.9250399908</v>
      </c>
      <c r="Y189" s="255">
        <f t="shared" si="60"/>
        <v>5.0331458381688355E-17</v>
      </c>
      <c r="Z189" s="255">
        <f t="shared" si="60"/>
        <v>329873.80493020586</v>
      </c>
      <c r="AA189" s="255">
        <f t="shared" si="60"/>
        <v>0</v>
      </c>
      <c r="AB189" s="255">
        <f t="shared" si="60"/>
        <v>31804.977608142763</v>
      </c>
      <c r="AC189" s="73"/>
      <c r="AD189" s="178"/>
      <c r="AE189" s="178"/>
      <c r="AF189" s="178"/>
      <c r="AG189" s="178"/>
      <c r="AH189" s="178"/>
      <c r="AI189" s="178"/>
    </row>
    <row r="190" spans="1:35" ht="11.25">
      <c r="A190" s="149">
        <v>133</v>
      </c>
      <c r="B190" s="154" t="s">
        <v>1373</v>
      </c>
      <c r="C190" s="155" t="s">
        <v>1374</v>
      </c>
      <c r="D190" s="162" t="s">
        <v>472</v>
      </c>
      <c r="E190" s="162" t="s">
        <v>472</v>
      </c>
      <c r="F190" s="255">
        <f aca="true" t="shared" si="61" ref="F190:AB190">(F41)</f>
        <v>14090.947224924434</v>
      </c>
      <c r="G190" s="255">
        <f t="shared" si="61"/>
        <v>7322.291801169301</v>
      </c>
      <c r="H190" s="255">
        <f t="shared" si="61"/>
        <v>1719.0027778919223</v>
      </c>
      <c r="I190" s="255">
        <f t="shared" si="61"/>
        <v>2058.5878568567327</v>
      </c>
      <c r="J190" s="255">
        <f t="shared" si="61"/>
        <v>1349.4141574519929</v>
      </c>
      <c r="K190" s="255">
        <f t="shared" si="61"/>
        <v>1265.421290083099</v>
      </c>
      <c r="L190" s="255">
        <f t="shared" si="61"/>
        <v>0</v>
      </c>
      <c r="M190" s="255">
        <f t="shared" si="61"/>
        <v>314.80583878280095</v>
      </c>
      <c r="N190" s="255">
        <f t="shared" si="61"/>
        <v>56.02209895150664</v>
      </c>
      <c r="O190" s="255">
        <f t="shared" si="61"/>
        <v>5.401403737077012</v>
      </c>
      <c r="P190" s="255">
        <f t="shared" si="61"/>
        <v>7322.291801169301</v>
      </c>
      <c r="Q190" s="255">
        <f t="shared" si="61"/>
        <v>1719.0027778919223</v>
      </c>
      <c r="R190" s="255">
        <f t="shared" si="61"/>
        <v>2058.5878568567327</v>
      </c>
      <c r="S190" s="255">
        <f t="shared" si="61"/>
        <v>1349.4141574519929</v>
      </c>
      <c r="T190" s="255">
        <f t="shared" si="61"/>
        <v>1144.8725252890604</v>
      </c>
      <c r="U190" s="255">
        <f t="shared" si="61"/>
        <v>3.0630898421216424</v>
      </c>
      <c r="V190" s="255">
        <f t="shared" si="61"/>
        <v>117.48567495191706</v>
      </c>
      <c r="W190" s="255">
        <f t="shared" si="61"/>
        <v>0</v>
      </c>
      <c r="X190" s="255">
        <f t="shared" si="61"/>
        <v>314.80583878280095</v>
      </c>
      <c r="Y190" s="255">
        <f t="shared" si="61"/>
        <v>0</v>
      </c>
      <c r="Z190" s="255">
        <f t="shared" si="61"/>
        <v>56.02209895150664</v>
      </c>
      <c r="AA190" s="255">
        <f t="shared" si="61"/>
        <v>0</v>
      </c>
      <c r="AB190" s="255">
        <f t="shared" si="61"/>
        <v>5.401403737077011</v>
      </c>
      <c r="AC190" s="73"/>
      <c r="AD190" s="178"/>
      <c r="AE190" s="178"/>
      <c r="AF190" s="178"/>
      <c r="AG190" s="178"/>
      <c r="AH190" s="178"/>
      <c r="AI190" s="178"/>
    </row>
    <row r="191" spans="1:35" ht="11.25">
      <c r="A191" s="149">
        <v>134</v>
      </c>
      <c r="B191" s="154" t="s">
        <v>1375</v>
      </c>
      <c r="C191" s="155" t="s">
        <v>1376</v>
      </c>
      <c r="D191" s="162" t="s">
        <v>472</v>
      </c>
      <c r="E191" s="162" t="s">
        <v>472</v>
      </c>
      <c r="F191" s="255">
        <f aca="true" t="shared" si="62" ref="F191:AB191">(F68)</f>
        <v>39255968.25435942</v>
      </c>
      <c r="G191" s="255">
        <f t="shared" si="62"/>
        <v>19316839.471788075</v>
      </c>
      <c r="H191" s="255">
        <f t="shared" si="62"/>
        <v>4532094.0216467995</v>
      </c>
      <c r="I191" s="255">
        <f t="shared" si="62"/>
        <v>5427055.894070691</v>
      </c>
      <c r="J191" s="255">
        <f t="shared" si="62"/>
        <v>3557161.8671021154</v>
      </c>
      <c r="K191" s="255">
        <f t="shared" si="62"/>
        <v>3334893.0266963136</v>
      </c>
      <c r="L191" s="255">
        <f t="shared" si="62"/>
        <v>1972767.5367186572</v>
      </c>
      <c r="M191" s="255">
        <f t="shared" si="62"/>
        <v>829455.6869257314</v>
      </c>
      <c r="N191" s="255">
        <f t="shared" si="62"/>
        <v>147544.96374940942</v>
      </c>
      <c r="O191" s="255">
        <f t="shared" si="62"/>
        <v>138155.78566162402</v>
      </c>
      <c r="P191" s="255">
        <f t="shared" si="62"/>
        <v>19316839.471788075</v>
      </c>
      <c r="Q191" s="255">
        <f t="shared" si="62"/>
        <v>4532094.0216467995</v>
      </c>
      <c r="R191" s="255">
        <f t="shared" si="62"/>
        <v>5427055.894070691</v>
      </c>
      <c r="S191" s="255">
        <f t="shared" si="62"/>
        <v>3557161.8671021154</v>
      </c>
      <c r="T191" s="255">
        <f t="shared" si="62"/>
        <v>3017768.090105896</v>
      </c>
      <c r="U191" s="255">
        <f t="shared" si="62"/>
        <v>8058.071349366976</v>
      </c>
      <c r="V191" s="255">
        <f t="shared" si="62"/>
        <v>309066.86524105055</v>
      </c>
      <c r="W191" s="255">
        <f t="shared" si="62"/>
        <v>58877.60815128282</v>
      </c>
      <c r="X191" s="255">
        <f t="shared" si="62"/>
        <v>829455.6869257314</v>
      </c>
      <c r="Y191" s="255">
        <f t="shared" si="62"/>
        <v>1913889.9285673741</v>
      </c>
      <c r="Z191" s="255">
        <f t="shared" si="62"/>
        <v>147544.96374940942</v>
      </c>
      <c r="AA191" s="255">
        <f t="shared" si="62"/>
        <v>123914.16528668333</v>
      </c>
      <c r="AB191" s="255">
        <f t="shared" si="62"/>
        <v>14241.620374940701</v>
      </c>
      <c r="AC191" s="73"/>
      <c r="AD191" s="178"/>
      <c r="AE191" s="178"/>
      <c r="AF191" s="178"/>
      <c r="AG191" s="178"/>
      <c r="AH191" s="178"/>
      <c r="AI191" s="178"/>
    </row>
    <row r="192" spans="1:35" ht="11.25">
      <c r="A192" s="149">
        <v>135</v>
      </c>
      <c r="B192" s="154" t="s">
        <v>1377</v>
      </c>
      <c r="C192" s="155" t="s">
        <v>1378</v>
      </c>
      <c r="D192" s="162" t="s">
        <v>472</v>
      </c>
      <c r="E192" s="162" t="s">
        <v>472</v>
      </c>
      <c r="F192" s="255">
        <f aca="true" t="shared" si="63" ref="F192:AB192">(F131)</f>
        <v>118961396.70549959</v>
      </c>
      <c r="G192" s="255">
        <f t="shared" si="63"/>
        <v>71217799.60684538</v>
      </c>
      <c r="H192" s="255">
        <f t="shared" si="63"/>
        <v>13519865.949802564</v>
      </c>
      <c r="I192" s="255">
        <f t="shared" si="63"/>
        <v>14901425.928481031</v>
      </c>
      <c r="J192" s="255">
        <f t="shared" si="63"/>
        <v>8695036.84324544</v>
      </c>
      <c r="K192" s="255">
        <f t="shared" si="63"/>
        <v>6953282.044069982</v>
      </c>
      <c r="L192" s="255">
        <f t="shared" si="63"/>
        <v>642043.3145749456</v>
      </c>
      <c r="M192" s="255">
        <f t="shared" si="63"/>
        <v>251751.13355771473</v>
      </c>
      <c r="N192" s="255">
        <f t="shared" si="63"/>
        <v>2354689.142547001</v>
      </c>
      <c r="O192" s="255">
        <f t="shared" si="63"/>
        <v>425502.7423754926</v>
      </c>
      <c r="P192" s="255">
        <f t="shared" si="63"/>
        <v>71217799.60684538</v>
      </c>
      <c r="Q192" s="255">
        <f t="shared" si="63"/>
        <v>13519865.949802564</v>
      </c>
      <c r="R192" s="255">
        <f t="shared" si="63"/>
        <v>14901425.928481031</v>
      </c>
      <c r="S192" s="255">
        <f t="shared" si="63"/>
        <v>8695036.84324544</v>
      </c>
      <c r="T192" s="255">
        <f t="shared" si="63"/>
        <v>5371944.697026987</v>
      </c>
      <c r="U192" s="255">
        <f t="shared" si="63"/>
        <v>24997.75603797082</v>
      </c>
      <c r="V192" s="255">
        <f t="shared" si="63"/>
        <v>1556339.5910050245</v>
      </c>
      <c r="W192" s="255">
        <f t="shared" si="63"/>
        <v>237547.10812593083</v>
      </c>
      <c r="X192" s="255">
        <f t="shared" si="63"/>
        <v>251751.13355771473</v>
      </c>
      <c r="Y192" s="255">
        <f t="shared" si="63"/>
        <v>404496.2064490151</v>
      </c>
      <c r="Z192" s="255">
        <f t="shared" si="63"/>
        <v>2354689.142547001</v>
      </c>
      <c r="AA192" s="255">
        <f t="shared" si="63"/>
        <v>391233.6349408984</v>
      </c>
      <c r="AB192" s="255">
        <f t="shared" si="63"/>
        <v>34269.107434594094</v>
      </c>
      <c r="AC192" s="73"/>
      <c r="AD192" s="178"/>
      <c r="AE192" s="178"/>
      <c r="AF192" s="178"/>
      <c r="AG192" s="178"/>
      <c r="AH192" s="178"/>
      <c r="AI192" s="178"/>
    </row>
    <row r="193" spans="1:35" ht="11.25">
      <c r="A193" s="149">
        <v>136</v>
      </c>
      <c r="B193" s="154" t="s">
        <v>1379</v>
      </c>
      <c r="C193" s="155" t="s">
        <v>1380</v>
      </c>
      <c r="D193" s="162" t="s">
        <v>472</v>
      </c>
      <c r="E193" s="162" t="s">
        <v>472</v>
      </c>
      <c r="F193" s="255">
        <f aca="true" t="shared" si="64" ref="F193:AB193">(F187)</f>
        <v>1217797.523754077</v>
      </c>
      <c r="G193" s="255">
        <f t="shared" si="64"/>
        <v>1631630.3866635028</v>
      </c>
      <c r="H193" s="255">
        <f t="shared" si="64"/>
        <v>126774.39930979873</v>
      </c>
      <c r="I193" s="255">
        <f t="shared" si="64"/>
        <v>-270781.2126665095</v>
      </c>
      <c r="J193" s="255">
        <f t="shared" si="64"/>
        <v>-184539.66307397946</v>
      </c>
      <c r="K193" s="255">
        <f t="shared" si="64"/>
        <v>-153250.95500639372</v>
      </c>
      <c r="L193" s="255">
        <f t="shared" si="64"/>
        <v>-66751.92252404563</v>
      </c>
      <c r="M193" s="255">
        <f t="shared" si="64"/>
        <v>-669.5062175177609</v>
      </c>
      <c r="N193" s="255">
        <f t="shared" si="64"/>
        <v>141634.62722427616</v>
      </c>
      <c r="O193" s="255">
        <f t="shared" si="64"/>
        <v>-6248.629955056196</v>
      </c>
      <c r="P193" s="255">
        <f t="shared" si="64"/>
        <v>1631630.3866635028</v>
      </c>
      <c r="Q193" s="255">
        <f t="shared" si="64"/>
        <v>126774.39930979873</v>
      </c>
      <c r="R193" s="255">
        <f t="shared" si="64"/>
        <v>-270781.2126665095</v>
      </c>
      <c r="S193" s="255">
        <f t="shared" si="64"/>
        <v>-184539.66307397946</v>
      </c>
      <c r="T193" s="255">
        <f t="shared" si="64"/>
        <v>-145040.34273521358</v>
      </c>
      <c r="U193" s="255">
        <f t="shared" si="64"/>
        <v>-516.2826580089735</v>
      </c>
      <c r="V193" s="255">
        <f t="shared" si="64"/>
        <v>-7694.329613171762</v>
      </c>
      <c r="W193" s="255">
        <f t="shared" si="64"/>
        <v>-726.0223656323992</v>
      </c>
      <c r="X193" s="255">
        <f t="shared" si="64"/>
        <v>-669.5062175177609</v>
      </c>
      <c r="Y193" s="255">
        <f t="shared" si="64"/>
        <v>-66025.90015841328</v>
      </c>
      <c r="Z193" s="255">
        <f t="shared" si="64"/>
        <v>141634.62722427616</v>
      </c>
      <c r="AA193" s="255">
        <f t="shared" si="64"/>
        <v>-7650.49862995455</v>
      </c>
      <c r="AB193" s="255">
        <f t="shared" si="64"/>
        <v>1401.8686748983505</v>
      </c>
      <c r="AC193" s="73"/>
      <c r="AD193" s="178"/>
      <c r="AE193" s="178"/>
      <c r="AF193" s="178"/>
      <c r="AG193" s="178"/>
      <c r="AH193" s="178"/>
      <c r="AI193" s="178"/>
    </row>
    <row r="194" spans="1:35" ht="22.5">
      <c r="A194" s="149">
        <v>137</v>
      </c>
      <c r="B194" s="154" t="s">
        <v>1381</v>
      </c>
      <c r="C194" s="155" t="s">
        <v>1382</v>
      </c>
      <c r="D194" s="162" t="s">
        <v>472</v>
      </c>
      <c r="E194" s="162" t="s">
        <v>472</v>
      </c>
      <c r="F194" s="255">
        <f aca="true" t="shared" si="65" ref="F194:AB194">(F189+F190+F191+F192+F193)</f>
        <v>242420696.18560007</v>
      </c>
      <c r="G194" s="255">
        <f t="shared" si="65"/>
        <v>135289296.13925263</v>
      </c>
      <c r="H194" s="255">
        <f t="shared" si="65"/>
        <v>28302423.054102756</v>
      </c>
      <c r="I194" s="255">
        <f t="shared" si="65"/>
        <v>32181300.90777801</v>
      </c>
      <c r="J194" s="255">
        <f t="shared" si="65"/>
        <v>20014736.859267242</v>
      </c>
      <c r="K194" s="255">
        <f t="shared" si="65"/>
        <v>17587344.41364133</v>
      </c>
      <c r="L194" s="255">
        <f t="shared" si="65"/>
        <v>2548058.9287695573</v>
      </c>
      <c r="M194" s="255">
        <f t="shared" si="65"/>
        <v>2934517.0451447014</v>
      </c>
      <c r="N194" s="255">
        <f t="shared" si="65"/>
        <v>2973798.560549844</v>
      </c>
      <c r="O194" s="255">
        <f t="shared" si="65"/>
        <v>589220.2770939402</v>
      </c>
      <c r="P194" s="255">
        <f t="shared" si="65"/>
        <v>135289296.13925263</v>
      </c>
      <c r="Q194" s="255">
        <f t="shared" si="65"/>
        <v>28302423.054102756</v>
      </c>
      <c r="R194" s="255">
        <f t="shared" si="65"/>
        <v>32181300.90777801</v>
      </c>
      <c r="S194" s="255">
        <f t="shared" si="65"/>
        <v>20014736.859267242</v>
      </c>
      <c r="T194" s="255">
        <f t="shared" si="65"/>
        <v>14987147.31250319</v>
      </c>
      <c r="U194" s="255">
        <f t="shared" si="65"/>
        <v>50578.93848108299</v>
      </c>
      <c r="V194" s="255">
        <f t="shared" si="65"/>
        <v>2549618.1626570555</v>
      </c>
      <c r="W194" s="255">
        <f t="shared" si="65"/>
        <v>295698.69391158124</v>
      </c>
      <c r="X194" s="255">
        <f t="shared" si="65"/>
        <v>2934517.0451447014</v>
      </c>
      <c r="Y194" s="255">
        <f t="shared" si="65"/>
        <v>2252360.234857976</v>
      </c>
      <c r="Z194" s="255">
        <f t="shared" si="65"/>
        <v>2973798.560549844</v>
      </c>
      <c r="AA194" s="255">
        <f t="shared" si="65"/>
        <v>507497.3015976272</v>
      </c>
      <c r="AB194" s="255">
        <f t="shared" si="65"/>
        <v>81722.97549631298</v>
      </c>
      <c r="AC194" s="73"/>
      <c r="AD194" s="178"/>
      <c r="AE194" s="178"/>
      <c r="AF194" s="178"/>
      <c r="AG194" s="178"/>
      <c r="AH194" s="178"/>
      <c r="AI194" s="178"/>
    </row>
    <row r="195" spans="1:35" ht="11.25">
      <c r="A195" s="150"/>
      <c r="B195" s="152"/>
      <c r="C195" s="149"/>
      <c r="E195" s="149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73"/>
      <c r="AD195" s="178"/>
      <c r="AE195" s="178"/>
      <c r="AF195" s="178"/>
      <c r="AG195" s="178"/>
      <c r="AH195" s="178"/>
      <c r="AI195" s="178"/>
    </row>
    <row r="196" spans="1:35" s="154" customFormat="1" ht="11.25">
      <c r="A196" s="162">
        <v>138</v>
      </c>
      <c r="B196" s="171" t="s">
        <v>1383</v>
      </c>
      <c r="C196" s="172" t="s">
        <v>450</v>
      </c>
      <c r="D196" s="162" t="s">
        <v>472</v>
      </c>
      <c r="E196" s="162" t="s">
        <v>472</v>
      </c>
      <c r="F196" s="255">
        <v>242420696.18559998</v>
      </c>
      <c r="G196" s="255">
        <v>135289296.13925266</v>
      </c>
      <c r="H196" s="255">
        <v>28302423.05410275</v>
      </c>
      <c r="I196" s="255">
        <v>32181300.907777995</v>
      </c>
      <c r="J196" s="255">
        <v>20014736.85926724</v>
      </c>
      <c r="K196" s="255">
        <v>17587344.413641334</v>
      </c>
      <c r="L196" s="255">
        <v>2548058.928769558</v>
      </c>
      <c r="M196" s="255">
        <v>2934517.0451447023</v>
      </c>
      <c r="N196" s="255">
        <v>2973798.560549843</v>
      </c>
      <c r="O196" s="255">
        <v>589220.2770939402</v>
      </c>
      <c r="P196" s="255">
        <v>135289296.13925266</v>
      </c>
      <c r="Q196" s="255">
        <v>28302423.05410275</v>
      </c>
      <c r="R196" s="255">
        <v>32181300.907777995</v>
      </c>
      <c r="S196" s="255">
        <v>20014736.85926724</v>
      </c>
      <c r="T196" s="255">
        <v>14987147.31250319</v>
      </c>
      <c r="U196" s="255">
        <v>50578.938481083</v>
      </c>
      <c r="V196" s="255">
        <v>2549618.1626570565</v>
      </c>
      <c r="W196" s="255">
        <v>295698.6939115811</v>
      </c>
      <c r="X196" s="255">
        <v>2934517.0451447023</v>
      </c>
      <c r="Y196" s="255">
        <v>2252360.2348579774</v>
      </c>
      <c r="Z196" s="255">
        <v>2973798.560549843</v>
      </c>
      <c r="AA196" s="255">
        <v>507497.3015976272</v>
      </c>
      <c r="AB196" s="255">
        <v>81722.97549631301</v>
      </c>
      <c r="AC196" s="73"/>
      <c r="AD196" s="166"/>
      <c r="AE196" s="166"/>
      <c r="AF196" s="166"/>
      <c r="AG196" s="166"/>
      <c r="AH196" s="166"/>
      <c r="AI196" s="166"/>
    </row>
    <row r="197" spans="1:35" s="154" customFormat="1" ht="11.25">
      <c r="A197" s="162">
        <v>139</v>
      </c>
      <c r="B197" s="168" t="s">
        <v>893</v>
      </c>
      <c r="C197" s="163" t="s">
        <v>1384</v>
      </c>
      <c r="D197" s="162" t="s">
        <v>472</v>
      </c>
      <c r="E197" s="162" t="s">
        <v>472</v>
      </c>
      <c r="F197" s="255">
        <f aca="true" t="shared" si="66" ref="F197:AB197">(F196-F194)</f>
        <v>-8.940696716308594E-08</v>
      </c>
      <c r="G197" s="255">
        <f t="shared" si="66"/>
        <v>2.9802322387695312E-08</v>
      </c>
      <c r="H197" s="255">
        <f t="shared" si="66"/>
        <v>-7.450580596923828E-09</v>
      </c>
      <c r="I197" s="255">
        <f t="shared" si="66"/>
        <v>-1.4901161193847656E-08</v>
      </c>
      <c r="J197" s="255">
        <f t="shared" si="66"/>
        <v>-3.725290298461914E-09</v>
      </c>
      <c r="K197" s="255">
        <f t="shared" si="66"/>
        <v>3.725290298461914E-09</v>
      </c>
      <c r="L197" s="255">
        <f t="shared" si="66"/>
        <v>9.313225746154785E-10</v>
      </c>
      <c r="M197" s="255">
        <f t="shared" si="66"/>
        <v>9.313225746154785E-10</v>
      </c>
      <c r="N197" s="255">
        <f t="shared" si="66"/>
        <v>-9.313225746154785E-10</v>
      </c>
      <c r="O197" s="255">
        <f t="shared" si="66"/>
        <v>0</v>
      </c>
      <c r="P197" s="255">
        <f t="shared" si="66"/>
        <v>2.9802322387695312E-08</v>
      </c>
      <c r="Q197" s="255">
        <f t="shared" si="66"/>
        <v>-7.450580596923828E-09</v>
      </c>
      <c r="R197" s="255">
        <f t="shared" si="66"/>
        <v>-1.4901161193847656E-08</v>
      </c>
      <c r="S197" s="255">
        <f t="shared" si="66"/>
        <v>-3.725290298461914E-09</v>
      </c>
      <c r="T197" s="255">
        <f t="shared" si="66"/>
        <v>0</v>
      </c>
      <c r="U197" s="255">
        <f t="shared" si="66"/>
        <v>1.4551915228366852E-11</v>
      </c>
      <c r="V197" s="255">
        <f t="shared" si="66"/>
        <v>9.313225746154785E-10</v>
      </c>
      <c r="W197" s="255">
        <f t="shared" si="66"/>
        <v>-1.1641532182693481E-10</v>
      </c>
      <c r="X197" s="255">
        <f t="shared" si="66"/>
        <v>9.313225746154785E-10</v>
      </c>
      <c r="Y197" s="255">
        <f t="shared" si="66"/>
        <v>1.3969838619232178E-09</v>
      </c>
      <c r="Z197" s="255">
        <f t="shared" si="66"/>
        <v>-9.313225746154785E-10</v>
      </c>
      <c r="AA197" s="255">
        <f t="shared" si="66"/>
        <v>0</v>
      </c>
      <c r="AB197" s="255">
        <f t="shared" si="66"/>
        <v>2.9103830456733704E-11</v>
      </c>
      <c r="AC197" s="73"/>
      <c r="AD197" s="166"/>
      <c r="AE197" s="166"/>
      <c r="AF197" s="166"/>
      <c r="AG197" s="166"/>
      <c r="AH197" s="166"/>
      <c r="AI197" s="166"/>
    </row>
    <row r="198" spans="1:35" s="154" customFormat="1" ht="11.25">
      <c r="A198" s="162"/>
      <c r="B198" s="168"/>
      <c r="C198" s="163"/>
      <c r="D198" s="150"/>
      <c r="E198" s="162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73"/>
      <c r="AD198" s="166"/>
      <c r="AE198" s="166"/>
      <c r="AF198" s="166"/>
      <c r="AG198" s="166"/>
      <c r="AH198" s="166"/>
      <c r="AI198" s="166"/>
    </row>
    <row r="199" spans="1:35" s="154" customFormat="1" ht="11.25">
      <c r="A199" s="179"/>
      <c r="B199" s="170" t="s">
        <v>1385</v>
      </c>
      <c r="C199" s="179"/>
      <c r="D199" s="150"/>
      <c r="E199" s="179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73"/>
      <c r="AD199" s="166"/>
      <c r="AE199" s="166"/>
      <c r="AF199" s="166"/>
      <c r="AG199" s="166"/>
      <c r="AH199" s="166"/>
      <c r="AI199" s="166"/>
    </row>
    <row r="200" spans="1:35" s="154" customFormat="1" ht="11.25">
      <c r="A200" s="179">
        <v>140</v>
      </c>
      <c r="B200" s="83" t="s">
        <v>1386</v>
      </c>
      <c r="C200" s="82" t="s">
        <v>1387</v>
      </c>
      <c r="D200" s="82" t="s">
        <v>472</v>
      </c>
      <c r="E200" s="82" t="s">
        <v>472</v>
      </c>
      <c r="F200" s="255">
        <v>143737330</v>
      </c>
      <c r="G200" s="255">
        <v>74692400.45972924</v>
      </c>
      <c r="H200" s="255">
        <v>17535007.804139514</v>
      </c>
      <c r="I200" s="255">
        <v>20999008.61111882</v>
      </c>
      <c r="J200" s="255">
        <v>13764950.2876049</v>
      </c>
      <c r="K200" s="255">
        <v>12908165.409914494</v>
      </c>
      <c r="L200" s="255">
        <v>1.2201065229652937E-16</v>
      </c>
      <c r="M200" s="255">
        <v>3211235.555194759</v>
      </c>
      <c r="N200" s="255">
        <v>571463.8480826862</v>
      </c>
      <c r="O200" s="255">
        <v>55098.02421558891</v>
      </c>
      <c r="P200" s="255">
        <v>74692400.45972924</v>
      </c>
      <c r="Q200" s="255">
        <v>17535007.804139514</v>
      </c>
      <c r="R200" s="255">
        <v>20999008.61111882</v>
      </c>
      <c r="S200" s="255">
        <v>13764950.2876049</v>
      </c>
      <c r="T200" s="255">
        <v>11678485.296171391</v>
      </c>
      <c r="U200" s="255">
        <v>31245.61808576695</v>
      </c>
      <c r="V200" s="255">
        <v>1198434.495657335</v>
      </c>
      <c r="W200" s="255">
        <v>3.316977964376664E-18</v>
      </c>
      <c r="X200" s="255">
        <v>3211235.555194759</v>
      </c>
      <c r="Y200" s="255">
        <v>1.1869367433215272E-16</v>
      </c>
      <c r="Z200" s="255">
        <v>571463.8480826862</v>
      </c>
      <c r="AA200" s="255">
        <v>0</v>
      </c>
      <c r="AB200" s="255">
        <v>55098.02421558891</v>
      </c>
      <c r="AC200" s="73"/>
      <c r="AD200" s="166"/>
      <c r="AE200" s="166"/>
      <c r="AF200" s="166"/>
      <c r="AG200" s="166"/>
      <c r="AH200" s="166"/>
      <c r="AI200" s="166"/>
    </row>
    <row r="201" spans="1:35" s="154" customFormat="1" ht="11.25">
      <c r="A201" s="179">
        <v>141</v>
      </c>
      <c r="B201" s="180" t="s">
        <v>1388</v>
      </c>
      <c r="C201" s="179" t="s">
        <v>1389</v>
      </c>
      <c r="D201" s="155" t="s">
        <v>472</v>
      </c>
      <c r="E201" s="155" t="s">
        <v>472</v>
      </c>
      <c r="F201" s="255">
        <v>51983533</v>
      </c>
      <c r="G201" s="255">
        <v>26962841.34473319</v>
      </c>
      <c r="H201" s="255">
        <v>6332937.773812094</v>
      </c>
      <c r="I201" s="255">
        <v>7584372.365992509</v>
      </c>
      <c r="J201" s="255">
        <v>4971921.246625159</v>
      </c>
      <c r="K201" s="255">
        <v>4663391.747640168</v>
      </c>
      <c r="L201" s="255">
        <v>69783.38052080893</v>
      </c>
      <c r="M201" s="255">
        <v>1167225.9512379435</v>
      </c>
      <c r="N201" s="255">
        <v>206560.6533865707</v>
      </c>
      <c r="O201" s="255">
        <v>24498.536051556875</v>
      </c>
      <c r="P201" s="255">
        <v>26962841.34473319</v>
      </c>
      <c r="Q201" s="255">
        <v>6332937.773812094</v>
      </c>
      <c r="R201" s="255">
        <v>7584372.365992509</v>
      </c>
      <c r="S201" s="255">
        <v>4971921.246625159</v>
      </c>
      <c r="T201" s="255">
        <v>4218513.364398446</v>
      </c>
      <c r="U201" s="255">
        <v>11304.083021885936</v>
      </c>
      <c r="V201" s="255">
        <v>433574.30021983606</v>
      </c>
      <c r="W201" s="255">
        <v>2262.2819227533955</v>
      </c>
      <c r="X201" s="255">
        <v>1167225.9512379435</v>
      </c>
      <c r="Y201" s="255">
        <v>67521.09859805554</v>
      </c>
      <c r="Z201" s="255">
        <v>206560.6533865707</v>
      </c>
      <c r="AA201" s="255">
        <v>4600.448801709512</v>
      </c>
      <c r="AB201" s="255">
        <v>19898.087249847365</v>
      </c>
      <c r="AC201" s="73"/>
      <c r="AD201" s="166"/>
      <c r="AE201" s="166"/>
      <c r="AF201" s="166"/>
      <c r="AG201" s="166"/>
      <c r="AH201" s="166"/>
      <c r="AI201" s="166"/>
    </row>
    <row r="202" spans="1:35" s="154" customFormat="1" ht="11.25">
      <c r="A202" s="179">
        <v>142</v>
      </c>
      <c r="B202" s="180" t="s">
        <v>1390</v>
      </c>
      <c r="C202" s="179" t="s">
        <v>1391</v>
      </c>
      <c r="D202" s="155" t="s">
        <v>472</v>
      </c>
      <c r="E202" s="155" t="s">
        <v>472</v>
      </c>
      <c r="F202" s="255">
        <v>558165736.03</v>
      </c>
      <c r="G202" s="255">
        <v>289186961.5503962</v>
      </c>
      <c r="H202" s="255">
        <v>67915748.49403739</v>
      </c>
      <c r="I202" s="255">
        <v>81335474.56540446</v>
      </c>
      <c r="J202" s="255">
        <v>53318517.086075515</v>
      </c>
      <c r="K202" s="255">
        <v>50007570.543845154</v>
      </c>
      <c r="L202" s="255">
        <v>1474477.1528231588</v>
      </c>
      <c r="M202" s="255">
        <v>12442336.31987541</v>
      </c>
      <c r="N202" s="255">
        <v>2214782.5973313195</v>
      </c>
      <c r="O202" s="255">
        <v>269867.7202113056</v>
      </c>
      <c r="P202" s="255">
        <v>289186961.5503962</v>
      </c>
      <c r="Q202" s="255">
        <v>67915748.49403739</v>
      </c>
      <c r="R202" s="255">
        <v>81335474.56540446</v>
      </c>
      <c r="S202" s="255">
        <v>53318517.086075515</v>
      </c>
      <c r="T202" s="255">
        <v>45238474.04180803</v>
      </c>
      <c r="U202" s="255">
        <v>121179.9620095204</v>
      </c>
      <c r="V202" s="255">
        <v>4647916.540027602</v>
      </c>
      <c r="W202" s="255">
        <v>58337.26007421584</v>
      </c>
      <c r="X202" s="255">
        <v>12442336.31987541</v>
      </c>
      <c r="Y202" s="255">
        <v>1416139.892748943</v>
      </c>
      <c r="Z202" s="255">
        <v>2214782.5973313195</v>
      </c>
      <c r="AA202" s="255">
        <v>56473.79602903832</v>
      </c>
      <c r="AB202" s="255">
        <v>213393.92418226728</v>
      </c>
      <c r="AC202" s="73"/>
      <c r="AD202" s="166"/>
      <c r="AE202" s="166"/>
      <c r="AF202" s="166"/>
      <c r="AG202" s="166"/>
      <c r="AH202" s="166"/>
      <c r="AI202" s="166"/>
    </row>
    <row r="203" spans="1:35" s="154" customFormat="1" ht="11.25">
      <c r="A203" s="179">
        <v>143</v>
      </c>
      <c r="B203" s="123" t="s">
        <v>1392</v>
      </c>
      <c r="C203" s="92" t="s">
        <v>635</v>
      </c>
      <c r="D203" s="155" t="s">
        <v>472</v>
      </c>
      <c r="E203" s="179" t="s">
        <v>552</v>
      </c>
      <c r="F203" s="255">
        <v>43898001.99999999</v>
      </c>
      <c r="G203" s="255">
        <v>22811382.017225415</v>
      </c>
      <c r="H203" s="255">
        <v>5355267.192288404</v>
      </c>
      <c r="I203" s="255">
        <v>6413188.014616042</v>
      </c>
      <c r="J203" s="255">
        <v>4203875.3276910065</v>
      </c>
      <c r="K203" s="255">
        <v>3942209.5219158246</v>
      </c>
      <c r="L203" s="255">
        <v>3.7262580698656015E-17</v>
      </c>
      <c r="M203" s="255">
        <v>980725.2216554364</v>
      </c>
      <c r="N203" s="255">
        <v>174527.52980775037</v>
      </c>
      <c r="O203" s="255">
        <v>16827.17480011609</v>
      </c>
      <c r="P203" s="255">
        <v>22811382.017225415</v>
      </c>
      <c r="Q203" s="255">
        <v>5355267.192288404</v>
      </c>
      <c r="R203" s="255">
        <v>6413188.014616042</v>
      </c>
      <c r="S203" s="255">
        <v>4203875.3276910065</v>
      </c>
      <c r="T203" s="255">
        <v>3566659.898916323</v>
      </c>
      <c r="U203" s="255">
        <v>9542.546847226351</v>
      </c>
      <c r="V203" s="255">
        <v>366007.07615227497</v>
      </c>
      <c r="W203" s="255">
        <v>1.0130194105745718E-18</v>
      </c>
      <c r="X203" s="255">
        <v>980725.2216554364</v>
      </c>
      <c r="Y203" s="255">
        <v>3.624956128808144E-17</v>
      </c>
      <c r="Z203" s="255">
        <v>174527.52980775037</v>
      </c>
      <c r="AA203" s="255">
        <v>0</v>
      </c>
      <c r="AB203" s="255">
        <v>16827.17480011609</v>
      </c>
      <c r="AC203" s="73"/>
      <c r="AD203" s="166"/>
      <c r="AE203" s="166"/>
      <c r="AF203" s="166"/>
      <c r="AG203" s="166"/>
      <c r="AH203" s="166"/>
      <c r="AI203" s="166"/>
    </row>
    <row r="204" spans="1:35" s="154" customFormat="1" ht="11.25">
      <c r="A204" s="179">
        <v>144</v>
      </c>
      <c r="B204" s="95" t="s">
        <v>1393</v>
      </c>
      <c r="C204" s="94" t="s">
        <v>802</v>
      </c>
      <c r="D204" s="155" t="s">
        <v>472</v>
      </c>
      <c r="E204" s="179" t="s">
        <v>552</v>
      </c>
      <c r="F204" s="255">
        <v>19860502</v>
      </c>
      <c r="G204" s="255">
        <v>10320412.71891758</v>
      </c>
      <c r="H204" s="255">
        <v>2422850.4701188505</v>
      </c>
      <c r="I204" s="255">
        <v>2901479.0557132405</v>
      </c>
      <c r="J204" s="255">
        <v>1901933.3580001637</v>
      </c>
      <c r="K204" s="255">
        <v>1783549.513128827</v>
      </c>
      <c r="L204" s="255">
        <v>1.685847931053489E-17</v>
      </c>
      <c r="M204" s="255">
        <v>443703.45662060514</v>
      </c>
      <c r="N204" s="255">
        <v>78960.41270401978</v>
      </c>
      <c r="O204" s="255">
        <v>7613.014796711139</v>
      </c>
      <c r="P204" s="255">
        <v>10320412.71891758</v>
      </c>
      <c r="Q204" s="255">
        <v>2422850.4701188505</v>
      </c>
      <c r="R204" s="255">
        <v>2901479.0557132405</v>
      </c>
      <c r="S204" s="255">
        <v>1901933.3580001637</v>
      </c>
      <c r="T204" s="255">
        <v>1613641.915997622</v>
      </c>
      <c r="U204" s="255">
        <v>4317.275550364061</v>
      </c>
      <c r="V204" s="255">
        <v>165590.32158084118</v>
      </c>
      <c r="W204" s="255">
        <v>4.58314117115287E-19</v>
      </c>
      <c r="X204" s="255">
        <v>443703.45662060514</v>
      </c>
      <c r="Y204" s="255">
        <v>1.6400165193419604E-17</v>
      </c>
      <c r="Z204" s="255">
        <v>78960.41270401978</v>
      </c>
      <c r="AA204" s="255">
        <v>0</v>
      </c>
      <c r="AB204" s="255">
        <v>7613.014796711139</v>
      </c>
      <c r="AC204" s="73"/>
      <c r="AD204" s="166"/>
      <c r="AE204" s="166"/>
      <c r="AF204" s="166"/>
      <c r="AG204" s="166"/>
      <c r="AH204" s="166"/>
      <c r="AI204" s="166"/>
    </row>
    <row r="205" spans="1:35" s="154" customFormat="1" ht="11.25">
      <c r="A205" s="179">
        <v>145</v>
      </c>
      <c r="B205" s="95" t="s">
        <v>1394</v>
      </c>
      <c r="C205" s="94" t="s">
        <v>804</v>
      </c>
      <c r="D205" s="155" t="s">
        <v>472</v>
      </c>
      <c r="E205" s="179" t="s">
        <v>552</v>
      </c>
      <c r="F205" s="255">
        <v>11826946</v>
      </c>
      <c r="G205" s="255">
        <v>6145814.6387413265</v>
      </c>
      <c r="H205" s="255">
        <v>1442809.5360414486</v>
      </c>
      <c r="I205" s="255">
        <v>1727833.269876637</v>
      </c>
      <c r="J205" s="255">
        <v>1132602.9483376907</v>
      </c>
      <c r="K205" s="255">
        <v>1062105.2670320685</v>
      </c>
      <c r="L205" s="255">
        <v>1.0039238909863073E-17</v>
      </c>
      <c r="M205" s="255">
        <v>264225.7895326734</v>
      </c>
      <c r="N205" s="255">
        <v>47020.99358758183</v>
      </c>
      <c r="O205" s="255">
        <v>4533.556850572238</v>
      </c>
      <c r="P205" s="255">
        <v>6145814.6387413265</v>
      </c>
      <c r="Q205" s="255">
        <v>1442809.5360414486</v>
      </c>
      <c r="R205" s="255">
        <v>1727833.269876637</v>
      </c>
      <c r="S205" s="255">
        <v>1132602.9483376907</v>
      </c>
      <c r="T205" s="255">
        <v>960925.1469998297</v>
      </c>
      <c r="U205" s="255">
        <v>2570.941298526897</v>
      </c>
      <c r="V205" s="255">
        <v>98609.17873371193</v>
      </c>
      <c r="W205" s="255">
        <v>2.7292645040695223E-19</v>
      </c>
      <c r="X205" s="255">
        <v>264225.7895326734</v>
      </c>
      <c r="Y205" s="255">
        <v>9.76631245945612E-18</v>
      </c>
      <c r="Z205" s="255">
        <v>47020.99358758183</v>
      </c>
      <c r="AA205" s="255">
        <v>0</v>
      </c>
      <c r="AB205" s="255">
        <v>4533.556850572238</v>
      </c>
      <c r="AC205" s="73"/>
      <c r="AD205" s="166"/>
      <c r="AE205" s="166"/>
      <c r="AF205" s="166"/>
      <c r="AG205" s="166"/>
      <c r="AH205" s="166"/>
      <c r="AI205" s="166"/>
    </row>
    <row r="206" spans="1:35" s="182" customFormat="1" ht="11.25">
      <c r="A206" s="179">
        <v>146</v>
      </c>
      <c r="B206" s="95" t="s">
        <v>1395</v>
      </c>
      <c r="C206" s="94" t="s">
        <v>806</v>
      </c>
      <c r="D206" s="155" t="s">
        <v>472</v>
      </c>
      <c r="E206" s="179" t="s">
        <v>552</v>
      </c>
      <c r="F206" s="255">
        <v>4185132</v>
      </c>
      <c r="G206" s="255">
        <v>2174783.37270372</v>
      </c>
      <c r="H206" s="255">
        <v>510558.54649139516</v>
      </c>
      <c r="I206" s="255">
        <v>611418.2231343028</v>
      </c>
      <c r="J206" s="255">
        <v>400787.5610814843</v>
      </c>
      <c r="K206" s="255">
        <v>375840.9601620278</v>
      </c>
      <c r="L206" s="255">
        <v>3.5525265793310515E-18</v>
      </c>
      <c r="M206" s="255">
        <v>93500.03010062416</v>
      </c>
      <c r="N206" s="255">
        <v>16639.043159170888</v>
      </c>
      <c r="O206" s="255">
        <v>1604.2631672748898</v>
      </c>
      <c r="P206" s="255">
        <v>2174783.37270372</v>
      </c>
      <c r="Q206" s="255">
        <v>510558.54649139516</v>
      </c>
      <c r="R206" s="255">
        <v>611418.2231343028</v>
      </c>
      <c r="S206" s="255">
        <v>400787.5610814843</v>
      </c>
      <c r="T206" s="255">
        <v>340036.9446443478</v>
      </c>
      <c r="U206" s="255">
        <v>909.7639152648934</v>
      </c>
      <c r="V206" s="255">
        <v>34894.25160241514</v>
      </c>
      <c r="W206" s="255">
        <v>9.657888192307201E-20</v>
      </c>
      <c r="X206" s="255">
        <v>93500.03010062416</v>
      </c>
      <c r="Y206" s="255">
        <v>3.4559476974079797E-18</v>
      </c>
      <c r="Z206" s="255">
        <v>16639.043159170888</v>
      </c>
      <c r="AA206" s="255">
        <v>0</v>
      </c>
      <c r="AB206" s="255">
        <v>1604.2631672748898</v>
      </c>
      <c r="AC206" s="73"/>
      <c r="AD206" s="181"/>
      <c r="AE206" s="181"/>
      <c r="AF206" s="181"/>
      <c r="AG206" s="181"/>
      <c r="AH206" s="181"/>
      <c r="AI206" s="181"/>
    </row>
    <row r="207" spans="1:35" s="182" customFormat="1" ht="11.25">
      <c r="A207" s="179">
        <v>147</v>
      </c>
      <c r="B207" s="95" t="s">
        <v>1396</v>
      </c>
      <c r="C207" s="96" t="s">
        <v>816</v>
      </c>
      <c r="D207" s="155" t="s">
        <v>472</v>
      </c>
      <c r="E207" s="179" t="s">
        <v>552</v>
      </c>
      <c r="F207" s="255">
        <v>26792</v>
      </c>
      <c r="G207" s="255">
        <v>13922.331749984962</v>
      </c>
      <c r="H207" s="255">
        <v>3268.4475848306483</v>
      </c>
      <c r="I207" s="255">
        <v>3914.1219522381234</v>
      </c>
      <c r="J207" s="255">
        <v>2565.725605905651</v>
      </c>
      <c r="K207" s="255">
        <v>2406.024709533905</v>
      </c>
      <c r="L207" s="255">
        <v>2.2742243760396936E-20</v>
      </c>
      <c r="M207" s="255">
        <v>598.5600469605075</v>
      </c>
      <c r="N207" s="255">
        <v>106.51832351297556</v>
      </c>
      <c r="O207" s="255">
        <v>10.270027033228308</v>
      </c>
      <c r="P207" s="255">
        <v>13922.331749984962</v>
      </c>
      <c r="Q207" s="255">
        <v>3268.4475848306483</v>
      </c>
      <c r="R207" s="255">
        <v>3914.1219522381234</v>
      </c>
      <c r="S207" s="255">
        <v>2565.725605905651</v>
      </c>
      <c r="T207" s="255">
        <v>2176.817797123572</v>
      </c>
      <c r="U207" s="255">
        <v>5.824044454936433</v>
      </c>
      <c r="V207" s="255">
        <v>223.38286795539696</v>
      </c>
      <c r="W207" s="255">
        <v>6.182699624487221E-22</v>
      </c>
      <c r="X207" s="255">
        <v>598.5600469605075</v>
      </c>
      <c r="Y207" s="255">
        <v>2.2123973797948213E-20</v>
      </c>
      <c r="Z207" s="255">
        <v>106.51832351297556</v>
      </c>
      <c r="AA207" s="255">
        <v>0</v>
      </c>
      <c r="AB207" s="255">
        <v>10.270027033228308</v>
      </c>
      <c r="AC207" s="73"/>
      <c r="AD207" s="181"/>
      <c r="AE207" s="181"/>
      <c r="AF207" s="181"/>
      <c r="AG207" s="181"/>
      <c r="AH207" s="181"/>
      <c r="AI207" s="181"/>
    </row>
    <row r="208" spans="1:35" s="154" customFormat="1" ht="11.25">
      <c r="A208" s="179">
        <v>148</v>
      </c>
      <c r="B208" s="183" t="s">
        <v>0</v>
      </c>
      <c r="C208" s="179" t="s">
        <v>822</v>
      </c>
      <c r="D208" s="155" t="s">
        <v>472</v>
      </c>
      <c r="E208" s="179" t="s">
        <v>552</v>
      </c>
      <c r="F208" s="255">
        <v>2343901</v>
      </c>
      <c r="G208" s="255">
        <v>1217996.6897253473</v>
      </c>
      <c r="H208" s="255">
        <v>285940.48829994554</v>
      </c>
      <c r="I208" s="255">
        <v>342427.3797392091</v>
      </c>
      <c r="J208" s="255">
        <v>224462.78043475145</v>
      </c>
      <c r="K208" s="255">
        <v>210491.33034865742</v>
      </c>
      <c r="L208" s="255">
        <v>1.9896076400506916E-18</v>
      </c>
      <c r="M208" s="255">
        <v>52365.09005041731</v>
      </c>
      <c r="N208" s="255">
        <v>9318.766982695839</v>
      </c>
      <c r="O208" s="255">
        <v>898.4744189762191</v>
      </c>
      <c r="P208" s="255">
        <v>1217996.6897253473</v>
      </c>
      <c r="Q208" s="255">
        <v>285940.48829994554</v>
      </c>
      <c r="R208" s="255">
        <v>342427.3797392091</v>
      </c>
      <c r="S208" s="255">
        <v>224462.78043475145</v>
      </c>
      <c r="T208" s="255">
        <v>190439.13897789404</v>
      </c>
      <c r="U208" s="255">
        <v>509.5171551944595</v>
      </c>
      <c r="V208" s="255">
        <v>19542.674215568935</v>
      </c>
      <c r="W208" s="255">
        <v>5.408941412561669E-20</v>
      </c>
      <c r="X208" s="255">
        <v>52365.09005041731</v>
      </c>
      <c r="Y208" s="255">
        <v>1.935518225925075E-18</v>
      </c>
      <c r="Z208" s="255">
        <v>9318.766982695839</v>
      </c>
      <c r="AA208" s="255">
        <v>0</v>
      </c>
      <c r="AB208" s="255">
        <v>898.4744189762191</v>
      </c>
      <c r="AC208" s="73"/>
      <c r="AD208" s="166"/>
      <c r="AE208" s="166"/>
      <c r="AF208" s="166"/>
      <c r="AG208" s="166"/>
      <c r="AH208" s="166"/>
      <c r="AI208" s="166"/>
    </row>
    <row r="209" spans="1:35" s="154" customFormat="1" ht="11.25">
      <c r="A209" s="179">
        <v>149</v>
      </c>
      <c r="B209" s="183" t="s">
        <v>1</v>
      </c>
      <c r="C209" s="179" t="s">
        <v>824</v>
      </c>
      <c r="D209" s="155" t="s">
        <v>472</v>
      </c>
      <c r="E209" s="179" t="s">
        <v>552</v>
      </c>
      <c r="F209" s="255">
        <v>62894</v>
      </c>
      <c r="G209" s="255">
        <v>32682.5594611658</v>
      </c>
      <c r="H209" s="255">
        <v>7672.653866838563</v>
      </c>
      <c r="I209" s="255">
        <v>9188.369142432985</v>
      </c>
      <c r="J209" s="255">
        <v>6023.01979164788</v>
      </c>
      <c r="K209" s="255">
        <v>5648.123248784168</v>
      </c>
      <c r="L209" s="255">
        <v>5.3387230481726063E-20</v>
      </c>
      <c r="M209" s="255">
        <v>1405.114795219997</v>
      </c>
      <c r="N209" s="255">
        <v>250.0508897814678</v>
      </c>
      <c r="O209" s="255">
        <v>24.108804129137845</v>
      </c>
      <c r="P209" s="255">
        <v>32682.5594611658</v>
      </c>
      <c r="Q209" s="255">
        <v>7672.653866838563</v>
      </c>
      <c r="R209" s="255">
        <v>9188.369142432985</v>
      </c>
      <c r="S209" s="255">
        <v>6023.01979164788</v>
      </c>
      <c r="T209" s="255">
        <v>5110.0619040120155</v>
      </c>
      <c r="U209" s="255">
        <v>13.671896534367422</v>
      </c>
      <c r="V209" s="255">
        <v>524.389448237785</v>
      </c>
      <c r="W209" s="255">
        <v>1.4513836599824548E-21</v>
      </c>
      <c r="X209" s="255">
        <v>1405.114795219997</v>
      </c>
      <c r="Y209" s="255">
        <v>5.193584682174361E-20</v>
      </c>
      <c r="Z209" s="255">
        <v>250.0508897814678</v>
      </c>
      <c r="AA209" s="255">
        <v>0</v>
      </c>
      <c r="AB209" s="255">
        <v>24.108804129137845</v>
      </c>
      <c r="AC209" s="73"/>
      <c r="AD209" s="166"/>
      <c r="AE209" s="166"/>
      <c r="AF209" s="166"/>
      <c r="AG209" s="166"/>
      <c r="AH209" s="166"/>
      <c r="AI209" s="166"/>
    </row>
    <row r="210" spans="1:35" s="154" customFormat="1" ht="11.25">
      <c r="A210" s="179">
        <v>150</v>
      </c>
      <c r="B210" s="183" t="s">
        <v>2</v>
      </c>
      <c r="C210" s="184" t="s">
        <v>828</v>
      </c>
      <c r="D210" s="155" t="s">
        <v>472</v>
      </c>
      <c r="E210" s="179" t="s">
        <v>552</v>
      </c>
      <c r="F210" s="255">
        <v>46030</v>
      </c>
      <c r="G210" s="255">
        <v>23919.26434950014</v>
      </c>
      <c r="H210" s="255">
        <v>5615.356909889322</v>
      </c>
      <c r="I210" s="255">
        <v>6724.657862851627</v>
      </c>
      <c r="J210" s="255">
        <v>4408.045298590516</v>
      </c>
      <c r="K210" s="255">
        <v>4133.671147351659</v>
      </c>
      <c r="L210" s="255">
        <v>3.907231562746607E-20</v>
      </c>
      <c r="M210" s="255">
        <v>1028.356186980896</v>
      </c>
      <c r="N210" s="255">
        <v>183.00382320477252</v>
      </c>
      <c r="O210" s="255">
        <v>17.644421631065203</v>
      </c>
      <c r="P210" s="255">
        <v>23919.26434950014</v>
      </c>
      <c r="Q210" s="255">
        <v>5615.356909889322</v>
      </c>
      <c r="R210" s="255">
        <v>6724.657862851627</v>
      </c>
      <c r="S210" s="255">
        <v>4408.045298590516</v>
      </c>
      <c r="T210" s="255">
        <v>3739.8821738428637</v>
      </c>
      <c r="U210" s="255">
        <v>10.006000532275454</v>
      </c>
      <c r="V210" s="255">
        <v>383.78297297651994</v>
      </c>
      <c r="W210" s="255">
        <v>1.0622188105223454E-21</v>
      </c>
      <c r="X210" s="255">
        <v>1028.356186980896</v>
      </c>
      <c r="Y210" s="255">
        <v>3.801009681694372E-20</v>
      </c>
      <c r="Z210" s="255">
        <v>183.00382320477252</v>
      </c>
      <c r="AA210" s="255">
        <v>0</v>
      </c>
      <c r="AB210" s="255">
        <v>17.644421631065203</v>
      </c>
      <c r="AC210" s="73"/>
      <c r="AD210" s="166"/>
      <c r="AE210" s="166"/>
      <c r="AF210" s="166"/>
      <c r="AG210" s="166"/>
      <c r="AH210" s="166"/>
      <c r="AI210" s="166"/>
    </row>
    <row r="211" spans="1:35" s="154" customFormat="1" ht="22.5">
      <c r="A211" s="179">
        <v>151</v>
      </c>
      <c r="B211" s="183" t="s">
        <v>3</v>
      </c>
      <c r="C211" s="179" t="s">
        <v>832</v>
      </c>
      <c r="D211" s="155" t="s">
        <v>472</v>
      </c>
      <c r="E211" s="179" t="s">
        <v>552</v>
      </c>
      <c r="F211" s="255">
        <v>47687</v>
      </c>
      <c r="G211" s="255">
        <v>24780.31629447346</v>
      </c>
      <c r="H211" s="255">
        <v>5817.499999172108</v>
      </c>
      <c r="I211" s="255">
        <v>6966.733858479373</v>
      </c>
      <c r="J211" s="255">
        <v>4566.727268170453</v>
      </c>
      <c r="K211" s="255">
        <v>4282.476124348437</v>
      </c>
      <c r="L211" s="255">
        <v>4.047885108248913E-20</v>
      </c>
      <c r="M211" s="255">
        <v>1065.375222432283</v>
      </c>
      <c r="N211" s="255">
        <v>189.59164278005622</v>
      </c>
      <c r="O211" s="255">
        <v>18.279590143832422</v>
      </c>
      <c r="P211" s="255">
        <v>24780.31629447346</v>
      </c>
      <c r="Q211" s="255">
        <v>5817.499999172108</v>
      </c>
      <c r="R211" s="255">
        <v>6966.733858479373</v>
      </c>
      <c r="S211" s="255">
        <v>4566.727268170453</v>
      </c>
      <c r="T211" s="255">
        <v>3874.5114321973633</v>
      </c>
      <c r="U211" s="255">
        <v>10.36619916103888</v>
      </c>
      <c r="V211" s="255">
        <v>397.5984929900349</v>
      </c>
      <c r="W211" s="255">
        <v>1.1004568415680881E-21</v>
      </c>
      <c r="X211" s="255">
        <v>1065.375222432283</v>
      </c>
      <c r="Y211" s="255">
        <v>3.937839424092104E-20</v>
      </c>
      <c r="Z211" s="255">
        <v>189.59164278005622</v>
      </c>
      <c r="AA211" s="255">
        <v>0</v>
      </c>
      <c r="AB211" s="255">
        <v>18.279590143832422</v>
      </c>
      <c r="AC211" s="73"/>
      <c r="AD211" s="166"/>
      <c r="AE211" s="166"/>
      <c r="AF211" s="166"/>
      <c r="AG211" s="166"/>
      <c r="AH211" s="166"/>
      <c r="AI211" s="166"/>
    </row>
    <row r="212" spans="1:35" s="154" customFormat="1" ht="11.25">
      <c r="A212" s="179">
        <v>152</v>
      </c>
      <c r="B212" s="183" t="s">
        <v>4</v>
      </c>
      <c r="C212" s="184" t="s">
        <v>847</v>
      </c>
      <c r="D212" s="155" t="s">
        <v>472</v>
      </c>
      <c r="E212" s="179" t="s">
        <v>552</v>
      </c>
      <c r="F212" s="255">
        <v>453099</v>
      </c>
      <c r="G212" s="255">
        <v>235450.67906787235</v>
      </c>
      <c r="H212" s="255">
        <v>55275.094514749995</v>
      </c>
      <c r="I212" s="255">
        <v>66194.56339344362</v>
      </c>
      <c r="J212" s="255">
        <v>43390.851982317276</v>
      </c>
      <c r="K212" s="255">
        <v>40690.033960327826</v>
      </c>
      <c r="L212" s="255">
        <v>3.846106265150825E-19</v>
      </c>
      <c r="M212" s="255">
        <v>10122.68433553893</v>
      </c>
      <c r="N212" s="255">
        <v>1801.4088483653968</v>
      </c>
      <c r="O212" s="255">
        <v>173.683897384619</v>
      </c>
      <c r="P212" s="255">
        <v>235450.67906787235</v>
      </c>
      <c r="Q212" s="255">
        <v>55275.094514749995</v>
      </c>
      <c r="R212" s="255">
        <v>66194.56339344362</v>
      </c>
      <c r="S212" s="255">
        <v>43390.851982317276</v>
      </c>
      <c r="T212" s="255">
        <v>36813.74914373295</v>
      </c>
      <c r="U212" s="255">
        <v>98.49465207850265</v>
      </c>
      <c r="V212" s="255">
        <v>3777.7901645163633</v>
      </c>
      <c r="W212" s="255">
        <v>1.0456013052984233E-20</v>
      </c>
      <c r="X212" s="255">
        <v>10122.68433553893</v>
      </c>
      <c r="Y212" s="255">
        <v>3.7415461346209826E-19</v>
      </c>
      <c r="Z212" s="255">
        <v>1801.4088483653968</v>
      </c>
      <c r="AA212" s="255">
        <v>0</v>
      </c>
      <c r="AB212" s="255">
        <v>173.683897384619</v>
      </c>
      <c r="AC212" s="73"/>
      <c r="AD212" s="166"/>
      <c r="AE212" s="166"/>
      <c r="AF212" s="166"/>
      <c r="AG212" s="166"/>
      <c r="AH212" s="166"/>
      <c r="AI212" s="166"/>
    </row>
    <row r="213" spans="1:35" s="154" customFormat="1" ht="11.25">
      <c r="A213" s="179">
        <v>153</v>
      </c>
      <c r="B213" s="183" t="s">
        <v>5</v>
      </c>
      <c r="C213" s="184" t="s">
        <v>855</v>
      </c>
      <c r="D213" s="155" t="s">
        <v>472</v>
      </c>
      <c r="E213" s="179" t="s">
        <v>552</v>
      </c>
      <c r="F213" s="255">
        <v>2618916</v>
      </c>
      <c r="G213" s="255">
        <v>1360906.8892708127</v>
      </c>
      <c r="H213" s="255">
        <v>319490.5074303651</v>
      </c>
      <c r="I213" s="255">
        <v>382605.1286454037</v>
      </c>
      <c r="J213" s="255">
        <v>250799.4864480443</v>
      </c>
      <c r="K213" s="255">
        <v>235188.73574924213</v>
      </c>
      <c r="L213" s="255">
        <v>2.223052629889657E-18</v>
      </c>
      <c r="M213" s="255">
        <v>58509.19990839148</v>
      </c>
      <c r="N213" s="255">
        <v>10412.158171891157</v>
      </c>
      <c r="O213" s="255">
        <v>1003.8943758492887</v>
      </c>
      <c r="P213" s="255">
        <v>1360906.8892708127</v>
      </c>
      <c r="Q213" s="255">
        <v>319490.5074303651</v>
      </c>
      <c r="R213" s="255">
        <v>382605.1286454037</v>
      </c>
      <c r="S213" s="255">
        <v>250799.4864480443</v>
      </c>
      <c r="T213" s="255">
        <v>212783.77717123303</v>
      </c>
      <c r="U213" s="255">
        <v>569.299910710074</v>
      </c>
      <c r="V213" s="255">
        <v>21835.65866729906</v>
      </c>
      <c r="W213" s="255">
        <v>6.043584267603604E-20</v>
      </c>
      <c r="X213" s="255">
        <v>58509.19990839148</v>
      </c>
      <c r="Y213" s="255">
        <v>2.162616787213621E-18</v>
      </c>
      <c r="Z213" s="255">
        <v>10412.158171891157</v>
      </c>
      <c r="AA213" s="255">
        <v>0</v>
      </c>
      <c r="AB213" s="255">
        <v>1003.8943758492887</v>
      </c>
      <c r="AC213" s="73"/>
      <c r="AD213" s="166"/>
      <c r="AE213" s="166"/>
      <c r="AF213" s="166"/>
      <c r="AG213" s="166"/>
      <c r="AH213" s="166"/>
      <c r="AI213" s="166"/>
    </row>
    <row r="214" spans="1:35" s="154" customFormat="1" ht="11.25">
      <c r="A214" s="179">
        <v>154</v>
      </c>
      <c r="B214" s="183" t="s">
        <v>6</v>
      </c>
      <c r="C214" s="179" t="s">
        <v>859</v>
      </c>
      <c r="D214" s="155" t="s">
        <v>472</v>
      </c>
      <c r="E214" s="179" t="s">
        <v>552</v>
      </c>
      <c r="F214" s="255">
        <v>10489703</v>
      </c>
      <c r="G214" s="255">
        <v>5450922.854763082</v>
      </c>
      <c r="H214" s="255">
        <v>1279674.6952799642</v>
      </c>
      <c r="I214" s="255">
        <v>1532471.5133158441</v>
      </c>
      <c r="J214" s="255">
        <v>1004542.3852435548</v>
      </c>
      <c r="K214" s="255">
        <v>942015.6992263335</v>
      </c>
      <c r="L214" s="255">
        <v>8.904127448498319E-18</v>
      </c>
      <c r="M214" s="255">
        <v>234350.44491944523</v>
      </c>
      <c r="N214" s="255">
        <v>41704.44825727942</v>
      </c>
      <c r="O214" s="255">
        <v>4020.958994495971</v>
      </c>
      <c r="P214" s="255">
        <v>5450922.854763082</v>
      </c>
      <c r="Q214" s="255">
        <v>1279674.6952799642</v>
      </c>
      <c r="R214" s="255">
        <v>1532471.5133158441</v>
      </c>
      <c r="S214" s="255">
        <v>1004542.3852435548</v>
      </c>
      <c r="T214" s="255">
        <v>852275.7605606344</v>
      </c>
      <c r="U214" s="255">
        <v>2280.251440395643</v>
      </c>
      <c r="V214" s="255">
        <v>87459.6872253035</v>
      </c>
      <c r="W214" s="255">
        <v>2.4206734397985396E-19</v>
      </c>
      <c r="X214" s="255">
        <v>234350.44491944523</v>
      </c>
      <c r="Y214" s="255">
        <v>8.662060104518465E-18</v>
      </c>
      <c r="Z214" s="255">
        <v>41704.44825727942</v>
      </c>
      <c r="AA214" s="255">
        <v>0</v>
      </c>
      <c r="AB214" s="255">
        <v>4020.958994495971</v>
      </c>
      <c r="AC214" s="73"/>
      <c r="AD214" s="166"/>
      <c r="AE214" s="166"/>
      <c r="AF214" s="166"/>
      <c r="AG214" s="166"/>
      <c r="AH214" s="166"/>
      <c r="AI214" s="166"/>
    </row>
    <row r="215" spans="1:35" s="154" customFormat="1" ht="11.25">
      <c r="A215" s="179">
        <v>155</v>
      </c>
      <c r="B215" s="185" t="s">
        <v>7</v>
      </c>
      <c r="C215" s="184" t="s">
        <v>789</v>
      </c>
      <c r="D215" s="155" t="s">
        <v>472</v>
      </c>
      <c r="E215" s="179" t="s">
        <v>552</v>
      </c>
      <c r="F215" s="255">
        <v>-327023</v>
      </c>
      <c r="G215" s="255">
        <v>-169935.90235425995</v>
      </c>
      <c r="H215" s="255">
        <v>-39894.65267744375</v>
      </c>
      <c r="I215" s="255">
        <v>-47775.75034289219</v>
      </c>
      <c r="J215" s="255">
        <v>-31317.232189462662</v>
      </c>
      <c r="K215" s="255">
        <v>-29367.923954385868</v>
      </c>
      <c r="L215" s="255">
        <v>-2.775916983150301E-19</v>
      </c>
      <c r="M215" s="255">
        <v>-7306.0205373680965</v>
      </c>
      <c r="N215" s="255">
        <v>-1300.1620524852124</v>
      </c>
      <c r="O215" s="255">
        <v>-125.35589170227756</v>
      </c>
      <c r="P215" s="255">
        <v>-169935.90235425995</v>
      </c>
      <c r="Q215" s="255">
        <v>-39894.65267744375</v>
      </c>
      <c r="R215" s="255">
        <v>-47775.75034289219</v>
      </c>
      <c r="S215" s="255">
        <v>-31317.232189462662</v>
      </c>
      <c r="T215" s="255">
        <v>-26570.225681873013</v>
      </c>
      <c r="U215" s="255">
        <v>-71.08825357519696</v>
      </c>
      <c r="V215" s="255">
        <v>-2726.61001893766</v>
      </c>
      <c r="W215" s="255">
        <v>-7.546599653996285E-21</v>
      </c>
      <c r="X215" s="255">
        <v>-7306.0205373680965</v>
      </c>
      <c r="Y215" s="255">
        <v>-2.700450986610338E-19</v>
      </c>
      <c r="Z215" s="255">
        <v>-1300.1620524852124</v>
      </c>
      <c r="AA215" s="255">
        <v>0</v>
      </c>
      <c r="AB215" s="255">
        <v>-125.35589170227756</v>
      </c>
      <c r="AC215" s="73"/>
      <c r="AD215" s="166"/>
      <c r="AE215" s="166"/>
      <c r="AF215" s="166"/>
      <c r="AG215" s="166"/>
      <c r="AH215" s="166"/>
      <c r="AI215" s="166"/>
    </row>
    <row r="216" spans="1:35" s="154" customFormat="1" ht="11.25">
      <c r="A216" s="179">
        <v>156</v>
      </c>
      <c r="B216" s="183" t="s">
        <v>8</v>
      </c>
      <c r="C216" s="184" t="s">
        <v>791</v>
      </c>
      <c r="D216" s="155" t="s">
        <v>472</v>
      </c>
      <c r="E216" s="179" t="s">
        <v>570</v>
      </c>
      <c r="F216" s="255">
        <v>-280083</v>
      </c>
      <c r="G216" s="255">
        <v>-145137.89789857215</v>
      </c>
      <c r="H216" s="255">
        <v>-34082.67543853653</v>
      </c>
      <c r="I216" s="255">
        <v>-40816.8221406671</v>
      </c>
      <c r="J216" s="255">
        <v>-26756.661188859365</v>
      </c>
      <c r="K216" s="255">
        <v>-25094.199295022045</v>
      </c>
      <c r="L216" s="255">
        <v>-690.8034265646903</v>
      </c>
      <c r="M216" s="255">
        <v>-6254.386699601799</v>
      </c>
      <c r="N216" s="255">
        <v>-1111.290615654264</v>
      </c>
      <c r="O216" s="255">
        <v>-138.26329652203663</v>
      </c>
      <c r="P216" s="255">
        <v>-145137.89789857215</v>
      </c>
      <c r="Q216" s="255">
        <v>-34082.67543853653</v>
      </c>
      <c r="R216" s="255">
        <v>-40816.8221406671</v>
      </c>
      <c r="S216" s="255">
        <v>-26756.661188859365</v>
      </c>
      <c r="T216" s="255">
        <v>-22701.653066407078</v>
      </c>
      <c r="U216" s="255">
        <v>-60.79328107842089</v>
      </c>
      <c r="V216" s="255">
        <v>-2331.75294753655</v>
      </c>
      <c r="W216" s="255">
        <v>-26.10207929201873</v>
      </c>
      <c r="X216" s="255">
        <v>-6254.386699601799</v>
      </c>
      <c r="Y216" s="255">
        <v>-664.7013472726716</v>
      </c>
      <c r="Z216" s="255">
        <v>-1111.290615654264</v>
      </c>
      <c r="AA216" s="255">
        <v>-31.173109438187893</v>
      </c>
      <c r="AB216" s="255">
        <v>-107.09018708384872</v>
      </c>
      <c r="AC216" s="73"/>
      <c r="AD216" s="166"/>
      <c r="AE216" s="166"/>
      <c r="AF216" s="166"/>
      <c r="AG216" s="166"/>
      <c r="AH216" s="166"/>
      <c r="AI216" s="166"/>
    </row>
    <row r="217" spans="1:35" s="154" customFormat="1" ht="11.25">
      <c r="A217" s="179">
        <v>157</v>
      </c>
      <c r="B217" s="183" t="s">
        <v>9</v>
      </c>
      <c r="C217" s="184" t="s">
        <v>793</v>
      </c>
      <c r="D217" s="155" t="s">
        <v>472</v>
      </c>
      <c r="E217" s="179" t="s">
        <v>570</v>
      </c>
      <c r="F217" s="255">
        <v>280083</v>
      </c>
      <c r="G217" s="255">
        <v>145137.89789857215</v>
      </c>
      <c r="H217" s="255">
        <v>34082.67543853653</v>
      </c>
      <c r="I217" s="255">
        <v>40816.8221406671</v>
      </c>
      <c r="J217" s="255">
        <v>26756.661188859365</v>
      </c>
      <c r="K217" s="255">
        <v>25094.199295022045</v>
      </c>
      <c r="L217" s="255">
        <v>690.8034265646903</v>
      </c>
      <c r="M217" s="255">
        <v>6254.386699601799</v>
      </c>
      <c r="N217" s="255">
        <v>1111.290615654264</v>
      </c>
      <c r="O217" s="255">
        <v>138.26329652203663</v>
      </c>
      <c r="P217" s="255">
        <v>145137.89789857215</v>
      </c>
      <c r="Q217" s="255">
        <v>34082.67543853653</v>
      </c>
      <c r="R217" s="255">
        <v>40816.8221406671</v>
      </c>
      <c r="S217" s="255">
        <v>26756.661188859365</v>
      </c>
      <c r="T217" s="255">
        <v>22701.653066407078</v>
      </c>
      <c r="U217" s="255">
        <v>60.79328107842089</v>
      </c>
      <c r="V217" s="255">
        <v>2331.75294753655</v>
      </c>
      <c r="W217" s="255">
        <v>26.10207929201873</v>
      </c>
      <c r="X217" s="255">
        <v>6254.386699601799</v>
      </c>
      <c r="Y217" s="255">
        <v>664.7013472726716</v>
      </c>
      <c r="Z217" s="255">
        <v>1111.290615654264</v>
      </c>
      <c r="AA217" s="255">
        <v>31.173109438187893</v>
      </c>
      <c r="AB217" s="255">
        <v>107.09018708384872</v>
      </c>
      <c r="AC217" s="73"/>
      <c r="AD217" s="166"/>
      <c r="AE217" s="166"/>
      <c r="AF217" s="166"/>
      <c r="AG217" s="166"/>
      <c r="AH217" s="166"/>
      <c r="AI217" s="166"/>
    </row>
    <row r="218" spans="1:35" s="154" customFormat="1" ht="11.25">
      <c r="A218" s="179"/>
      <c r="B218" s="185"/>
      <c r="C218" s="179"/>
      <c r="D218" s="155"/>
      <c r="E218" s="179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73"/>
      <c r="AD218" s="166"/>
      <c r="AE218" s="166"/>
      <c r="AF218" s="166"/>
      <c r="AG218" s="166"/>
      <c r="AH218" s="166"/>
      <c r="AI218" s="166"/>
    </row>
    <row r="219" spans="1:35" s="154" customFormat="1" ht="56.25">
      <c r="A219" s="179">
        <v>159</v>
      </c>
      <c r="B219" s="170" t="s">
        <v>10</v>
      </c>
      <c r="C219" s="163" t="s">
        <v>11</v>
      </c>
      <c r="D219" s="179" t="s">
        <v>472</v>
      </c>
      <c r="E219" s="179" t="s">
        <v>472</v>
      </c>
      <c r="F219" s="255">
        <f aca="true" t="shared" si="67" ref="F219:AB219">(F200+F201+F202+F203+F204+F205+F206+F207+F208+F209+F210+F211+F212+F213+F214+F215+F216+F217)</f>
        <v>849419180.03</v>
      </c>
      <c r="G219" s="255">
        <f t="shared" si="67"/>
        <v>440485241.7847747</v>
      </c>
      <c r="H219" s="255">
        <f t="shared" si="67"/>
        <v>103438039.90813743</v>
      </c>
      <c r="I219" s="255">
        <f t="shared" si="67"/>
        <v>123875490.82342303</v>
      </c>
      <c r="J219" s="255">
        <f t="shared" si="67"/>
        <v>81204029.60529943</v>
      </c>
      <c r="K219" s="255">
        <f t="shared" si="67"/>
        <v>76158321.13419877</v>
      </c>
      <c r="L219" s="255">
        <f t="shared" si="67"/>
        <v>1544260.5333439677</v>
      </c>
      <c r="M219" s="255">
        <f t="shared" si="67"/>
        <v>18955091.129145466</v>
      </c>
      <c r="N219" s="255">
        <f t="shared" si="67"/>
        <v>3372620.8629461257</v>
      </c>
      <c r="O219" s="255">
        <f t="shared" si="67"/>
        <v>386084.2487310668</v>
      </c>
      <c r="P219" s="255">
        <f t="shared" si="67"/>
        <v>440485241.7847747</v>
      </c>
      <c r="Q219" s="255">
        <f t="shared" si="67"/>
        <v>103438039.90813743</v>
      </c>
      <c r="R219" s="255">
        <f t="shared" si="67"/>
        <v>123875490.82342303</v>
      </c>
      <c r="S219" s="255">
        <f t="shared" si="67"/>
        <v>81204029.60529943</v>
      </c>
      <c r="T219" s="255">
        <f t="shared" si="67"/>
        <v>68897380.0824148</v>
      </c>
      <c r="U219" s="255">
        <f t="shared" si="67"/>
        <v>184496.53377404157</v>
      </c>
      <c r="V219" s="255">
        <f t="shared" si="67"/>
        <v>7076444.518009927</v>
      </c>
      <c r="W219" s="255">
        <f t="shared" si="67"/>
        <v>60599.54199696924</v>
      </c>
      <c r="X219" s="255">
        <f t="shared" si="67"/>
        <v>18955091.129145466</v>
      </c>
      <c r="Y219" s="255">
        <f t="shared" si="67"/>
        <v>1483660.9913469986</v>
      </c>
      <c r="Z219" s="255">
        <f t="shared" si="67"/>
        <v>3372620.8629461257</v>
      </c>
      <c r="AA219" s="255">
        <f t="shared" si="67"/>
        <v>61074.24483074783</v>
      </c>
      <c r="AB219" s="255">
        <f t="shared" si="67"/>
        <v>325010.003900319</v>
      </c>
      <c r="AC219" s="73"/>
      <c r="AD219" s="166"/>
      <c r="AE219" s="166"/>
      <c r="AF219" s="166"/>
      <c r="AG219" s="166"/>
      <c r="AH219" s="166"/>
      <c r="AI219" s="166"/>
    </row>
    <row r="220" spans="1:35" s="154" customFormat="1" ht="11.25">
      <c r="A220" s="179"/>
      <c r="B220" s="183"/>
      <c r="C220" s="179"/>
      <c r="D220" s="155"/>
      <c r="E220" s="179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73"/>
      <c r="AD220" s="166"/>
      <c r="AE220" s="166"/>
      <c r="AF220" s="166"/>
      <c r="AG220" s="166"/>
      <c r="AH220" s="166"/>
      <c r="AI220" s="166"/>
    </row>
    <row r="221" spans="1:35" s="154" customFormat="1" ht="11.25">
      <c r="A221" s="179"/>
      <c r="B221" s="186" t="s">
        <v>12</v>
      </c>
      <c r="C221" s="179"/>
      <c r="D221" s="155"/>
      <c r="E221" s="179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73"/>
      <c r="AD221" s="166"/>
      <c r="AE221" s="166"/>
      <c r="AF221" s="166"/>
      <c r="AG221" s="166"/>
      <c r="AH221" s="166"/>
      <c r="AI221" s="166"/>
    </row>
    <row r="222" spans="1:35" s="154" customFormat="1" ht="11.25">
      <c r="A222" s="179">
        <v>160</v>
      </c>
      <c r="B222" s="183" t="s">
        <v>13</v>
      </c>
      <c r="C222" s="184" t="s">
        <v>551</v>
      </c>
      <c r="D222" s="150" t="s">
        <v>472</v>
      </c>
      <c r="E222" s="179" t="s">
        <v>552</v>
      </c>
      <c r="F222" s="255">
        <v>36202</v>
      </c>
      <c r="G222" s="255">
        <v>18812.192222042235</v>
      </c>
      <c r="H222" s="255">
        <v>4416.405623545801</v>
      </c>
      <c r="I222" s="255">
        <v>5288.856483835642</v>
      </c>
      <c r="J222" s="255">
        <v>3466.870647394609</v>
      </c>
      <c r="K222" s="255">
        <v>3251.0789241022107</v>
      </c>
      <c r="L222" s="255">
        <v>3.0729871178482E-20</v>
      </c>
      <c r="M222" s="255">
        <v>808.7888481660306</v>
      </c>
      <c r="N222" s="255">
        <v>143.93014137864816</v>
      </c>
      <c r="O222" s="255">
        <v>13.877109534821258</v>
      </c>
      <c r="P222" s="255">
        <v>18812.192222042235</v>
      </c>
      <c r="Q222" s="255">
        <v>4416.405623545801</v>
      </c>
      <c r="R222" s="255">
        <v>5288.856483835642</v>
      </c>
      <c r="S222" s="255">
        <v>3466.870647394609</v>
      </c>
      <c r="T222" s="255">
        <v>2941.368986692578</v>
      </c>
      <c r="U222" s="255">
        <v>7.869590077545862</v>
      </c>
      <c r="V222" s="255">
        <v>301.8403473320872</v>
      </c>
      <c r="W222" s="255">
        <v>8.354213638611764E-22</v>
      </c>
      <c r="X222" s="255">
        <v>808.7888481660306</v>
      </c>
      <c r="Y222" s="255">
        <v>2.989444981462082E-20</v>
      </c>
      <c r="Z222" s="255">
        <v>143.93014137864816</v>
      </c>
      <c r="AA222" s="255">
        <v>0</v>
      </c>
      <c r="AB222" s="255">
        <v>13.877109534821258</v>
      </c>
      <c r="AC222" s="73"/>
      <c r="AD222" s="166"/>
      <c r="AE222" s="166"/>
      <c r="AF222" s="166"/>
      <c r="AG222" s="166"/>
      <c r="AH222" s="166"/>
      <c r="AI222" s="166"/>
    </row>
    <row r="223" spans="1:35" s="154" customFormat="1" ht="11.25">
      <c r="A223" s="179">
        <v>161</v>
      </c>
      <c r="B223" s="183" t="s">
        <v>14</v>
      </c>
      <c r="C223" s="184" t="s">
        <v>569</v>
      </c>
      <c r="D223" s="150" t="s">
        <v>472</v>
      </c>
      <c r="E223" s="179" t="s">
        <v>570</v>
      </c>
      <c r="F223" s="255">
        <v>74830</v>
      </c>
      <c r="G223" s="255">
        <v>38776.60871866609</v>
      </c>
      <c r="H223" s="255">
        <v>9105.8957632762</v>
      </c>
      <c r="I223" s="255">
        <v>10905.063144803931</v>
      </c>
      <c r="J223" s="255">
        <v>7148.598653835993</v>
      </c>
      <c r="K223" s="255">
        <v>6704.437374801399</v>
      </c>
      <c r="L223" s="255">
        <v>184.56250614937636</v>
      </c>
      <c r="M223" s="255">
        <v>1670.9895164333523</v>
      </c>
      <c r="N223" s="255">
        <v>296.9044060846556</v>
      </c>
      <c r="O223" s="255">
        <v>36.939915949000834</v>
      </c>
      <c r="P223" s="255">
        <v>38776.60871866609</v>
      </c>
      <c r="Q223" s="255">
        <v>9105.8957632762</v>
      </c>
      <c r="R223" s="255">
        <v>10905.063144803931</v>
      </c>
      <c r="S223" s="255">
        <v>7148.598653835993</v>
      </c>
      <c r="T223" s="255">
        <v>6065.218877829936</v>
      </c>
      <c r="U223" s="255">
        <v>16.242189719112673</v>
      </c>
      <c r="V223" s="255">
        <v>622.9763072523504</v>
      </c>
      <c r="W223" s="255">
        <v>6.973713482866727</v>
      </c>
      <c r="X223" s="255">
        <v>1670.9895164333523</v>
      </c>
      <c r="Y223" s="255">
        <v>177.58879266650962</v>
      </c>
      <c r="Z223" s="255">
        <v>296.9044060846556</v>
      </c>
      <c r="AA223" s="255">
        <v>8.328544678754513</v>
      </c>
      <c r="AB223" s="255">
        <v>28.611371270246323</v>
      </c>
      <c r="AC223" s="73"/>
      <c r="AD223" s="166"/>
      <c r="AE223" s="166"/>
      <c r="AF223" s="166"/>
      <c r="AG223" s="166"/>
      <c r="AH223" s="166"/>
      <c r="AI223" s="166"/>
    </row>
    <row r="224" spans="1:35" s="154" customFormat="1" ht="22.5">
      <c r="A224" s="179">
        <v>162</v>
      </c>
      <c r="B224" s="183" t="s">
        <v>15</v>
      </c>
      <c r="C224" s="184" t="s">
        <v>580</v>
      </c>
      <c r="D224" s="150" t="s">
        <v>472</v>
      </c>
      <c r="E224" s="179" t="s">
        <v>552</v>
      </c>
      <c r="F224" s="255">
        <v>23979</v>
      </c>
      <c r="G224" s="255">
        <v>12460.570059453918</v>
      </c>
      <c r="H224" s="255">
        <v>2925.2801073698906</v>
      </c>
      <c r="I224" s="255">
        <v>3503.1625221229456</v>
      </c>
      <c r="J224" s="255">
        <v>2296.3397396242012</v>
      </c>
      <c r="K224" s="255">
        <v>2153.406483648608</v>
      </c>
      <c r="L224" s="255">
        <v>2.03544439806867E-20</v>
      </c>
      <c r="M224" s="255">
        <v>535.7148165895047</v>
      </c>
      <c r="N224" s="255">
        <v>95.33453566428936</v>
      </c>
      <c r="O224" s="255">
        <v>9.191735526641594</v>
      </c>
      <c r="P224" s="255">
        <v>12460.570059453918</v>
      </c>
      <c r="Q224" s="255">
        <v>2925.2801073698906</v>
      </c>
      <c r="R224" s="255">
        <v>3503.1625221229456</v>
      </c>
      <c r="S224" s="255">
        <v>2296.3397396242012</v>
      </c>
      <c r="T224" s="255">
        <v>1948.2649282332832</v>
      </c>
      <c r="U224" s="255">
        <v>5.212554567965091</v>
      </c>
      <c r="V224" s="255">
        <v>199.9290008473598</v>
      </c>
      <c r="W224" s="255">
        <v>5.533553086577302E-22</v>
      </c>
      <c r="X224" s="255">
        <v>535.7148165895047</v>
      </c>
      <c r="Y224" s="255">
        <v>1.980108867202897E-20</v>
      </c>
      <c r="Z224" s="255">
        <v>95.33453566428936</v>
      </c>
      <c r="AA224" s="255">
        <v>0</v>
      </c>
      <c r="AB224" s="255">
        <v>9.191735526641594</v>
      </c>
      <c r="AC224" s="73"/>
      <c r="AD224" s="166"/>
      <c r="AE224" s="166"/>
      <c r="AF224" s="166"/>
      <c r="AG224" s="166"/>
      <c r="AH224" s="166"/>
      <c r="AI224" s="166"/>
    </row>
    <row r="225" spans="1:35" s="154" customFormat="1" ht="22.5">
      <c r="A225" s="179">
        <v>163</v>
      </c>
      <c r="B225" s="183" t="s">
        <v>16</v>
      </c>
      <c r="C225" s="184" t="s">
        <v>590</v>
      </c>
      <c r="D225" s="150" t="s">
        <v>472</v>
      </c>
      <c r="E225" s="179" t="s">
        <v>552</v>
      </c>
      <c r="F225" s="255">
        <v>-6691268</v>
      </c>
      <c r="G225" s="255">
        <v>-3477084.686625052</v>
      </c>
      <c r="H225" s="255">
        <v>-816290.6365353315</v>
      </c>
      <c r="I225" s="255">
        <v>-977546.9904116334</v>
      </c>
      <c r="J225" s="255">
        <v>-640786.7140779746</v>
      </c>
      <c r="K225" s="255">
        <v>-600901.6178752431</v>
      </c>
      <c r="L225" s="255">
        <v>-5.679846518443703E-18</v>
      </c>
      <c r="M225" s="255">
        <v>-149489.61213441854</v>
      </c>
      <c r="N225" s="255">
        <v>-26602.816121828193</v>
      </c>
      <c r="O225" s="255">
        <v>-2564.92621851954</v>
      </c>
      <c r="P225" s="255">
        <v>-3477084.686625052</v>
      </c>
      <c r="Q225" s="255">
        <v>-816290.6365353315</v>
      </c>
      <c r="R225" s="255">
        <v>-977546.9904116334</v>
      </c>
      <c r="S225" s="255">
        <v>-640786.7140779746</v>
      </c>
      <c r="T225" s="255">
        <v>-543657.4823724786</v>
      </c>
      <c r="U225" s="255">
        <v>-1454.547711701015</v>
      </c>
      <c r="V225" s="255">
        <v>-55789.587791063495</v>
      </c>
      <c r="W225" s="255">
        <v>-1.5441213851501704E-19</v>
      </c>
      <c r="X225" s="255">
        <v>-149489.61213441854</v>
      </c>
      <c r="Y225" s="255">
        <v>-5.525434379928686E-18</v>
      </c>
      <c r="Z225" s="255">
        <v>-26602.816121828193</v>
      </c>
      <c r="AA225" s="255">
        <v>0</v>
      </c>
      <c r="AB225" s="255">
        <v>-2564.92621851954</v>
      </c>
      <c r="AC225" s="73"/>
      <c r="AD225" s="166"/>
      <c r="AE225" s="166"/>
      <c r="AF225" s="166"/>
      <c r="AG225" s="166"/>
      <c r="AH225" s="166"/>
      <c r="AI225" s="166"/>
    </row>
    <row r="226" spans="1:35" s="154" customFormat="1" ht="22.5">
      <c r="A226" s="179">
        <v>164</v>
      </c>
      <c r="B226" s="183" t="s">
        <v>17</v>
      </c>
      <c r="C226" s="184" t="s">
        <v>598</v>
      </c>
      <c r="D226" s="150" t="s">
        <v>472</v>
      </c>
      <c r="E226" s="179" t="s">
        <v>552</v>
      </c>
      <c r="F226" s="255">
        <v>6731013</v>
      </c>
      <c r="G226" s="255">
        <v>3497737.9814669127</v>
      </c>
      <c r="H226" s="255">
        <v>821139.2648295645</v>
      </c>
      <c r="I226" s="255">
        <v>983353.4541691619</v>
      </c>
      <c r="J226" s="255">
        <v>644592.8787617128</v>
      </c>
      <c r="K226" s="255">
        <v>604470.8718346498</v>
      </c>
      <c r="L226" s="255">
        <v>5.71358384593911E-18</v>
      </c>
      <c r="M226" s="255">
        <v>150377.5551422733</v>
      </c>
      <c r="N226" s="255">
        <v>26760.832349359665</v>
      </c>
      <c r="O226" s="255">
        <v>2580.161446365003</v>
      </c>
      <c r="P226" s="255">
        <v>3497737.9814669127</v>
      </c>
      <c r="Q226" s="255">
        <v>821139.2648295645</v>
      </c>
      <c r="R226" s="255">
        <v>983353.4541691619</v>
      </c>
      <c r="S226" s="255">
        <v>644592.8787617128</v>
      </c>
      <c r="T226" s="255">
        <v>546886.7158506316</v>
      </c>
      <c r="U226" s="255">
        <v>1463.1874790517709</v>
      </c>
      <c r="V226" s="255">
        <v>56120.96850496642</v>
      </c>
      <c r="W226" s="255">
        <v>1.5532932049685953E-19</v>
      </c>
      <c r="X226" s="255">
        <v>150377.5551422733</v>
      </c>
      <c r="Y226" s="255">
        <v>5.558254525442251E-18</v>
      </c>
      <c r="Z226" s="255">
        <v>26760.832349359665</v>
      </c>
      <c r="AA226" s="255">
        <v>0</v>
      </c>
      <c r="AB226" s="255">
        <v>2580.161446365003</v>
      </c>
      <c r="AC226" s="73"/>
      <c r="AD226" s="166"/>
      <c r="AE226" s="166"/>
      <c r="AF226" s="166"/>
      <c r="AG226" s="166"/>
      <c r="AH226" s="166"/>
      <c r="AI226" s="166"/>
    </row>
    <row r="227" spans="1:35" s="154" customFormat="1" ht="11.25">
      <c r="A227" s="179">
        <v>165</v>
      </c>
      <c r="B227" s="183" t="s">
        <v>18</v>
      </c>
      <c r="C227" s="184" t="s">
        <v>603</v>
      </c>
      <c r="D227" s="150" t="s">
        <v>472</v>
      </c>
      <c r="E227" s="179" t="s">
        <v>570</v>
      </c>
      <c r="F227" s="255">
        <v>1125370</v>
      </c>
      <c r="G227" s="255">
        <v>583162.2631795438</v>
      </c>
      <c r="H227" s="255">
        <v>136943.76473497445</v>
      </c>
      <c r="I227" s="255">
        <v>164001.48217650672</v>
      </c>
      <c r="J227" s="255">
        <v>107507.9308708728</v>
      </c>
      <c r="K227" s="255">
        <v>100828.17972043631</v>
      </c>
      <c r="L227" s="255">
        <v>2775.6395502515525</v>
      </c>
      <c r="M227" s="255">
        <v>25130.047736317007</v>
      </c>
      <c r="N227" s="255">
        <v>4465.15183048896</v>
      </c>
      <c r="O227" s="255">
        <v>555.5402006084066</v>
      </c>
      <c r="P227" s="255">
        <v>583162.2631795438</v>
      </c>
      <c r="Q227" s="255">
        <v>136943.76473497445</v>
      </c>
      <c r="R227" s="255">
        <v>164001.48217650672</v>
      </c>
      <c r="S227" s="255">
        <v>107507.9308708728</v>
      </c>
      <c r="T227" s="255">
        <v>91214.95882057297</v>
      </c>
      <c r="U227" s="255">
        <v>244.26664498460283</v>
      </c>
      <c r="V227" s="255">
        <v>9368.954254878758</v>
      </c>
      <c r="W227" s="255">
        <v>104.8778289751935</v>
      </c>
      <c r="X227" s="255">
        <v>25130.047736317007</v>
      </c>
      <c r="Y227" s="255">
        <v>2670.761721276359</v>
      </c>
      <c r="Z227" s="255">
        <v>4465.15183048896</v>
      </c>
      <c r="AA227" s="255">
        <v>125.25316484204151</v>
      </c>
      <c r="AB227" s="255">
        <v>430.28703576636514</v>
      </c>
      <c r="AC227" s="73"/>
      <c r="AD227" s="166"/>
      <c r="AE227" s="166"/>
      <c r="AF227" s="166"/>
      <c r="AG227" s="166"/>
      <c r="AH227" s="166"/>
      <c r="AI227" s="166"/>
    </row>
    <row r="228" spans="1:35" s="154" customFormat="1" ht="11.25">
      <c r="A228" s="179">
        <v>510</v>
      </c>
      <c r="B228" s="183" t="s">
        <v>19</v>
      </c>
      <c r="C228" s="184" t="s">
        <v>605</v>
      </c>
      <c r="D228" s="150" t="s">
        <v>472</v>
      </c>
      <c r="E228" s="179" t="s">
        <v>552</v>
      </c>
      <c r="F228" s="255">
        <v>7653</v>
      </c>
      <c r="G228" s="255">
        <v>3976.8440162225634</v>
      </c>
      <c r="H228" s="255">
        <v>933.6156078944815</v>
      </c>
      <c r="I228" s="255">
        <v>1118.049242328992</v>
      </c>
      <c r="J228" s="255">
        <v>732.8866102566417</v>
      </c>
      <c r="K228" s="255">
        <v>687.2688527195795</v>
      </c>
      <c r="L228" s="255">
        <v>6.496207505909141E-21</v>
      </c>
      <c r="M228" s="255">
        <v>170.97566584759497</v>
      </c>
      <c r="N228" s="255">
        <v>30.426423180232977</v>
      </c>
      <c r="O228" s="255">
        <v>2.9335815499140128</v>
      </c>
      <c r="P228" s="255">
        <v>3976.8440162225634</v>
      </c>
      <c r="Q228" s="255">
        <v>933.6156078944815</v>
      </c>
      <c r="R228" s="255">
        <v>1118.049242328992</v>
      </c>
      <c r="S228" s="255">
        <v>732.8866102566417</v>
      </c>
      <c r="T228" s="255">
        <v>621.7970514103722</v>
      </c>
      <c r="U228" s="255">
        <v>1.663608995731133</v>
      </c>
      <c r="V228" s="255">
        <v>63.80819231347615</v>
      </c>
      <c r="W228" s="255">
        <v>1.766057040392681E-22</v>
      </c>
      <c r="X228" s="255">
        <v>170.97566584759497</v>
      </c>
      <c r="Y228" s="255">
        <v>6.3196018018698735E-21</v>
      </c>
      <c r="Z228" s="255">
        <v>30.426423180232977</v>
      </c>
      <c r="AA228" s="255">
        <v>0</v>
      </c>
      <c r="AB228" s="255">
        <v>2.9335815499140128</v>
      </c>
      <c r="AC228" s="73"/>
      <c r="AD228" s="166"/>
      <c r="AE228" s="166"/>
      <c r="AF228" s="166"/>
      <c r="AG228" s="166"/>
      <c r="AH228" s="166"/>
      <c r="AI228" s="166"/>
    </row>
    <row r="229" spans="1:35" s="154" customFormat="1" ht="11.25">
      <c r="A229" s="179">
        <v>166</v>
      </c>
      <c r="B229" s="185" t="s">
        <v>20</v>
      </c>
      <c r="C229" s="184" t="s">
        <v>511</v>
      </c>
      <c r="D229" s="150" t="s">
        <v>472</v>
      </c>
      <c r="E229" s="179" t="s">
        <v>512</v>
      </c>
      <c r="F229" s="255">
        <v>26755694</v>
      </c>
      <c r="G229" s="255">
        <v>13903465.514671626</v>
      </c>
      <c r="H229" s="255">
        <v>3264018.491891903</v>
      </c>
      <c r="I229" s="255">
        <v>3908817.9020889015</v>
      </c>
      <c r="J229" s="255">
        <v>2562248.775738138</v>
      </c>
      <c r="K229" s="255">
        <v>2402764.291009557</v>
      </c>
      <c r="L229" s="255">
        <v>0</v>
      </c>
      <c r="M229" s="255">
        <v>597748.9346484388</v>
      </c>
      <c r="N229" s="255">
        <v>106373.97989348236</v>
      </c>
      <c r="O229" s="255">
        <v>10256.110057957017</v>
      </c>
      <c r="P229" s="255">
        <v>13903465.514671626</v>
      </c>
      <c r="Q229" s="255">
        <v>3264018.491891903</v>
      </c>
      <c r="R229" s="255">
        <v>3908817.9020889015</v>
      </c>
      <c r="S229" s="255">
        <v>2562248.775738138</v>
      </c>
      <c r="T229" s="255">
        <v>2173867.978261883</v>
      </c>
      <c r="U229" s="255">
        <v>5816.152257340848</v>
      </c>
      <c r="V229" s="255">
        <v>223080.1604903332</v>
      </c>
      <c r="W229" s="255">
        <v>0</v>
      </c>
      <c r="X229" s="255">
        <v>597748.9346484388</v>
      </c>
      <c r="Y229" s="255">
        <v>0</v>
      </c>
      <c r="Z229" s="255">
        <v>106373.97989348236</v>
      </c>
      <c r="AA229" s="255">
        <v>0</v>
      </c>
      <c r="AB229" s="255">
        <v>10256.110057957017</v>
      </c>
      <c r="AC229" s="73"/>
      <c r="AD229" s="166"/>
      <c r="AE229" s="166"/>
      <c r="AF229" s="166"/>
      <c r="AG229" s="166"/>
      <c r="AH229" s="166"/>
      <c r="AI229" s="166"/>
    </row>
    <row r="230" spans="1:35" s="154" customFormat="1" ht="22.5">
      <c r="A230" s="179">
        <v>167</v>
      </c>
      <c r="B230" s="167" t="s">
        <v>21</v>
      </c>
      <c r="C230" s="163" t="s">
        <v>22</v>
      </c>
      <c r="D230" s="179" t="s">
        <v>472</v>
      </c>
      <c r="E230" s="179" t="s">
        <v>472</v>
      </c>
      <c r="F230" s="255">
        <f aca="true" t="shared" si="68" ref="F230:AB230">(F222+F223+F224+F225+F226+F227+F229+F228)</f>
        <v>28063473</v>
      </c>
      <c r="G230" s="255">
        <f t="shared" si="68"/>
        <v>14581307.287709415</v>
      </c>
      <c r="H230" s="255">
        <f t="shared" si="68"/>
        <v>3423192.082023197</v>
      </c>
      <c r="I230" s="255">
        <f t="shared" si="68"/>
        <v>4099440.979416028</v>
      </c>
      <c r="J230" s="255">
        <f t="shared" si="68"/>
        <v>2687207.56694386</v>
      </c>
      <c r="K230" s="255">
        <f t="shared" si="68"/>
        <v>2519957.916324672</v>
      </c>
      <c r="L230" s="255">
        <f t="shared" si="68"/>
        <v>2960.202056400929</v>
      </c>
      <c r="M230" s="255">
        <f t="shared" si="68"/>
        <v>626953.3942396471</v>
      </c>
      <c r="N230" s="255">
        <f t="shared" si="68"/>
        <v>111563.74345781062</v>
      </c>
      <c r="O230" s="255">
        <f t="shared" si="68"/>
        <v>10889.827828971265</v>
      </c>
      <c r="P230" s="255">
        <f t="shared" si="68"/>
        <v>14581307.287709415</v>
      </c>
      <c r="Q230" s="255">
        <f t="shared" si="68"/>
        <v>3423192.082023197</v>
      </c>
      <c r="R230" s="255">
        <f t="shared" si="68"/>
        <v>4099440.979416028</v>
      </c>
      <c r="S230" s="255">
        <f t="shared" si="68"/>
        <v>2687207.56694386</v>
      </c>
      <c r="T230" s="255">
        <f t="shared" si="68"/>
        <v>2279888.820404775</v>
      </c>
      <c r="U230" s="255">
        <f t="shared" si="68"/>
        <v>6100.046613036561</v>
      </c>
      <c r="V230" s="255">
        <f t="shared" si="68"/>
        <v>233969.04930686014</v>
      </c>
      <c r="W230" s="255">
        <f t="shared" si="68"/>
        <v>111.85154245806022</v>
      </c>
      <c r="X230" s="255">
        <f t="shared" si="68"/>
        <v>626953.3942396471</v>
      </c>
      <c r="Y230" s="255">
        <f t="shared" si="68"/>
        <v>2848.3505139428685</v>
      </c>
      <c r="Z230" s="255">
        <f t="shared" si="68"/>
        <v>111563.74345781062</v>
      </c>
      <c r="AA230" s="255">
        <f t="shared" si="68"/>
        <v>133.58170952079604</v>
      </c>
      <c r="AB230" s="255">
        <f t="shared" si="68"/>
        <v>10756.24611945047</v>
      </c>
      <c r="AC230" s="73"/>
      <c r="AD230" s="166"/>
      <c r="AE230" s="166"/>
      <c r="AF230" s="166"/>
      <c r="AG230" s="166"/>
      <c r="AH230" s="166"/>
      <c r="AI230" s="166"/>
    </row>
    <row r="231" spans="1:35" s="154" customFormat="1" ht="11.25">
      <c r="A231" s="179">
        <v>168</v>
      </c>
      <c r="B231" s="170" t="s">
        <v>23</v>
      </c>
      <c r="C231" s="163" t="s">
        <v>24</v>
      </c>
      <c r="D231" s="179" t="s">
        <v>472</v>
      </c>
      <c r="E231" s="179" t="s">
        <v>472</v>
      </c>
      <c r="F231" s="255">
        <f aca="true" t="shared" si="69" ref="F231:AB231">(F219-F230)</f>
        <v>821355707.03</v>
      </c>
      <c r="G231" s="255">
        <f t="shared" si="69"/>
        <v>425903934.4970653</v>
      </c>
      <c r="H231" s="255">
        <f t="shared" si="69"/>
        <v>100014847.82611422</v>
      </c>
      <c r="I231" s="255">
        <f t="shared" si="69"/>
        <v>119776049.844007</v>
      </c>
      <c r="J231" s="255">
        <f t="shared" si="69"/>
        <v>78516822.03835557</v>
      </c>
      <c r="K231" s="255">
        <f t="shared" si="69"/>
        <v>73638363.2178741</v>
      </c>
      <c r="L231" s="255">
        <f t="shared" si="69"/>
        <v>1541300.3312875668</v>
      </c>
      <c r="M231" s="255">
        <f t="shared" si="69"/>
        <v>18328137.73490582</v>
      </c>
      <c r="N231" s="255">
        <f t="shared" si="69"/>
        <v>3261057.119488315</v>
      </c>
      <c r="O231" s="255">
        <f t="shared" si="69"/>
        <v>375194.42090209556</v>
      </c>
      <c r="P231" s="255">
        <f t="shared" si="69"/>
        <v>425903934.4970653</v>
      </c>
      <c r="Q231" s="255">
        <f t="shared" si="69"/>
        <v>100014847.82611422</v>
      </c>
      <c r="R231" s="255">
        <f t="shared" si="69"/>
        <v>119776049.844007</v>
      </c>
      <c r="S231" s="255">
        <f t="shared" si="69"/>
        <v>78516822.03835557</v>
      </c>
      <c r="T231" s="255">
        <f t="shared" si="69"/>
        <v>66617491.26201003</v>
      </c>
      <c r="U231" s="255">
        <f t="shared" si="69"/>
        <v>178396.487161005</v>
      </c>
      <c r="V231" s="255">
        <f t="shared" si="69"/>
        <v>6842475.468703067</v>
      </c>
      <c r="W231" s="255">
        <f t="shared" si="69"/>
        <v>60487.690454511176</v>
      </c>
      <c r="X231" s="255">
        <f t="shared" si="69"/>
        <v>18328137.73490582</v>
      </c>
      <c r="Y231" s="255">
        <f t="shared" si="69"/>
        <v>1480812.6408330558</v>
      </c>
      <c r="Z231" s="255">
        <f t="shared" si="69"/>
        <v>3261057.119488315</v>
      </c>
      <c r="AA231" s="255">
        <f t="shared" si="69"/>
        <v>60940.66312122704</v>
      </c>
      <c r="AB231" s="255">
        <f t="shared" si="69"/>
        <v>314253.7577808685</v>
      </c>
      <c r="AC231" s="73"/>
      <c r="AD231" s="166"/>
      <c r="AE231" s="166"/>
      <c r="AF231" s="166"/>
      <c r="AG231" s="166"/>
      <c r="AH231" s="166"/>
      <c r="AI231" s="166"/>
    </row>
    <row r="232" spans="1:35" s="154" customFormat="1" ht="11.25">
      <c r="A232" s="179"/>
      <c r="B232" s="66"/>
      <c r="C232" s="184"/>
      <c r="D232" s="155"/>
      <c r="E232" s="179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73"/>
      <c r="AD232" s="166"/>
      <c r="AE232" s="166"/>
      <c r="AF232" s="166"/>
      <c r="AG232" s="166"/>
      <c r="AH232" s="166"/>
      <c r="AI232" s="166"/>
    </row>
    <row r="233" spans="1:35" s="154" customFormat="1" ht="11.25">
      <c r="A233" s="179">
        <v>169</v>
      </c>
      <c r="B233" s="183" t="s">
        <v>25</v>
      </c>
      <c r="C233" s="184" t="s">
        <v>26</v>
      </c>
      <c r="D233" s="179" t="s">
        <v>472</v>
      </c>
      <c r="E233" s="179" t="s">
        <v>472</v>
      </c>
      <c r="F233" s="255">
        <f aca="true" t="shared" si="70" ref="F233:AB233">(F189)</f>
        <v>82971442.75476205</v>
      </c>
      <c r="G233" s="255">
        <f t="shared" si="70"/>
        <v>43115704.3821545</v>
      </c>
      <c r="H233" s="255">
        <f t="shared" si="70"/>
        <v>10121969.680565704</v>
      </c>
      <c r="I233" s="255">
        <f t="shared" si="70"/>
        <v>12121541.710035937</v>
      </c>
      <c r="J233" s="255">
        <f t="shared" si="70"/>
        <v>7945728.397836215</v>
      </c>
      <c r="K233" s="255">
        <f t="shared" si="70"/>
        <v>7451154.876591345</v>
      </c>
      <c r="L233" s="255">
        <f t="shared" si="70"/>
        <v>5.1738006281619504E-17</v>
      </c>
      <c r="M233" s="255">
        <f t="shared" si="70"/>
        <v>1853664.9250399908</v>
      </c>
      <c r="N233" s="255">
        <f t="shared" si="70"/>
        <v>329873.80493020586</v>
      </c>
      <c r="O233" s="255">
        <f t="shared" si="70"/>
        <v>31804.97760814277</v>
      </c>
      <c r="P233" s="255">
        <f t="shared" si="70"/>
        <v>43115704.3821545</v>
      </c>
      <c r="Q233" s="255">
        <f t="shared" si="70"/>
        <v>10121969.680565704</v>
      </c>
      <c r="R233" s="255">
        <f t="shared" si="70"/>
        <v>12121541.710035937</v>
      </c>
      <c r="S233" s="255">
        <f t="shared" si="70"/>
        <v>7945728.397836215</v>
      </c>
      <c r="T233" s="255">
        <f t="shared" si="70"/>
        <v>6741329.995580235</v>
      </c>
      <c r="U233" s="255">
        <f t="shared" si="70"/>
        <v>18036.330661912045</v>
      </c>
      <c r="V233" s="255">
        <f t="shared" si="70"/>
        <v>691788.5503492007</v>
      </c>
      <c r="W233" s="255">
        <f t="shared" si="70"/>
        <v>1.4065478999311513E-18</v>
      </c>
      <c r="X233" s="255">
        <f t="shared" si="70"/>
        <v>1853664.9250399908</v>
      </c>
      <c r="Y233" s="255">
        <f t="shared" si="70"/>
        <v>5.0331458381688355E-17</v>
      </c>
      <c r="Z233" s="255">
        <f t="shared" si="70"/>
        <v>329873.80493020586</v>
      </c>
      <c r="AA233" s="255">
        <f t="shared" si="70"/>
        <v>0</v>
      </c>
      <c r="AB233" s="255">
        <f t="shared" si="70"/>
        <v>31804.977608142763</v>
      </c>
      <c r="AC233" s="73"/>
      <c r="AD233" s="166"/>
      <c r="AE233" s="166"/>
      <c r="AF233" s="166"/>
      <c r="AG233" s="166"/>
      <c r="AH233" s="166"/>
      <c r="AI233" s="166"/>
    </row>
    <row r="234" spans="1:35" s="154" customFormat="1" ht="11.25">
      <c r="A234" s="179">
        <v>170</v>
      </c>
      <c r="B234" s="165" t="s">
        <v>27</v>
      </c>
      <c r="C234" s="184" t="s">
        <v>28</v>
      </c>
      <c r="D234" s="179" t="s">
        <v>472</v>
      </c>
      <c r="E234" s="179" t="s">
        <v>472</v>
      </c>
      <c r="F234" s="255">
        <f aca="true" t="shared" si="71" ref="F234:AB234">(F231+F233)</f>
        <v>904327149.784762</v>
      </c>
      <c r="G234" s="255">
        <f t="shared" si="71"/>
        <v>469019638.87921983</v>
      </c>
      <c r="H234" s="255">
        <f t="shared" si="71"/>
        <v>110136817.50667992</v>
      </c>
      <c r="I234" s="255">
        <f t="shared" si="71"/>
        <v>131897591.55404294</v>
      </c>
      <c r="J234" s="255">
        <f t="shared" si="71"/>
        <v>86462550.43619178</v>
      </c>
      <c r="K234" s="255">
        <f t="shared" si="71"/>
        <v>81089518.09446543</v>
      </c>
      <c r="L234" s="255">
        <f t="shared" si="71"/>
        <v>1541300.3312875668</v>
      </c>
      <c r="M234" s="255">
        <f t="shared" si="71"/>
        <v>20181802.659945812</v>
      </c>
      <c r="N234" s="255">
        <f t="shared" si="71"/>
        <v>3590930.924418521</v>
      </c>
      <c r="O234" s="255">
        <f t="shared" si="71"/>
        <v>406999.39851023833</v>
      </c>
      <c r="P234" s="255">
        <f t="shared" si="71"/>
        <v>469019638.87921983</v>
      </c>
      <c r="Q234" s="255">
        <f t="shared" si="71"/>
        <v>110136817.50667992</v>
      </c>
      <c r="R234" s="255">
        <f t="shared" si="71"/>
        <v>131897591.55404294</v>
      </c>
      <c r="S234" s="255">
        <f t="shared" si="71"/>
        <v>86462550.43619178</v>
      </c>
      <c r="T234" s="255">
        <f t="shared" si="71"/>
        <v>73358821.25759026</v>
      </c>
      <c r="U234" s="255">
        <f t="shared" si="71"/>
        <v>196432.81782291704</v>
      </c>
      <c r="V234" s="255">
        <f t="shared" si="71"/>
        <v>7534264.019052268</v>
      </c>
      <c r="W234" s="255">
        <f t="shared" si="71"/>
        <v>60487.690454511176</v>
      </c>
      <c r="X234" s="255">
        <f t="shared" si="71"/>
        <v>20181802.659945812</v>
      </c>
      <c r="Y234" s="255">
        <f t="shared" si="71"/>
        <v>1480812.6408330558</v>
      </c>
      <c r="Z234" s="255">
        <f t="shared" si="71"/>
        <v>3590930.924418521</v>
      </c>
      <c r="AA234" s="255">
        <f t="shared" si="71"/>
        <v>60940.66312122704</v>
      </c>
      <c r="AB234" s="255">
        <f t="shared" si="71"/>
        <v>346058.7353890113</v>
      </c>
      <c r="AC234" s="73"/>
      <c r="AD234" s="166"/>
      <c r="AE234" s="166"/>
      <c r="AF234" s="166"/>
      <c r="AG234" s="166"/>
      <c r="AH234" s="166"/>
      <c r="AI234" s="166"/>
    </row>
    <row r="235" spans="1:35" s="154" customFormat="1" ht="11.25">
      <c r="A235" s="179"/>
      <c r="B235" s="165"/>
      <c r="C235" s="179"/>
      <c r="D235" s="150"/>
      <c r="E235" s="179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73"/>
      <c r="AD235" s="166"/>
      <c r="AE235" s="166"/>
      <c r="AF235" s="166"/>
      <c r="AG235" s="166"/>
      <c r="AH235" s="166"/>
      <c r="AI235" s="166"/>
    </row>
    <row r="236" spans="1:35" s="154" customFormat="1" ht="11.25">
      <c r="A236" s="179"/>
      <c r="B236" s="167" t="s">
        <v>29</v>
      </c>
      <c r="C236" s="179"/>
      <c r="D236" s="150"/>
      <c r="E236" s="179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73"/>
      <c r="AD236" s="166"/>
      <c r="AE236" s="166"/>
      <c r="AF236" s="166"/>
      <c r="AG236" s="166"/>
      <c r="AH236" s="166"/>
      <c r="AI236" s="166"/>
    </row>
    <row r="237" spans="1:35" s="154" customFormat="1" ht="11.25">
      <c r="A237" s="179">
        <v>171</v>
      </c>
      <c r="B237" s="167" t="s">
        <v>30</v>
      </c>
      <c r="C237" s="179" t="s">
        <v>735</v>
      </c>
      <c r="D237" s="155" t="s">
        <v>472</v>
      </c>
      <c r="E237" s="179" t="s">
        <v>512</v>
      </c>
      <c r="F237" s="255">
        <v>98370</v>
      </c>
      <c r="G237" s="255">
        <v>51117.48933435431</v>
      </c>
      <c r="H237" s="255">
        <v>12000.492270819306</v>
      </c>
      <c r="I237" s="255">
        <v>14371.162154436553</v>
      </c>
      <c r="J237" s="255">
        <v>9420.36532744621</v>
      </c>
      <c r="K237" s="255">
        <v>8834.004578861235</v>
      </c>
      <c r="L237" s="255">
        <v>0</v>
      </c>
      <c r="M237" s="255">
        <v>2197.684078064539</v>
      </c>
      <c r="N237" s="255">
        <v>391.09463586038385</v>
      </c>
      <c r="O237" s="255">
        <v>37.707620157460006</v>
      </c>
      <c r="P237" s="255">
        <v>51117.48933435431</v>
      </c>
      <c r="Q237" s="255">
        <v>12000.492270819306</v>
      </c>
      <c r="R237" s="255">
        <v>14371.162154436553</v>
      </c>
      <c r="S237" s="255">
        <v>9420.36532744621</v>
      </c>
      <c r="T237" s="255">
        <v>7992.44426332658</v>
      </c>
      <c r="U237" s="255">
        <v>21.383668745599316</v>
      </c>
      <c r="V237" s="255">
        <v>820.1766467890563</v>
      </c>
      <c r="W237" s="255">
        <v>0</v>
      </c>
      <c r="X237" s="255">
        <v>2197.684078064539</v>
      </c>
      <c r="Y237" s="255">
        <v>0</v>
      </c>
      <c r="Z237" s="255">
        <v>391.09463586038385</v>
      </c>
      <c r="AA237" s="255">
        <v>0</v>
      </c>
      <c r="AB237" s="255">
        <v>37.707620157460006</v>
      </c>
      <c r="AC237" s="73"/>
      <c r="AD237" s="166"/>
      <c r="AE237" s="166"/>
      <c r="AF237" s="166"/>
      <c r="AG237" s="166"/>
      <c r="AH237" s="166"/>
      <c r="AI237" s="166"/>
    </row>
    <row r="238" spans="1:35" s="154" customFormat="1" ht="11.25">
      <c r="A238" s="179">
        <v>172</v>
      </c>
      <c r="B238" s="183" t="s">
        <v>31</v>
      </c>
      <c r="C238" s="184" t="s">
        <v>32</v>
      </c>
      <c r="D238" s="155" t="s">
        <v>472</v>
      </c>
      <c r="E238" s="179" t="s">
        <v>472</v>
      </c>
      <c r="F238" s="255">
        <f aca="true" t="shared" si="72" ref="F238:AB238">(F190)</f>
        <v>14090.947224924434</v>
      </c>
      <c r="G238" s="255">
        <f t="shared" si="72"/>
        <v>7322.291801169301</v>
      </c>
      <c r="H238" s="255">
        <f t="shared" si="72"/>
        <v>1719.0027778919223</v>
      </c>
      <c r="I238" s="255">
        <f t="shared" si="72"/>
        <v>2058.5878568567327</v>
      </c>
      <c r="J238" s="255">
        <f t="shared" si="72"/>
        <v>1349.4141574519929</v>
      </c>
      <c r="K238" s="255">
        <f t="shared" si="72"/>
        <v>1265.421290083099</v>
      </c>
      <c r="L238" s="255">
        <f t="shared" si="72"/>
        <v>0</v>
      </c>
      <c r="M238" s="255">
        <f t="shared" si="72"/>
        <v>314.80583878280095</v>
      </c>
      <c r="N238" s="255">
        <f t="shared" si="72"/>
        <v>56.02209895150664</v>
      </c>
      <c r="O238" s="255">
        <f t="shared" si="72"/>
        <v>5.401403737077012</v>
      </c>
      <c r="P238" s="255">
        <f t="shared" si="72"/>
        <v>7322.291801169301</v>
      </c>
      <c r="Q238" s="255">
        <f t="shared" si="72"/>
        <v>1719.0027778919223</v>
      </c>
      <c r="R238" s="255">
        <f t="shared" si="72"/>
        <v>2058.5878568567327</v>
      </c>
      <c r="S238" s="255">
        <f t="shared" si="72"/>
        <v>1349.4141574519929</v>
      </c>
      <c r="T238" s="255">
        <f t="shared" si="72"/>
        <v>1144.8725252890604</v>
      </c>
      <c r="U238" s="255">
        <f t="shared" si="72"/>
        <v>3.0630898421216424</v>
      </c>
      <c r="V238" s="255">
        <f t="shared" si="72"/>
        <v>117.48567495191706</v>
      </c>
      <c r="W238" s="255">
        <f t="shared" si="72"/>
        <v>0</v>
      </c>
      <c r="X238" s="255">
        <f t="shared" si="72"/>
        <v>314.80583878280095</v>
      </c>
      <c r="Y238" s="255">
        <f t="shared" si="72"/>
        <v>0</v>
      </c>
      <c r="Z238" s="255">
        <f t="shared" si="72"/>
        <v>56.02209895150664</v>
      </c>
      <c r="AA238" s="255">
        <f t="shared" si="72"/>
        <v>0</v>
      </c>
      <c r="AB238" s="255">
        <f t="shared" si="72"/>
        <v>5.401403737077011</v>
      </c>
      <c r="AC238" s="73"/>
      <c r="AD238" s="166"/>
      <c r="AE238" s="166"/>
      <c r="AF238" s="166"/>
      <c r="AG238" s="166"/>
      <c r="AH238" s="166"/>
      <c r="AI238" s="166"/>
    </row>
    <row r="239" spans="1:35" s="154" customFormat="1" ht="22.5">
      <c r="A239" s="179">
        <v>173</v>
      </c>
      <c r="B239" s="165" t="s">
        <v>33</v>
      </c>
      <c r="C239" s="184" t="s">
        <v>34</v>
      </c>
      <c r="D239" s="155" t="s">
        <v>472</v>
      </c>
      <c r="E239" s="179" t="s">
        <v>472</v>
      </c>
      <c r="F239" s="255">
        <f aca="true" t="shared" si="73" ref="F239:AB239">(F237+F238)</f>
        <v>112460.94722492443</v>
      </c>
      <c r="G239" s="255">
        <f t="shared" si="73"/>
        <v>58439.78113552361</v>
      </c>
      <c r="H239" s="255">
        <f t="shared" si="73"/>
        <v>13719.49504871123</v>
      </c>
      <c r="I239" s="255">
        <f t="shared" si="73"/>
        <v>16429.750011293287</v>
      </c>
      <c r="J239" s="255">
        <f t="shared" si="73"/>
        <v>10769.779484898203</v>
      </c>
      <c r="K239" s="255">
        <f t="shared" si="73"/>
        <v>10099.425868944334</v>
      </c>
      <c r="L239" s="255">
        <f t="shared" si="73"/>
        <v>0</v>
      </c>
      <c r="M239" s="255">
        <f t="shared" si="73"/>
        <v>2512.48991684734</v>
      </c>
      <c r="N239" s="255">
        <f t="shared" si="73"/>
        <v>447.11673481189047</v>
      </c>
      <c r="O239" s="255">
        <f t="shared" si="73"/>
        <v>43.10902389453702</v>
      </c>
      <c r="P239" s="255">
        <f t="shared" si="73"/>
        <v>58439.78113552361</v>
      </c>
      <c r="Q239" s="255">
        <f t="shared" si="73"/>
        <v>13719.49504871123</v>
      </c>
      <c r="R239" s="255">
        <f t="shared" si="73"/>
        <v>16429.750011293287</v>
      </c>
      <c r="S239" s="255">
        <f t="shared" si="73"/>
        <v>10769.779484898203</v>
      </c>
      <c r="T239" s="255">
        <f t="shared" si="73"/>
        <v>9137.31678861564</v>
      </c>
      <c r="U239" s="255">
        <f t="shared" si="73"/>
        <v>24.446758587720957</v>
      </c>
      <c r="V239" s="255">
        <f t="shared" si="73"/>
        <v>937.6623217409734</v>
      </c>
      <c r="W239" s="255">
        <f t="shared" si="73"/>
        <v>0</v>
      </c>
      <c r="X239" s="255">
        <f t="shared" si="73"/>
        <v>2512.48991684734</v>
      </c>
      <c r="Y239" s="255">
        <f t="shared" si="73"/>
        <v>0</v>
      </c>
      <c r="Z239" s="255">
        <f t="shared" si="73"/>
        <v>447.11673481189047</v>
      </c>
      <c r="AA239" s="255">
        <f t="shared" si="73"/>
        <v>0</v>
      </c>
      <c r="AB239" s="255">
        <f t="shared" si="73"/>
        <v>43.10902389453702</v>
      </c>
      <c r="AC239" s="73"/>
      <c r="AD239" s="166"/>
      <c r="AE239" s="166"/>
      <c r="AF239" s="166"/>
      <c r="AG239" s="166"/>
      <c r="AH239" s="166"/>
      <c r="AI239" s="166"/>
    </row>
    <row r="240" spans="1:35" s="154" customFormat="1" ht="11.25">
      <c r="A240" s="179"/>
      <c r="B240" s="165"/>
      <c r="C240" s="179"/>
      <c r="D240" s="150"/>
      <c r="E240" s="179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73"/>
      <c r="AD240" s="166"/>
      <c r="AE240" s="166"/>
      <c r="AF240" s="166"/>
      <c r="AG240" s="166"/>
      <c r="AH240" s="166"/>
      <c r="AI240" s="166"/>
    </row>
    <row r="241" spans="1:35" s="154" customFormat="1" ht="11.25">
      <c r="A241" s="179"/>
      <c r="B241" s="167" t="s">
        <v>651</v>
      </c>
      <c r="C241" s="179"/>
      <c r="D241" s="150"/>
      <c r="E241" s="179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73"/>
      <c r="AD241" s="166"/>
      <c r="AE241" s="166"/>
      <c r="AF241" s="166"/>
      <c r="AG241" s="166"/>
      <c r="AH241" s="166"/>
      <c r="AI241" s="166"/>
    </row>
    <row r="242" spans="1:35" s="154" customFormat="1" ht="11.25">
      <c r="A242" s="179">
        <v>174</v>
      </c>
      <c r="B242" s="123" t="s">
        <v>35</v>
      </c>
      <c r="C242" s="309" t="s">
        <v>36</v>
      </c>
      <c r="D242" s="155" t="s">
        <v>472</v>
      </c>
      <c r="E242" s="179" t="s">
        <v>472</v>
      </c>
      <c r="F242" s="255">
        <v>7670925</v>
      </c>
      <c r="G242" s="255">
        <v>3730268.3383620013</v>
      </c>
      <c r="H242" s="255">
        <v>875124.8239757097</v>
      </c>
      <c r="I242" s="255">
        <v>1047929.3372743649</v>
      </c>
      <c r="J242" s="255">
        <v>686857.7826304116</v>
      </c>
      <c r="K242" s="255">
        <v>643919.1238158889</v>
      </c>
      <c r="L242" s="255">
        <v>442334.28793040104</v>
      </c>
      <c r="M242" s="255">
        <v>184682.21662874156</v>
      </c>
      <c r="N242" s="255">
        <v>28486.493716154957</v>
      </c>
      <c r="O242" s="255">
        <v>31322.595666326917</v>
      </c>
      <c r="P242" s="255">
        <v>3730268.3383620013</v>
      </c>
      <c r="Q242" s="255">
        <v>875124.8239757097</v>
      </c>
      <c r="R242" s="255">
        <v>1047929.3372743649</v>
      </c>
      <c r="S242" s="255">
        <v>686857.7826304116</v>
      </c>
      <c r="T242" s="255">
        <v>582700.510153044</v>
      </c>
      <c r="U242" s="255">
        <v>1555.5524849783803</v>
      </c>
      <c r="V242" s="255">
        <v>59663.06117786653</v>
      </c>
      <c r="W242" s="255">
        <v>14464.14986090758</v>
      </c>
      <c r="X242" s="255">
        <v>184682.21662874156</v>
      </c>
      <c r="Y242" s="255">
        <v>427870.13806949346</v>
      </c>
      <c r="Z242" s="255">
        <v>28486.493716154957</v>
      </c>
      <c r="AA242" s="255">
        <v>28572.58578919834</v>
      </c>
      <c r="AB242" s="255">
        <v>2750.0098771285757</v>
      </c>
      <c r="AC242" s="73"/>
      <c r="AD242" s="166"/>
      <c r="AE242" s="166"/>
      <c r="AF242" s="166"/>
      <c r="AG242" s="166"/>
      <c r="AH242" s="166"/>
      <c r="AI242" s="166"/>
    </row>
    <row r="243" spans="1:35" s="154" customFormat="1" ht="11.25">
      <c r="A243" s="179">
        <v>175</v>
      </c>
      <c r="B243" s="183" t="s">
        <v>37</v>
      </c>
      <c r="C243" s="153" t="s">
        <v>810</v>
      </c>
      <c r="D243" s="155" t="s">
        <v>472</v>
      </c>
      <c r="E243" s="179" t="s">
        <v>555</v>
      </c>
      <c r="F243" s="255">
        <v>6765446</v>
      </c>
      <c r="G243" s="255">
        <v>3307452.5795680317</v>
      </c>
      <c r="H243" s="255">
        <v>775931.8081051124</v>
      </c>
      <c r="I243" s="255">
        <v>929149.4003605816</v>
      </c>
      <c r="J243" s="255">
        <v>609004.3232532921</v>
      </c>
      <c r="K243" s="255">
        <v>570932.6444952847</v>
      </c>
      <c r="L243" s="255">
        <v>379446.71056312736</v>
      </c>
      <c r="M243" s="255">
        <v>141998.66303967347</v>
      </c>
      <c r="N243" s="255">
        <v>25257.627220919236</v>
      </c>
      <c r="O243" s="255">
        <v>26272.243393978384</v>
      </c>
      <c r="P243" s="255">
        <v>3307452.5795680317</v>
      </c>
      <c r="Q243" s="255">
        <v>775931.8081051124</v>
      </c>
      <c r="R243" s="255">
        <v>929149.4003605816</v>
      </c>
      <c r="S243" s="255">
        <v>609004.3232532921</v>
      </c>
      <c r="T243" s="255">
        <v>516652.9939954857</v>
      </c>
      <c r="U243" s="255">
        <v>1379.2348465082252</v>
      </c>
      <c r="V243" s="255">
        <v>52900.41565329072</v>
      </c>
      <c r="W243" s="255">
        <v>11324.656515784474</v>
      </c>
      <c r="X243" s="255">
        <v>141998.66303967347</v>
      </c>
      <c r="Y243" s="255">
        <v>368122.05404734286</v>
      </c>
      <c r="Z243" s="255">
        <v>25257.627220919236</v>
      </c>
      <c r="AA243" s="255">
        <v>23833.939648264368</v>
      </c>
      <c r="AB243" s="255">
        <v>2438.303745714018</v>
      </c>
      <c r="AC243" s="73"/>
      <c r="AD243" s="166"/>
      <c r="AE243" s="166"/>
      <c r="AF243" s="166"/>
      <c r="AG243" s="166"/>
      <c r="AH243" s="166"/>
      <c r="AI243" s="166"/>
    </row>
    <row r="244" spans="1:35" s="154" customFormat="1" ht="22.5">
      <c r="A244" s="179">
        <v>176</v>
      </c>
      <c r="B244" s="183" t="s">
        <v>38</v>
      </c>
      <c r="C244" s="179" t="s">
        <v>834</v>
      </c>
      <c r="D244" s="155" t="s">
        <v>472</v>
      </c>
      <c r="E244" s="184" t="s">
        <v>512</v>
      </c>
      <c r="F244" s="255">
        <v>182</v>
      </c>
      <c r="G244" s="255">
        <v>94.57540976773899</v>
      </c>
      <c r="H244" s="255">
        <v>22.20280159895409</v>
      </c>
      <c r="I244" s="255">
        <v>26.588914426221944</v>
      </c>
      <c r="J244" s="255">
        <v>17.42916020733161</v>
      </c>
      <c r="K244" s="255">
        <v>16.34430043054534</v>
      </c>
      <c r="L244" s="255">
        <v>0</v>
      </c>
      <c r="M244" s="255">
        <v>4.0660618299049105</v>
      </c>
      <c r="N244" s="255">
        <v>0.7235867004837844</v>
      </c>
      <c r="O244" s="255">
        <v>0.06976503881933234</v>
      </c>
      <c r="P244" s="255">
        <v>94.57540976773899</v>
      </c>
      <c r="Q244" s="255">
        <v>22.20280159895409</v>
      </c>
      <c r="R244" s="255">
        <v>26.588914426221944</v>
      </c>
      <c r="S244" s="255">
        <v>17.42916020733161</v>
      </c>
      <c r="T244" s="255">
        <v>14.787281243523815</v>
      </c>
      <c r="U244" s="255">
        <v>0.03956315656906654</v>
      </c>
      <c r="V244" s="255">
        <v>1.5174560304524578</v>
      </c>
      <c r="W244" s="255">
        <v>0</v>
      </c>
      <c r="X244" s="255">
        <v>4.0660618299049105</v>
      </c>
      <c r="Y244" s="255">
        <v>0</v>
      </c>
      <c r="Z244" s="255">
        <v>0.7235867004837844</v>
      </c>
      <c r="AA244" s="255">
        <v>0</v>
      </c>
      <c r="AB244" s="255">
        <v>0.06976503881933234</v>
      </c>
      <c r="AC244" s="73"/>
      <c r="AD244" s="166"/>
      <c r="AE244" s="166"/>
      <c r="AF244" s="166"/>
      <c r="AG244" s="166"/>
      <c r="AH244" s="166"/>
      <c r="AI244" s="166"/>
    </row>
    <row r="245" spans="1:35" s="154" customFormat="1" ht="22.5">
      <c r="A245" s="179">
        <v>177</v>
      </c>
      <c r="B245" s="183" t="s">
        <v>39</v>
      </c>
      <c r="C245" s="179" t="s">
        <v>840</v>
      </c>
      <c r="D245" s="155" t="s">
        <v>472</v>
      </c>
      <c r="E245" s="184" t="s">
        <v>841</v>
      </c>
      <c r="F245" s="255">
        <v>25800</v>
      </c>
      <c r="G245" s="255">
        <v>12195.383991909526</v>
      </c>
      <c r="H245" s="255">
        <v>2859.908016287264</v>
      </c>
      <c r="I245" s="255">
        <v>3424.4924388006657</v>
      </c>
      <c r="J245" s="255">
        <v>2244.43628172218</v>
      </c>
      <c r="K245" s="255">
        <v>2103.7744187016337</v>
      </c>
      <c r="L245" s="255">
        <v>2208.128068277103</v>
      </c>
      <c r="M245" s="255">
        <v>523.1615566873389</v>
      </c>
      <c r="N245" s="255">
        <v>93.03007212626214</v>
      </c>
      <c r="O245" s="255">
        <v>147.685155488026</v>
      </c>
      <c r="P245" s="255">
        <v>12195.383991909526</v>
      </c>
      <c r="Q245" s="255">
        <v>2859.908016287264</v>
      </c>
      <c r="R245" s="255">
        <v>3424.4924388006657</v>
      </c>
      <c r="S245" s="255">
        <v>2244.43628172218</v>
      </c>
      <c r="T245" s="255">
        <v>1903.9983826917319</v>
      </c>
      <c r="U245" s="255">
        <v>5.076296905725058</v>
      </c>
      <c r="V245" s="255">
        <v>194.69973910417653</v>
      </c>
      <c r="W245" s="255">
        <v>65.9019862867955</v>
      </c>
      <c r="X245" s="255">
        <v>523.1615566873389</v>
      </c>
      <c r="Y245" s="255">
        <v>2142.2260819903076</v>
      </c>
      <c r="Z245" s="255">
        <v>93.03007212626214</v>
      </c>
      <c r="AA245" s="255">
        <v>138.6977134071095</v>
      </c>
      <c r="AB245" s="255">
        <v>8.987442080916525</v>
      </c>
      <c r="AC245" s="73"/>
      <c r="AD245" s="166"/>
      <c r="AE245" s="166"/>
      <c r="AF245" s="166"/>
      <c r="AG245" s="166"/>
      <c r="AH245" s="166"/>
      <c r="AI245" s="166"/>
    </row>
    <row r="246" spans="1:35" s="154" customFormat="1" ht="11.25">
      <c r="A246" s="179">
        <v>178</v>
      </c>
      <c r="B246" s="183" t="s">
        <v>4</v>
      </c>
      <c r="C246" s="184" t="s">
        <v>849</v>
      </c>
      <c r="D246" s="155" t="s">
        <v>472</v>
      </c>
      <c r="E246" s="184" t="s">
        <v>512</v>
      </c>
      <c r="F246" s="255">
        <v>248124</v>
      </c>
      <c r="G246" s="255">
        <v>128936.42292972785</v>
      </c>
      <c r="H246" s="255">
        <v>30269.4941974664</v>
      </c>
      <c r="I246" s="255">
        <v>36249.16375325217</v>
      </c>
      <c r="J246" s="255">
        <v>23761.499710351363</v>
      </c>
      <c r="K246" s="255">
        <v>22282.490110047427</v>
      </c>
      <c r="L246" s="255">
        <v>0</v>
      </c>
      <c r="M246" s="255">
        <v>5543.338052106188</v>
      </c>
      <c r="N246" s="255">
        <v>986.4792663232886</v>
      </c>
      <c r="O246" s="255">
        <v>95.11198072531877</v>
      </c>
      <c r="P246" s="255">
        <v>128936.42292972785</v>
      </c>
      <c r="Q246" s="255">
        <v>30269.4941974664</v>
      </c>
      <c r="R246" s="255">
        <v>36249.16375325217</v>
      </c>
      <c r="S246" s="255">
        <v>23761.499710351363</v>
      </c>
      <c r="T246" s="255">
        <v>20159.776765209357</v>
      </c>
      <c r="U246" s="255">
        <v>53.93719044254432</v>
      </c>
      <c r="V246" s="255">
        <v>2068.7761543955253</v>
      </c>
      <c r="W246" s="255">
        <v>0</v>
      </c>
      <c r="X246" s="255">
        <v>5543.338052106188</v>
      </c>
      <c r="Y246" s="255">
        <v>0</v>
      </c>
      <c r="Z246" s="255">
        <v>986.4792663232886</v>
      </c>
      <c r="AA246" s="255">
        <v>0</v>
      </c>
      <c r="AB246" s="255">
        <v>95.11198072531877</v>
      </c>
      <c r="AC246" s="73"/>
      <c r="AD246" s="166"/>
      <c r="AE246" s="166"/>
      <c r="AF246" s="166"/>
      <c r="AG246" s="166"/>
      <c r="AH246" s="166"/>
      <c r="AI246" s="166"/>
    </row>
    <row r="247" spans="1:35" s="154" customFormat="1" ht="22.5">
      <c r="A247" s="179">
        <v>179</v>
      </c>
      <c r="B247" s="174" t="s">
        <v>40</v>
      </c>
      <c r="C247" s="184" t="s">
        <v>41</v>
      </c>
      <c r="D247" s="179" t="s">
        <v>472</v>
      </c>
      <c r="E247" s="179" t="s">
        <v>472</v>
      </c>
      <c r="F247" s="255">
        <f aca="true" t="shared" si="74" ref="F247:AB247">(F242+F243+F244+F245+F246)</f>
        <v>14710477</v>
      </c>
      <c r="G247" s="255">
        <f t="shared" si="74"/>
        <v>7178947.300261438</v>
      </c>
      <c r="H247" s="255">
        <f t="shared" si="74"/>
        <v>1684208.2370961749</v>
      </c>
      <c r="I247" s="255">
        <f t="shared" si="74"/>
        <v>2016778.9827414257</v>
      </c>
      <c r="J247" s="255">
        <f t="shared" si="74"/>
        <v>1321885.4710359846</v>
      </c>
      <c r="K247" s="255">
        <f t="shared" si="74"/>
        <v>1239254.3771403532</v>
      </c>
      <c r="L247" s="255">
        <f t="shared" si="74"/>
        <v>823989.1265618056</v>
      </c>
      <c r="M247" s="255">
        <f t="shared" si="74"/>
        <v>332751.4453390385</v>
      </c>
      <c r="N247" s="255">
        <f t="shared" si="74"/>
        <v>54824.35386222423</v>
      </c>
      <c r="O247" s="255">
        <f t="shared" si="74"/>
        <v>57837.70596155746</v>
      </c>
      <c r="P247" s="255">
        <f t="shared" si="74"/>
        <v>7178947.300261438</v>
      </c>
      <c r="Q247" s="255">
        <f t="shared" si="74"/>
        <v>1684208.2370961749</v>
      </c>
      <c r="R247" s="255">
        <f t="shared" si="74"/>
        <v>2016778.9827414257</v>
      </c>
      <c r="S247" s="255">
        <f t="shared" si="74"/>
        <v>1321885.4710359846</v>
      </c>
      <c r="T247" s="255">
        <f t="shared" si="74"/>
        <v>1121432.0665776746</v>
      </c>
      <c r="U247" s="255">
        <f t="shared" si="74"/>
        <v>2993.840381991444</v>
      </c>
      <c r="V247" s="255">
        <f t="shared" si="74"/>
        <v>114828.47018068742</v>
      </c>
      <c r="W247" s="255">
        <f t="shared" si="74"/>
        <v>25854.70836297885</v>
      </c>
      <c r="X247" s="255">
        <f t="shared" si="74"/>
        <v>332751.4453390385</v>
      </c>
      <c r="Y247" s="255">
        <f t="shared" si="74"/>
        <v>798134.4181988266</v>
      </c>
      <c r="Z247" s="255">
        <f t="shared" si="74"/>
        <v>54824.35386222423</v>
      </c>
      <c r="AA247" s="255">
        <f t="shared" si="74"/>
        <v>52545.223150869824</v>
      </c>
      <c r="AB247" s="255">
        <f t="shared" si="74"/>
        <v>5292.482810687648</v>
      </c>
      <c r="AC247" s="73"/>
      <c r="AD247" s="166"/>
      <c r="AE247" s="166"/>
      <c r="AF247" s="166"/>
      <c r="AG247" s="166"/>
      <c r="AH247" s="166"/>
      <c r="AI247" s="166"/>
    </row>
    <row r="248" spans="1:35" s="154" customFormat="1" ht="11.25">
      <c r="A248" s="179"/>
      <c r="B248" s="183" t="s">
        <v>42</v>
      </c>
      <c r="C248" s="184"/>
      <c r="D248" s="155"/>
      <c r="E248" s="179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73"/>
      <c r="AD248" s="166"/>
      <c r="AE248" s="166"/>
      <c r="AF248" s="166"/>
      <c r="AG248" s="166"/>
      <c r="AH248" s="166"/>
      <c r="AI248" s="166"/>
    </row>
    <row r="249" spans="1:35" s="154" customFormat="1" ht="22.5">
      <c r="A249" s="179">
        <v>180</v>
      </c>
      <c r="B249" s="183" t="s">
        <v>43</v>
      </c>
      <c r="C249" s="179" t="s">
        <v>787</v>
      </c>
      <c r="D249" s="155" t="s">
        <v>472</v>
      </c>
      <c r="E249" s="184" t="s">
        <v>596</v>
      </c>
      <c r="F249" s="255">
        <v>-4734298</v>
      </c>
      <c r="G249" s="255">
        <v>-2731186.977194672</v>
      </c>
      <c r="H249" s="255">
        <v>-537448.007033379</v>
      </c>
      <c r="I249" s="255">
        <v>-595654.7583184338</v>
      </c>
      <c r="J249" s="255">
        <v>-357783.2566627377</v>
      </c>
      <c r="K249" s="255">
        <v>-299800.9800420105</v>
      </c>
      <c r="L249" s="255">
        <v>-89928.30357382893</v>
      </c>
      <c r="M249" s="255">
        <v>-30984.507266055705</v>
      </c>
      <c r="N249" s="255">
        <v>-74029.58322154505</v>
      </c>
      <c r="O249" s="255">
        <v>-17481.6266873381</v>
      </c>
      <c r="P249" s="255">
        <v>-2731186.977194672</v>
      </c>
      <c r="Q249" s="255">
        <v>-537448.007033379</v>
      </c>
      <c r="R249" s="255">
        <v>-595654.7583184338</v>
      </c>
      <c r="S249" s="255">
        <v>-357783.2566627377</v>
      </c>
      <c r="T249" s="255">
        <v>-243989.9134733498</v>
      </c>
      <c r="U249" s="255">
        <v>-967.392838275804</v>
      </c>
      <c r="V249" s="255">
        <v>-54843.6737303849</v>
      </c>
      <c r="W249" s="255">
        <v>-9167.080726719065</v>
      </c>
      <c r="X249" s="255">
        <v>-30984.507266055705</v>
      </c>
      <c r="Y249" s="255">
        <v>-80761.22284710988</v>
      </c>
      <c r="Z249" s="255">
        <v>-74029.58322154505</v>
      </c>
      <c r="AA249" s="255">
        <v>-16065.859757900125</v>
      </c>
      <c r="AB249" s="255">
        <v>-1415.766929437974</v>
      </c>
      <c r="AC249" s="73"/>
      <c r="AD249" s="166"/>
      <c r="AE249" s="166"/>
      <c r="AF249" s="166"/>
      <c r="AG249" s="166"/>
      <c r="AH249" s="166"/>
      <c r="AI249" s="166"/>
    </row>
    <row r="250" spans="1:35" s="154" customFormat="1" ht="11.25">
      <c r="A250" s="179">
        <v>181</v>
      </c>
      <c r="B250" s="183" t="s">
        <v>44</v>
      </c>
      <c r="C250" s="184" t="s">
        <v>595</v>
      </c>
      <c r="D250" s="155" t="s">
        <v>472</v>
      </c>
      <c r="E250" s="184" t="s">
        <v>596</v>
      </c>
      <c r="F250" s="255">
        <v>12850</v>
      </c>
      <c r="G250" s="255">
        <v>7413.0848241812255</v>
      </c>
      <c r="H250" s="255">
        <v>1458.760494244114</v>
      </c>
      <c r="I250" s="255">
        <v>1616.7473286201825</v>
      </c>
      <c r="J250" s="255">
        <v>971.108039273442</v>
      </c>
      <c r="K250" s="255">
        <v>813.7304820144051</v>
      </c>
      <c r="L250" s="255">
        <v>244.08659972897817</v>
      </c>
      <c r="M250" s="255">
        <v>84.09925154031619</v>
      </c>
      <c r="N250" s="255">
        <v>200.9337275340196</v>
      </c>
      <c r="O250" s="255">
        <v>47.44925286331671</v>
      </c>
      <c r="P250" s="255">
        <v>7413.0848241812255</v>
      </c>
      <c r="Q250" s="255">
        <v>1458.760494244114</v>
      </c>
      <c r="R250" s="255">
        <v>1616.7473286201825</v>
      </c>
      <c r="S250" s="255">
        <v>971.108039273442</v>
      </c>
      <c r="T250" s="255">
        <v>662.2461002946042</v>
      </c>
      <c r="U250" s="255">
        <v>2.6257320455628435</v>
      </c>
      <c r="V250" s="255">
        <v>148.85864967423805</v>
      </c>
      <c r="W250" s="255">
        <v>24.881616522310164</v>
      </c>
      <c r="X250" s="255">
        <v>84.09925154031619</v>
      </c>
      <c r="Y250" s="255">
        <v>219.20498320666798</v>
      </c>
      <c r="Z250" s="255">
        <v>200.9337275340196</v>
      </c>
      <c r="AA250" s="255">
        <v>43.60652791375122</v>
      </c>
      <c r="AB250" s="255">
        <v>3.842724949565483</v>
      </c>
      <c r="AC250" s="73"/>
      <c r="AD250" s="166"/>
      <c r="AE250" s="166"/>
      <c r="AF250" s="166"/>
      <c r="AG250" s="166"/>
      <c r="AH250" s="166"/>
      <c r="AI250" s="166"/>
    </row>
    <row r="251" spans="1:35" s="154" customFormat="1" ht="11.25">
      <c r="A251" s="179">
        <v>182</v>
      </c>
      <c r="B251" s="185" t="s">
        <v>45</v>
      </c>
      <c r="C251" s="184" t="s">
        <v>46</v>
      </c>
      <c r="D251" s="155" t="s">
        <v>472</v>
      </c>
      <c r="E251" s="155" t="s">
        <v>472</v>
      </c>
      <c r="F251" s="255">
        <f aca="true" t="shared" si="75" ref="F251:AB251">(F249-F250)</f>
        <v>-4747148</v>
      </c>
      <c r="G251" s="255">
        <f t="shared" si="75"/>
        <v>-2738600.062018853</v>
      </c>
      <c r="H251" s="255">
        <f t="shared" si="75"/>
        <v>-538906.7675276232</v>
      </c>
      <c r="I251" s="255">
        <f t="shared" si="75"/>
        <v>-597271.505647054</v>
      </c>
      <c r="J251" s="255">
        <f t="shared" si="75"/>
        <v>-358754.3647020111</v>
      </c>
      <c r="K251" s="255">
        <f t="shared" si="75"/>
        <v>-300614.7105240249</v>
      </c>
      <c r="L251" s="255">
        <f t="shared" si="75"/>
        <v>-90172.39017355791</v>
      </c>
      <c r="M251" s="255">
        <f t="shared" si="75"/>
        <v>-31068.60651759602</v>
      </c>
      <c r="N251" s="255">
        <f t="shared" si="75"/>
        <v>-74230.51694907907</v>
      </c>
      <c r="O251" s="255">
        <f t="shared" si="75"/>
        <v>-17529.075940201416</v>
      </c>
      <c r="P251" s="255">
        <f t="shared" si="75"/>
        <v>-2738600.062018853</v>
      </c>
      <c r="Q251" s="255">
        <f t="shared" si="75"/>
        <v>-538906.7675276232</v>
      </c>
      <c r="R251" s="255">
        <f t="shared" si="75"/>
        <v>-597271.505647054</v>
      </c>
      <c r="S251" s="255">
        <f t="shared" si="75"/>
        <v>-358754.3647020111</v>
      </c>
      <c r="T251" s="255">
        <f t="shared" si="75"/>
        <v>-244652.1595736444</v>
      </c>
      <c r="U251" s="255">
        <f t="shared" si="75"/>
        <v>-970.0185703213668</v>
      </c>
      <c r="V251" s="255">
        <f t="shared" si="75"/>
        <v>-54992.532380059136</v>
      </c>
      <c r="W251" s="255">
        <f t="shared" si="75"/>
        <v>-9191.962343241375</v>
      </c>
      <c r="X251" s="255">
        <f t="shared" si="75"/>
        <v>-31068.60651759602</v>
      </c>
      <c r="Y251" s="255">
        <f t="shared" si="75"/>
        <v>-80980.42783031655</v>
      </c>
      <c r="Z251" s="255">
        <f t="shared" si="75"/>
        <v>-74230.51694907907</v>
      </c>
      <c r="AA251" s="255">
        <f t="shared" si="75"/>
        <v>-16109.466285813876</v>
      </c>
      <c r="AB251" s="255">
        <f t="shared" si="75"/>
        <v>-1419.6096543875396</v>
      </c>
      <c r="AC251" s="73"/>
      <c r="AD251" s="166"/>
      <c r="AE251" s="166"/>
      <c r="AF251" s="166"/>
      <c r="AG251" s="166"/>
      <c r="AH251" s="166"/>
      <c r="AI251" s="166"/>
    </row>
    <row r="252" spans="1:35" s="154" customFormat="1" ht="11.25">
      <c r="A252" s="179"/>
      <c r="B252" s="183"/>
      <c r="C252" s="184"/>
      <c r="D252" s="155"/>
      <c r="E252" s="184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73"/>
      <c r="AD252" s="166"/>
      <c r="AE252" s="166"/>
      <c r="AF252" s="166"/>
      <c r="AG252" s="166"/>
      <c r="AH252" s="166"/>
      <c r="AI252" s="166"/>
    </row>
    <row r="253" spans="1:35" s="154" customFormat="1" ht="11.25">
      <c r="A253" s="179">
        <v>183</v>
      </c>
      <c r="B253" s="185" t="s">
        <v>47</v>
      </c>
      <c r="C253" s="184" t="s">
        <v>48</v>
      </c>
      <c r="D253" s="155" t="s">
        <v>472</v>
      </c>
      <c r="E253" s="179" t="s">
        <v>472</v>
      </c>
      <c r="F253" s="255">
        <f aca="true" t="shared" si="76" ref="F253:AB253">(F251*F48)</f>
        <v>-834664.4891574787</v>
      </c>
      <c r="G253" s="255">
        <f t="shared" si="76"/>
        <v>-408046.0057973616</v>
      </c>
      <c r="H253" s="255">
        <f t="shared" si="76"/>
        <v>-95728.01648747065</v>
      </c>
      <c r="I253" s="255">
        <f t="shared" si="76"/>
        <v>-114630.72938619899</v>
      </c>
      <c r="J253" s="255">
        <f t="shared" si="76"/>
        <v>-75133.89100480665</v>
      </c>
      <c r="K253" s="255">
        <f t="shared" si="76"/>
        <v>-70436.92375358331</v>
      </c>
      <c r="L253" s="255">
        <f t="shared" si="76"/>
        <v>-46812.980967501375</v>
      </c>
      <c r="M253" s="255">
        <f t="shared" si="76"/>
        <v>-17518.614670349005</v>
      </c>
      <c r="N253" s="255">
        <f t="shared" si="76"/>
        <v>-3116.0760904275307</v>
      </c>
      <c r="O253" s="255">
        <f t="shared" si="76"/>
        <v>-3241.25099977975</v>
      </c>
      <c r="P253" s="255">
        <f t="shared" si="76"/>
        <v>-408046.0057973616</v>
      </c>
      <c r="Q253" s="255">
        <f t="shared" si="76"/>
        <v>-95728.01648747065</v>
      </c>
      <c r="R253" s="255">
        <f t="shared" si="76"/>
        <v>-114630.72938619899</v>
      </c>
      <c r="S253" s="255">
        <f t="shared" si="76"/>
        <v>-75133.89100480665</v>
      </c>
      <c r="T253" s="255">
        <f t="shared" si="76"/>
        <v>-63740.35167894683</v>
      </c>
      <c r="U253" s="255">
        <f t="shared" si="76"/>
        <v>-170.1585303598582</v>
      </c>
      <c r="V253" s="255">
        <f t="shared" si="76"/>
        <v>-6526.413544276636</v>
      </c>
      <c r="W253" s="255">
        <f t="shared" si="76"/>
        <v>-1397.1419837851283</v>
      </c>
      <c r="X253" s="255">
        <f t="shared" si="76"/>
        <v>-17518.614670349005</v>
      </c>
      <c r="Y253" s="255">
        <f t="shared" si="76"/>
        <v>-45415.83898371624</v>
      </c>
      <c r="Z253" s="255">
        <f t="shared" si="76"/>
        <v>-3116.0760904275307</v>
      </c>
      <c r="AA253" s="255">
        <f t="shared" si="76"/>
        <v>-2940.433352232617</v>
      </c>
      <c r="AB253" s="255">
        <f t="shared" si="76"/>
        <v>-300.8176475471326</v>
      </c>
      <c r="AC253" s="73"/>
      <c r="AD253" s="166"/>
      <c r="AE253" s="166"/>
      <c r="AF253" s="166"/>
      <c r="AG253" s="166"/>
      <c r="AH253" s="166"/>
      <c r="AI253" s="166"/>
    </row>
    <row r="254" spans="1:35" s="154" customFormat="1" ht="11.25">
      <c r="A254" s="179"/>
      <c r="B254" s="185"/>
      <c r="C254" s="184"/>
      <c r="D254" s="155"/>
      <c r="E254" s="179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73"/>
      <c r="AD254" s="166"/>
      <c r="AE254" s="166"/>
      <c r="AF254" s="166"/>
      <c r="AG254" s="166"/>
      <c r="AH254" s="166"/>
      <c r="AI254" s="166"/>
    </row>
    <row r="255" spans="1:35" s="154" customFormat="1" ht="22.5">
      <c r="A255" s="179">
        <v>184</v>
      </c>
      <c r="B255" s="183" t="s">
        <v>49</v>
      </c>
      <c r="C255" s="184" t="s">
        <v>554</v>
      </c>
      <c r="D255" s="155" t="s">
        <v>472</v>
      </c>
      <c r="E255" s="179" t="s">
        <v>555</v>
      </c>
      <c r="F255" s="255">
        <v>281348</v>
      </c>
      <c r="G255" s="255">
        <v>137543.80248638548</v>
      </c>
      <c r="H255" s="255">
        <v>32267.918825567034</v>
      </c>
      <c r="I255" s="255">
        <v>38639.629300514534</v>
      </c>
      <c r="J255" s="255">
        <v>25326.068427516417</v>
      </c>
      <c r="K255" s="255">
        <v>23742.81867942769</v>
      </c>
      <c r="L255" s="255">
        <v>15779.680027527342</v>
      </c>
      <c r="M255" s="255">
        <v>5905.159814871932</v>
      </c>
      <c r="N255" s="255">
        <v>1050.364292812504</v>
      </c>
      <c r="O255" s="255">
        <v>1092.5581453771165</v>
      </c>
      <c r="P255" s="255">
        <v>137543.80248638548</v>
      </c>
      <c r="Q255" s="255">
        <v>32267.918825567034</v>
      </c>
      <c r="R255" s="255">
        <v>38639.629300514534</v>
      </c>
      <c r="S255" s="255">
        <v>25326.068427516417</v>
      </c>
      <c r="T255" s="255">
        <v>21485.543828838767</v>
      </c>
      <c r="U255" s="255">
        <v>57.35689348424275</v>
      </c>
      <c r="V255" s="255">
        <v>2199.917957104681</v>
      </c>
      <c r="W255" s="255">
        <v>470.94743811463877</v>
      </c>
      <c r="X255" s="255">
        <v>5905.159814871932</v>
      </c>
      <c r="Y255" s="255">
        <v>15308.732589412703</v>
      </c>
      <c r="Z255" s="255">
        <v>1050.364292812504</v>
      </c>
      <c r="AA255" s="255">
        <v>991.158787190066</v>
      </c>
      <c r="AB255" s="255">
        <v>101.39935818705042</v>
      </c>
      <c r="AC255" s="73"/>
      <c r="AD255" s="166"/>
      <c r="AE255" s="166"/>
      <c r="AF255" s="166"/>
      <c r="AG255" s="166"/>
      <c r="AH255" s="166"/>
      <c r="AI255" s="166"/>
    </row>
    <row r="256" spans="1:35" s="154" customFormat="1" ht="11.25">
      <c r="A256" s="179">
        <v>185</v>
      </c>
      <c r="B256" s="183" t="s">
        <v>50</v>
      </c>
      <c r="C256" s="179" t="s">
        <v>574</v>
      </c>
      <c r="D256" s="155" t="s">
        <v>472</v>
      </c>
      <c r="E256" s="179" t="s">
        <v>512</v>
      </c>
      <c r="F256" s="255">
        <v>5960318</v>
      </c>
      <c r="G256" s="255">
        <v>3097250.0944836843</v>
      </c>
      <c r="H256" s="255">
        <v>727119.5495641475</v>
      </c>
      <c r="I256" s="255">
        <v>870760.3585443426</v>
      </c>
      <c r="J256" s="255">
        <v>570787.5676299029</v>
      </c>
      <c r="K256" s="255">
        <v>535259.4947999293</v>
      </c>
      <c r="L256" s="255">
        <v>0</v>
      </c>
      <c r="M256" s="255">
        <v>133159.45886755592</v>
      </c>
      <c r="N256" s="255">
        <v>23696.740854143456</v>
      </c>
      <c r="O256" s="255">
        <v>2284.7352562943147</v>
      </c>
      <c r="P256" s="255">
        <v>3097250.0944836843</v>
      </c>
      <c r="Q256" s="255">
        <v>727119.5495641475</v>
      </c>
      <c r="R256" s="255">
        <v>870760.3585443426</v>
      </c>
      <c r="S256" s="255">
        <v>570787.5676299029</v>
      </c>
      <c r="T256" s="255">
        <v>484268.6734441614</v>
      </c>
      <c r="U256" s="255">
        <v>1295.65381448036</v>
      </c>
      <c r="V256" s="255">
        <v>49695.16754128754</v>
      </c>
      <c r="W256" s="255">
        <v>0</v>
      </c>
      <c r="X256" s="255">
        <v>133159.45886755592</v>
      </c>
      <c r="Y256" s="255">
        <v>0</v>
      </c>
      <c r="Z256" s="255">
        <v>23696.740854143456</v>
      </c>
      <c r="AA256" s="255">
        <v>0</v>
      </c>
      <c r="AB256" s="255">
        <v>2284.7352562943147</v>
      </c>
      <c r="AC256" s="73"/>
      <c r="AD256" s="166"/>
      <c r="AE256" s="166"/>
      <c r="AF256" s="166"/>
      <c r="AG256" s="166"/>
      <c r="AH256" s="166"/>
      <c r="AI256" s="166"/>
    </row>
    <row r="257" spans="1:35" s="154" customFormat="1" ht="22.5">
      <c r="A257" s="179">
        <v>186</v>
      </c>
      <c r="B257" s="183" t="s">
        <v>51</v>
      </c>
      <c r="C257" s="184" t="s">
        <v>576</v>
      </c>
      <c r="D257" s="155" t="s">
        <v>472</v>
      </c>
      <c r="E257" s="179" t="s">
        <v>512</v>
      </c>
      <c r="F257" s="255">
        <v>450785.28</v>
      </c>
      <c r="G257" s="255">
        <v>234248.36578717007</v>
      </c>
      <c r="H257" s="255">
        <v>54992.83590971959</v>
      </c>
      <c r="I257" s="255">
        <v>65856.54524461813</v>
      </c>
      <c r="J257" s="255">
        <v>43169.27947377383</v>
      </c>
      <c r="K257" s="255">
        <v>40482.25299993133</v>
      </c>
      <c r="L257" s="255">
        <v>0</v>
      </c>
      <c r="M257" s="255">
        <v>10070.993519181306</v>
      </c>
      <c r="N257" s="255">
        <v>1792.2100735266972</v>
      </c>
      <c r="O257" s="255">
        <v>172.79699207903076</v>
      </c>
      <c r="P257" s="255">
        <v>234248.36578717007</v>
      </c>
      <c r="Q257" s="255">
        <v>54992.83590971959</v>
      </c>
      <c r="R257" s="255">
        <v>65856.54524461813</v>
      </c>
      <c r="S257" s="255">
        <v>43169.27947377383</v>
      </c>
      <c r="T257" s="255">
        <v>36625.76217472874</v>
      </c>
      <c r="U257" s="255">
        <v>97.99169566851923</v>
      </c>
      <c r="V257" s="255">
        <v>3758.499129534064</v>
      </c>
      <c r="W257" s="255">
        <v>0</v>
      </c>
      <c r="X257" s="255">
        <v>10070.993519181306</v>
      </c>
      <c r="Y257" s="255">
        <v>0</v>
      </c>
      <c r="Z257" s="255">
        <v>1792.2100735266972</v>
      </c>
      <c r="AA257" s="255">
        <v>0</v>
      </c>
      <c r="AB257" s="255">
        <v>172.79699207903076</v>
      </c>
      <c r="AC257" s="73"/>
      <c r="AD257" s="166"/>
      <c r="AE257" s="166"/>
      <c r="AF257" s="166"/>
      <c r="AG257" s="166"/>
      <c r="AH257" s="166"/>
      <c r="AI257" s="166"/>
    </row>
    <row r="258" spans="1:35" s="154" customFormat="1" ht="11.25">
      <c r="A258" s="179">
        <v>188</v>
      </c>
      <c r="B258" s="174" t="s">
        <v>52</v>
      </c>
      <c r="C258" s="184" t="s">
        <v>53</v>
      </c>
      <c r="D258" s="150"/>
      <c r="E258" s="179" t="s">
        <v>472</v>
      </c>
      <c r="F258" s="255">
        <f aca="true" t="shared" si="77" ref="F258:AB258">(F255+F256+F257)</f>
        <v>6692451.28</v>
      </c>
      <c r="G258" s="255">
        <f t="shared" si="77"/>
        <v>3469042.26275724</v>
      </c>
      <c r="H258" s="255">
        <f t="shared" si="77"/>
        <v>814380.3042994341</v>
      </c>
      <c r="I258" s="255">
        <f t="shared" si="77"/>
        <v>975256.5330894752</v>
      </c>
      <c r="J258" s="255">
        <f t="shared" si="77"/>
        <v>639282.915531193</v>
      </c>
      <c r="K258" s="255">
        <f t="shared" si="77"/>
        <v>599484.5664792884</v>
      </c>
      <c r="L258" s="255">
        <f t="shared" si="77"/>
        <v>15779.680027527342</v>
      </c>
      <c r="M258" s="255">
        <f t="shared" si="77"/>
        <v>149135.61220160915</v>
      </c>
      <c r="N258" s="255">
        <f t="shared" si="77"/>
        <v>26539.31522048266</v>
      </c>
      <c r="O258" s="255">
        <f t="shared" si="77"/>
        <v>3550.0903937504618</v>
      </c>
      <c r="P258" s="255">
        <f t="shared" si="77"/>
        <v>3469042.26275724</v>
      </c>
      <c r="Q258" s="255">
        <f t="shared" si="77"/>
        <v>814380.3042994341</v>
      </c>
      <c r="R258" s="255">
        <f t="shared" si="77"/>
        <v>975256.5330894752</v>
      </c>
      <c r="S258" s="255">
        <f t="shared" si="77"/>
        <v>639282.915531193</v>
      </c>
      <c r="T258" s="255">
        <f t="shared" si="77"/>
        <v>542379.979447729</v>
      </c>
      <c r="U258" s="255">
        <f t="shared" si="77"/>
        <v>1451.0024036331222</v>
      </c>
      <c r="V258" s="255">
        <f t="shared" si="77"/>
        <v>55653.58462792629</v>
      </c>
      <c r="W258" s="255">
        <f t="shared" si="77"/>
        <v>470.94743811463877</v>
      </c>
      <c r="X258" s="255">
        <f t="shared" si="77"/>
        <v>149135.61220160915</v>
      </c>
      <c r="Y258" s="255">
        <f t="shared" si="77"/>
        <v>15308.732589412703</v>
      </c>
      <c r="Z258" s="255">
        <f t="shared" si="77"/>
        <v>26539.31522048266</v>
      </c>
      <c r="AA258" s="255">
        <f t="shared" si="77"/>
        <v>991.158787190066</v>
      </c>
      <c r="AB258" s="255">
        <f t="shared" si="77"/>
        <v>2558.9316065603957</v>
      </c>
      <c r="AC258" s="73"/>
      <c r="AD258" s="166"/>
      <c r="AE258" s="166"/>
      <c r="AF258" s="166"/>
      <c r="AG258" s="166"/>
      <c r="AH258" s="166"/>
      <c r="AI258" s="166"/>
    </row>
    <row r="259" spans="1:35" s="154" customFormat="1" ht="11.25">
      <c r="A259" s="179">
        <v>189</v>
      </c>
      <c r="B259" s="183" t="s">
        <v>54</v>
      </c>
      <c r="C259" s="184" t="s">
        <v>55</v>
      </c>
      <c r="D259" s="179" t="s">
        <v>472</v>
      </c>
      <c r="E259" s="179" t="s">
        <v>472</v>
      </c>
      <c r="F259" s="255">
        <f aca="true" t="shared" si="78" ref="F259:AB259">(F191)</f>
        <v>39255968.25435942</v>
      </c>
      <c r="G259" s="255">
        <f t="shared" si="78"/>
        <v>19316839.471788075</v>
      </c>
      <c r="H259" s="255">
        <f t="shared" si="78"/>
        <v>4532094.0216467995</v>
      </c>
      <c r="I259" s="255">
        <f t="shared" si="78"/>
        <v>5427055.894070691</v>
      </c>
      <c r="J259" s="255">
        <f t="shared" si="78"/>
        <v>3557161.8671021154</v>
      </c>
      <c r="K259" s="255">
        <f t="shared" si="78"/>
        <v>3334893.0266963136</v>
      </c>
      <c r="L259" s="255">
        <f t="shared" si="78"/>
        <v>1972767.5367186572</v>
      </c>
      <c r="M259" s="255">
        <f t="shared" si="78"/>
        <v>829455.6869257314</v>
      </c>
      <c r="N259" s="255">
        <f t="shared" si="78"/>
        <v>147544.96374940942</v>
      </c>
      <c r="O259" s="255">
        <f t="shared" si="78"/>
        <v>138155.78566162402</v>
      </c>
      <c r="P259" s="255">
        <f t="shared" si="78"/>
        <v>19316839.471788075</v>
      </c>
      <c r="Q259" s="255">
        <f t="shared" si="78"/>
        <v>4532094.0216467995</v>
      </c>
      <c r="R259" s="255">
        <f t="shared" si="78"/>
        <v>5427055.894070691</v>
      </c>
      <c r="S259" s="255">
        <f t="shared" si="78"/>
        <v>3557161.8671021154</v>
      </c>
      <c r="T259" s="255">
        <f t="shared" si="78"/>
        <v>3017768.090105896</v>
      </c>
      <c r="U259" s="255">
        <f t="shared" si="78"/>
        <v>8058.071349366976</v>
      </c>
      <c r="V259" s="255">
        <f t="shared" si="78"/>
        <v>309066.86524105055</v>
      </c>
      <c r="W259" s="255">
        <f t="shared" si="78"/>
        <v>58877.60815128282</v>
      </c>
      <c r="X259" s="255">
        <f t="shared" si="78"/>
        <v>829455.6869257314</v>
      </c>
      <c r="Y259" s="255">
        <f t="shared" si="78"/>
        <v>1913889.9285673741</v>
      </c>
      <c r="Z259" s="255">
        <f t="shared" si="78"/>
        <v>147544.96374940942</v>
      </c>
      <c r="AA259" s="255">
        <f t="shared" si="78"/>
        <v>123914.16528668333</v>
      </c>
      <c r="AB259" s="255">
        <f t="shared" si="78"/>
        <v>14241.620374940701</v>
      </c>
      <c r="AC259" s="73"/>
      <c r="AD259" s="166"/>
      <c r="AE259" s="166"/>
      <c r="AF259" s="166"/>
      <c r="AG259" s="166"/>
      <c r="AH259" s="166"/>
      <c r="AI259" s="166"/>
    </row>
    <row r="260" spans="1:35" s="154" customFormat="1" ht="11.25">
      <c r="A260" s="179">
        <v>190</v>
      </c>
      <c r="B260" s="167" t="s">
        <v>56</v>
      </c>
      <c r="C260" s="184" t="s">
        <v>57</v>
      </c>
      <c r="D260" s="179" t="s">
        <v>472</v>
      </c>
      <c r="E260" s="179" t="s">
        <v>472</v>
      </c>
      <c r="F260" s="255">
        <f aca="true" t="shared" si="79" ref="F260:AB260">(F247+F253-F258+F259)</f>
        <v>46439329.48520194</v>
      </c>
      <c r="G260" s="255">
        <f t="shared" si="79"/>
        <v>22618698.50349491</v>
      </c>
      <c r="H260" s="255">
        <f t="shared" si="79"/>
        <v>5306193.93795607</v>
      </c>
      <c r="I260" s="255">
        <f t="shared" si="79"/>
        <v>6353947.614336443</v>
      </c>
      <c r="J260" s="255">
        <f t="shared" si="79"/>
        <v>4164630.5316021005</v>
      </c>
      <c r="K260" s="255">
        <f t="shared" si="79"/>
        <v>3904225.913603795</v>
      </c>
      <c r="L260" s="255">
        <f t="shared" si="79"/>
        <v>2734164.002285434</v>
      </c>
      <c r="M260" s="255">
        <f t="shared" si="79"/>
        <v>995552.9053928118</v>
      </c>
      <c r="N260" s="255">
        <f t="shared" si="79"/>
        <v>172713.92630072345</v>
      </c>
      <c r="O260" s="255">
        <f t="shared" si="79"/>
        <v>189202.15022965125</v>
      </c>
      <c r="P260" s="255">
        <f t="shared" si="79"/>
        <v>22618698.50349491</v>
      </c>
      <c r="Q260" s="255">
        <f t="shared" si="79"/>
        <v>5306193.93795607</v>
      </c>
      <c r="R260" s="255">
        <f t="shared" si="79"/>
        <v>6353947.614336443</v>
      </c>
      <c r="S260" s="255">
        <f t="shared" si="79"/>
        <v>4164630.5316021005</v>
      </c>
      <c r="T260" s="255">
        <f t="shared" si="79"/>
        <v>3533079.8255568948</v>
      </c>
      <c r="U260" s="255">
        <f t="shared" si="79"/>
        <v>9430.75079736544</v>
      </c>
      <c r="V260" s="255">
        <f t="shared" si="79"/>
        <v>361715.337249535</v>
      </c>
      <c r="W260" s="255">
        <f t="shared" si="79"/>
        <v>82864.22709236189</v>
      </c>
      <c r="X260" s="255">
        <f t="shared" si="79"/>
        <v>995552.9053928118</v>
      </c>
      <c r="Y260" s="255">
        <f t="shared" si="79"/>
        <v>2651299.775193072</v>
      </c>
      <c r="Z260" s="255">
        <f t="shared" si="79"/>
        <v>172713.92630072345</v>
      </c>
      <c r="AA260" s="255">
        <f t="shared" si="79"/>
        <v>172527.79629813047</v>
      </c>
      <c r="AB260" s="255">
        <f t="shared" si="79"/>
        <v>16674.35393152082</v>
      </c>
      <c r="AC260" s="73"/>
      <c r="AD260" s="166"/>
      <c r="AE260" s="166"/>
      <c r="AF260" s="166"/>
      <c r="AG260" s="166"/>
      <c r="AH260" s="166"/>
      <c r="AI260" s="166"/>
    </row>
    <row r="261" spans="6:29" ht="11.25"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73"/>
    </row>
    <row r="262" spans="1:35" s="154" customFormat="1" ht="11.25">
      <c r="A262" s="179"/>
      <c r="B262" s="167" t="s">
        <v>659</v>
      </c>
      <c r="C262" s="179"/>
      <c r="D262" s="150"/>
      <c r="E262" s="179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73"/>
      <c r="AD262" s="166"/>
      <c r="AE262" s="166"/>
      <c r="AF262" s="166"/>
      <c r="AG262" s="166"/>
      <c r="AH262" s="166"/>
      <c r="AI262" s="166"/>
    </row>
    <row r="263" spans="1:35" s="154" customFormat="1" ht="11.25">
      <c r="A263" s="179"/>
      <c r="B263" s="177" t="s">
        <v>1271</v>
      </c>
      <c r="C263" s="179"/>
      <c r="D263" s="150"/>
      <c r="E263" s="179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73"/>
      <c r="AD263" s="166"/>
      <c r="AE263" s="166"/>
      <c r="AF263" s="166"/>
      <c r="AG263" s="166"/>
      <c r="AH263" s="166"/>
      <c r="AI263" s="166"/>
    </row>
    <row r="264" spans="1:35" s="154" customFormat="1" ht="11.25">
      <c r="A264" s="179">
        <v>191</v>
      </c>
      <c r="B264" s="83" t="s">
        <v>58</v>
      </c>
      <c r="C264" s="82" t="s">
        <v>664</v>
      </c>
      <c r="D264" s="155" t="s">
        <v>472</v>
      </c>
      <c r="E264" s="82" t="s">
        <v>665</v>
      </c>
      <c r="F264" s="255">
        <v>3479154</v>
      </c>
      <c r="G264" s="255">
        <v>1980066.9587229216</v>
      </c>
      <c r="H264" s="255">
        <v>400696.4133382719</v>
      </c>
      <c r="I264" s="255">
        <v>475938.5360034123</v>
      </c>
      <c r="J264" s="255">
        <v>286326.2639023727</v>
      </c>
      <c r="K264" s="255">
        <v>293700.8057344293</v>
      </c>
      <c r="L264" s="255">
        <v>11193.083980197742</v>
      </c>
      <c r="M264" s="255">
        <v>0</v>
      </c>
      <c r="N264" s="255">
        <v>17410.59904942815</v>
      </c>
      <c r="O264" s="255">
        <v>13821.339268966434</v>
      </c>
      <c r="P264" s="255">
        <v>1980066.9587229216</v>
      </c>
      <c r="Q264" s="255">
        <v>400696.4133382719</v>
      </c>
      <c r="R264" s="255">
        <v>475938.5360034123</v>
      </c>
      <c r="S264" s="255">
        <v>286326.2639023727</v>
      </c>
      <c r="T264" s="255">
        <v>228850.6940858663</v>
      </c>
      <c r="U264" s="255">
        <v>1130.843282566605</v>
      </c>
      <c r="V264" s="255">
        <v>63719.268365996395</v>
      </c>
      <c r="W264" s="255">
        <v>11193.083980197742</v>
      </c>
      <c r="X264" s="255">
        <v>0</v>
      </c>
      <c r="Y264" s="255">
        <v>0</v>
      </c>
      <c r="Z264" s="255">
        <v>17410.59904942815</v>
      </c>
      <c r="AA264" s="255">
        <v>12708.187527115828</v>
      </c>
      <c r="AB264" s="255">
        <v>1113.1517418506069</v>
      </c>
      <c r="AC264" s="73"/>
      <c r="AD264" s="166"/>
      <c r="AE264" s="166"/>
      <c r="AF264" s="166"/>
      <c r="AG264" s="166"/>
      <c r="AH264" s="166"/>
      <c r="AI264" s="166"/>
    </row>
    <row r="265" spans="1:35" s="154" customFormat="1" ht="11.25">
      <c r="A265" s="179">
        <v>192</v>
      </c>
      <c r="B265" s="83" t="s">
        <v>59</v>
      </c>
      <c r="C265" s="82" t="s">
        <v>667</v>
      </c>
      <c r="D265" s="155" t="s">
        <v>472</v>
      </c>
      <c r="E265" s="82" t="s">
        <v>668</v>
      </c>
      <c r="F265" s="255">
        <v>1208878</v>
      </c>
      <c r="G265" s="255">
        <v>611856.2884889933</v>
      </c>
      <c r="H265" s="255">
        <v>129527.34435998622</v>
      </c>
      <c r="I265" s="255">
        <v>154251.10350182923</v>
      </c>
      <c r="J265" s="255">
        <v>95481.44812368079</v>
      </c>
      <c r="K265" s="255">
        <v>96850.16335943797</v>
      </c>
      <c r="L265" s="255">
        <v>75333.67806223452</v>
      </c>
      <c r="M265" s="255">
        <v>26716.662748942264</v>
      </c>
      <c r="N265" s="255">
        <v>5173.154790011816</v>
      </c>
      <c r="O265" s="255">
        <v>13688.156564883868</v>
      </c>
      <c r="P265" s="255">
        <v>611856.2884889933</v>
      </c>
      <c r="Q265" s="255">
        <v>129527.34435998622</v>
      </c>
      <c r="R265" s="255">
        <v>154251.10350182923</v>
      </c>
      <c r="S265" s="255">
        <v>95481.44812368079</v>
      </c>
      <c r="T265" s="255">
        <v>79718.57736288328</v>
      </c>
      <c r="U265" s="255">
        <v>321.93274367478654</v>
      </c>
      <c r="V265" s="255">
        <v>16809.653252879893</v>
      </c>
      <c r="W265" s="255">
        <v>3414.518538834555</v>
      </c>
      <c r="X265" s="255">
        <v>26716.662748942264</v>
      </c>
      <c r="Y265" s="255">
        <v>71919.15952339997</v>
      </c>
      <c r="Z265" s="255">
        <v>5173.154790011816</v>
      </c>
      <c r="AA265" s="255">
        <v>13141.41139949258</v>
      </c>
      <c r="AB265" s="255">
        <v>546.7451653912872</v>
      </c>
      <c r="AC265" s="73"/>
      <c r="AD265" s="166"/>
      <c r="AE265" s="166"/>
      <c r="AF265" s="166"/>
      <c r="AG265" s="166"/>
      <c r="AH265" s="166"/>
      <c r="AI265" s="166"/>
    </row>
    <row r="266" spans="1:35" s="154" customFormat="1" ht="11.25">
      <c r="A266" s="179">
        <v>193</v>
      </c>
      <c r="B266" s="83" t="s">
        <v>60</v>
      </c>
      <c r="C266" s="82" t="s">
        <v>670</v>
      </c>
      <c r="D266" s="155" t="s">
        <v>472</v>
      </c>
      <c r="E266" s="82" t="s">
        <v>671</v>
      </c>
      <c r="F266" s="255">
        <v>3198538</v>
      </c>
      <c r="G266" s="255">
        <v>1835047.8946655563</v>
      </c>
      <c r="H266" s="255">
        <v>371349.6184849617</v>
      </c>
      <c r="I266" s="255">
        <v>441081.04760586674</v>
      </c>
      <c r="J266" s="255">
        <v>265355.87872259814</v>
      </c>
      <c r="K266" s="255">
        <v>248411.00243059514</v>
      </c>
      <c r="L266" s="255">
        <v>9467.067020323168</v>
      </c>
      <c r="M266" s="255">
        <v>0</v>
      </c>
      <c r="N266" s="255">
        <v>16135.455919695514</v>
      </c>
      <c r="O266" s="255">
        <v>11690.035150403473</v>
      </c>
      <c r="P266" s="255">
        <v>1835047.8946655563</v>
      </c>
      <c r="Q266" s="255">
        <v>371349.6184849617</v>
      </c>
      <c r="R266" s="255">
        <v>441081.04760586674</v>
      </c>
      <c r="S266" s="255">
        <v>265355.87872259814</v>
      </c>
      <c r="T266" s="255">
        <v>193561.02950637342</v>
      </c>
      <c r="U266" s="255">
        <v>956.4628626462932</v>
      </c>
      <c r="V266" s="255">
        <v>53893.51006157542</v>
      </c>
      <c r="W266" s="255">
        <v>9467.067020323168</v>
      </c>
      <c r="X266" s="255">
        <v>0</v>
      </c>
      <c r="Y266" s="255">
        <v>0</v>
      </c>
      <c r="Z266" s="255">
        <v>16135.455919695514</v>
      </c>
      <c r="AA266" s="255">
        <v>10748.535724281684</v>
      </c>
      <c r="AB266" s="255">
        <v>941.4994261217893</v>
      </c>
      <c r="AC266" s="73"/>
      <c r="AD266" s="166"/>
      <c r="AE266" s="166"/>
      <c r="AF266" s="166"/>
      <c r="AG266" s="166"/>
      <c r="AH266" s="166"/>
      <c r="AI266" s="166"/>
    </row>
    <row r="267" spans="1:35" s="154" customFormat="1" ht="11.25">
      <c r="A267" s="179">
        <v>194</v>
      </c>
      <c r="B267" s="83" t="s">
        <v>61</v>
      </c>
      <c r="C267" s="82" t="s">
        <v>673</v>
      </c>
      <c r="D267" s="155" t="s">
        <v>472</v>
      </c>
      <c r="E267" s="82" t="s">
        <v>674</v>
      </c>
      <c r="F267" s="255">
        <v>2560251</v>
      </c>
      <c r="G267" s="255">
        <v>1486486.3038862739</v>
      </c>
      <c r="H267" s="255">
        <v>300812.9234315673</v>
      </c>
      <c r="I267" s="255">
        <v>357299.0863486029</v>
      </c>
      <c r="J267" s="255">
        <v>214952.36201926976</v>
      </c>
      <c r="K267" s="255">
        <v>172903.59244399722</v>
      </c>
      <c r="L267" s="255">
        <v>6589.4420203038435</v>
      </c>
      <c r="M267" s="255">
        <v>0</v>
      </c>
      <c r="N267" s="255">
        <v>13070.576687023999</v>
      </c>
      <c r="O267" s="255">
        <v>8136.713162961016</v>
      </c>
      <c r="P267" s="255">
        <v>1486486.3038862739</v>
      </c>
      <c r="Q267" s="255">
        <v>300812.9234315673</v>
      </c>
      <c r="R267" s="255">
        <v>357299.0863486029</v>
      </c>
      <c r="S267" s="255">
        <v>214952.36201926976</v>
      </c>
      <c r="T267" s="255">
        <v>134725.90598381867</v>
      </c>
      <c r="U267" s="255">
        <v>665.7348642881419</v>
      </c>
      <c r="V267" s="255">
        <v>37511.95159589041</v>
      </c>
      <c r="W267" s="255">
        <v>6589.4420203038435</v>
      </c>
      <c r="X267" s="255">
        <v>0</v>
      </c>
      <c r="Y267" s="255">
        <v>0</v>
      </c>
      <c r="Z267" s="255">
        <v>13070.576687023999</v>
      </c>
      <c r="AA267" s="255">
        <v>7481.393424835079</v>
      </c>
      <c r="AB267" s="255">
        <v>655.319738125937</v>
      </c>
      <c r="AC267" s="73"/>
      <c r="AD267" s="166"/>
      <c r="AE267" s="166"/>
      <c r="AF267" s="166"/>
      <c r="AG267" s="166"/>
      <c r="AH267" s="166"/>
      <c r="AI267" s="166"/>
    </row>
    <row r="268" spans="1:35" s="154" customFormat="1" ht="11.25">
      <c r="A268" s="179">
        <v>195</v>
      </c>
      <c r="B268" s="83" t="s">
        <v>62</v>
      </c>
      <c r="C268" s="82" t="s">
        <v>694</v>
      </c>
      <c r="D268" s="155" t="s">
        <v>472</v>
      </c>
      <c r="E268" s="82" t="s">
        <v>695</v>
      </c>
      <c r="F268" s="255">
        <v>76736</v>
      </c>
      <c r="G268" s="255">
        <v>39126.379544396776</v>
      </c>
      <c r="H268" s="255">
        <v>8193.712509229284</v>
      </c>
      <c r="I268" s="255">
        <v>9751.709422676642</v>
      </c>
      <c r="J268" s="255">
        <v>5996.345606174209</v>
      </c>
      <c r="K268" s="255">
        <v>6011.094174263078</v>
      </c>
      <c r="L268" s="255">
        <v>4387.841339532968</v>
      </c>
      <c r="M268" s="255">
        <v>2322.179876406117</v>
      </c>
      <c r="N268" s="255">
        <v>334.0388609239236</v>
      </c>
      <c r="O268" s="255">
        <v>612.6986663970044</v>
      </c>
      <c r="P268" s="255">
        <v>39126.379544396776</v>
      </c>
      <c r="Q268" s="255">
        <v>8193.712509229284</v>
      </c>
      <c r="R268" s="255">
        <v>9751.709422676642</v>
      </c>
      <c r="S268" s="255">
        <v>5996.345606174209</v>
      </c>
      <c r="T268" s="255">
        <v>4870.164031337772</v>
      </c>
      <c r="U268" s="255">
        <v>21.016287531806526</v>
      </c>
      <c r="V268" s="255">
        <v>1119.9138553934986</v>
      </c>
      <c r="W268" s="255">
        <v>219.03915443517218</v>
      </c>
      <c r="X268" s="255">
        <v>2322.179876406117</v>
      </c>
      <c r="Y268" s="255">
        <v>4168.802185097796</v>
      </c>
      <c r="Z268" s="255">
        <v>334.0388609239236</v>
      </c>
      <c r="AA268" s="255">
        <v>588.007849240887</v>
      </c>
      <c r="AB268" s="255">
        <v>24.690817156117415</v>
      </c>
      <c r="AC268" s="73"/>
      <c r="AD268" s="166"/>
      <c r="AE268" s="166"/>
      <c r="AF268" s="166"/>
      <c r="AG268" s="166"/>
      <c r="AH268" s="166"/>
      <c r="AI268" s="166"/>
    </row>
    <row r="269" spans="1:35" s="154" customFormat="1" ht="11.25">
      <c r="A269" s="179">
        <v>196</v>
      </c>
      <c r="B269" s="83" t="s">
        <v>63</v>
      </c>
      <c r="C269" s="82" t="s">
        <v>697</v>
      </c>
      <c r="D269" s="155" t="s">
        <v>472</v>
      </c>
      <c r="E269" s="82" t="s">
        <v>668</v>
      </c>
      <c r="F269" s="255">
        <v>4225346</v>
      </c>
      <c r="G269" s="255">
        <v>2138598.3706724867</v>
      </c>
      <c r="H269" s="255">
        <v>452732.0758439565</v>
      </c>
      <c r="I269" s="255">
        <v>539148.1052488672</v>
      </c>
      <c r="J269" s="255">
        <v>333732.7297738913</v>
      </c>
      <c r="K269" s="255">
        <v>338516.7488780073</v>
      </c>
      <c r="L269" s="255">
        <v>263310.9836274218</v>
      </c>
      <c r="M269" s="255">
        <v>93381.75074704993</v>
      </c>
      <c r="N269" s="255">
        <v>18081.53419894916</v>
      </c>
      <c r="O269" s="255">
        <v>47843.7010093705</v>
      </c>
      <c r="P269" s="255">
        <v>2138598.3706724867</v>
      </c>
      <c r="Q269" s="255">
        <v>452732.0758439565</v>
      </c>
      <c r="R269" s="255">
        <v>539148.1052488672</v>
      </c>
      <c r="S269" s="255">
        <v>333732.7297738913</v>
      </c>
      <c r="T269" s="255">
        <v>278637.3579351675</v>
      </c>
      <c r="U269" s="255">
        <v>1125.2394623405212</v>
      </c>
      <c r="V269" s="255">
        <v>58754.15148049931</v>
      </c>
      <c r="W269" s="255">
        <v>11934.638772473676</v>
      </c>
      <c r="X269" s="255">
        <v>93381.75074704993</v>
      </c>
      <c r="Y269" s="255">
        <v>251376.3448549481</v>
      </c>
      <c r="Z269" s="255">
        <v>18081.53419894916</v>
      </c>
      <c r="AA269" s="255">
        <v>45932.683108800375</v>
      </c>
      <c r="AB269" s="255">
        <v>1911.017900570127</v>
      </c>
      <c r="AC269" s="73"/>
      <c r="AD269" s="166"/>
      <c r="AE269" s="166"/>
      <c r="AF269" s="166"/>
      <c r="AG269" s="166"/>
      <c r="AH269" s="166"/>
      <c r="AI269" s="166"/>
    </row>
    <row r="270" spans="1:35" s="154" customFormat="1" ht="11.25">
      <c r="A270" s="179">
        <v>197</v>
      </c>
      <c r="B270" s="83" t="s">
        <v>60</v>
      </c>
      <c r="C270" s="82" t="s">
        <v>698</v>
      </c>
      <c r="D270" s="155" t="s">
        <v>472</v>
      </c>
      <c r="E270" s="82" t="s">
        <v>671</v>
      </c>
      <c r="F270" s="255">
        <v>19179506</v>
      </c>
      <c r="G270" s="255">
        <v>11003562.285652196</v>
      </c>
      <c r="H270" s="255">
        <v>2226736.789067391</v>
      </c>
      <c r="I270" s="255">
        <v>2644869.812096341</v>
      </c>
      <c r="J270" s="255">
        <v>1591162.7962823464</v>
      </c>
      <c r="K270" s="255">
        <v>1489555.6381020371</v>
      </c>
      <c r="L270" s="255">
        <v>56767.70722082724</v>
      </c>
      <c r="M270" s="255">
        <v>0</v>
      </c>
      <c r="N270" s="255">
        <v>96753.60230972264</v>
      </c>
      <c r="O270" s="255">
        <v>70097.36926913932</v>
      </c>
      <c r="P270" s="255">
        <v>11003562.285652196</v>
      </c>
      <c r="Q270" s="255">
        <v>2226736.789067391</v>
      </c>
      <c r="R270" s="255">
        <v>2644869.812096341</v>
      </c>
      <c r="S270" s="255">
        <v>1591162.7962823464</v>
      </c>
      <c r="T270" s="255">
        <v>1160656.8147021127</v>
      </c>
      <c r="U270" s="255">
        <v>5735.271931395455</v>
      </c>
      <c r="V270" s="255">
        <v>323163.5514685291</v>
      </c>
      <c r="W270" s="255">
        <v>56767.70722082724</v>
      </c>
      <c r="X270" s="255">
        <v>0</v>
      </c>
      <c r="Y270" s="255">
        <v>0</v>
      </c>
      <c r="Z270" s="255">
        <v>96753.60230972264</v>
      </c>
      <c r="AA270" s="255">
        <v>64451.82311889836</v>
      </c>
      <c r="AB270" s="255">
        <v>5645.546150240958</v>
      </c>
      <c r="AC270" s="73"/>
      <c r="AD270" s="166"/>
      <c r="AE270" s="166"/>
      <c r="AF270" s="166"/>
      <c r="AG270" s="166"/>
      <c r="AH270" s="166"/>
      <c r="AI270" s="166"/>
    </row>
    <row r="271" spans="1:35" s="154" customFormat="1" ht="11.25">
      <c r="A271" s="179">
        <v>198</v>
      </c>
      <c r="B271" s="83" t="s">
        <v>61</v>
      </c>
      <c r="C271" s="82" t="s">
        <v>699</v>
      </c>
      <c r="D271" s="155" t="s">
        <v>472</v>
      </c>
      <c r="E271" s="82" t="s">
        <v>674</v>
      </c>
      <c r="F271" s="255">
        <v>8997721</v>
      </c>
      <c r="G271" s="255">
        <v>5224092.88491242</v>
      </c>
      <c r="H271" s="255">
        <v>1057173.987328432</v>
      </c>
      <c r="I271" s="255">
        <v>1255688.4041914786</v>
      </c>
      <c r="J271" s="255">
        <v>755426.4725374136</v>
      </c>
      <c r="K271" s="255">
        <v>607650.6892132042</v>
      </c>
      <c r="L271" s="255">
        <v>23157.870398007977</v>
      </c>
      <c r="M271" s="255">
        <v>0</v>
      </c>
      <c r="N271" s="255">
        <v>45935.10649500626</v>
      </c>
      <c r="O271" s="255">
        <v>28595.58492403704</v>
      </c>
      <c r="P271" s="255">
        <v>5224092.88491242</v>
      </c>
      <c r="Q271" s="255">
        <v>1057173.987328432</v>
      </c>
      <c r="R271" s="255">
        <v>1255688.4041914786</v>
      </c>
      <c r="S271" s="255">
        <v>755426.4725374136</v>
      </c>
      <c r="T271" s="255">
        <v>473479.40241586894</v>
      </c>
      <c r="U271" s="255">
        <v>2339.652076627473</v>
      </c>
      <c r="V271" s="255">
        <v>131831.63472070772</v>
      </c>
      <c r="W271" s="255">
        <v>23157.870398007977</v>
      </c>
      <c r="X271" s="255">
        <v>0</v>
      </c>
      <c r="Y271" s="255">
        <v>0</v>
      </c>
      <c r="Z271" s="255">
        <v>45935.10649500626</v>
      </c>
      <c r="AA271" s="255">
        <v>26292.535664628394</v>
      </c>
      <c r="AB271" s="255">
        <v>2303.0492594086454</v>
      </c>
      <c r="AC271" s="73"/>
      <c r="AD271" s="166"/>
      <c r="AE271" s="166"/>
      <c r="AF271" s="166"/>
      <c r="AG271" s="166"/>
      <c r="AH271" s="166"/>
      <c r="AI271" s="166"/>
    </row>
    <row r="272" spans="1:35" s="154" customFormat="1" ht="21">
      <c r="A272" s="179">
        <v>199</v>
      </c>
      <c r="B272" s="87" t="s">
        <v>64</v>
      </c>
      <c r="C272" s="84" t="s">
        <v>65</v>
      </c>
      <c r="D272" s="155" t="s">
        <v>472</v>
      </c>
      <c r="E272" s="155" t="s">
        <v>472</v>
      </c>
      <c r="F272" s="255">
        <f aca="true" t="shared" si="80" ref="F272:AB272">(F264+F265+F266+F267+F268+F269+F270+F271)</f>
        <v>42926130</v>
      </c>
      <c r="G272" s="255">
        <f t="shared" si="80"/>
        <v>24318837.366545245</v>
      </c>
      <c r="H272" s="255">
        <f t="shared" si="80"/>
        <v>4947222.864363795</v>
      </c>
      <c r="I272" s="255">
        <f t="shared" si="80"/>
        <v>5878027.804419074</v>
      </c>
      <c r="J272" s="255">
        <f t="shared" si="80"/>
        <v>3548434.296967747</v>
      </c>
      <c r="K272" s="255">
        <f t="shared" si="80"/>
        <v>3253599.734335971</v>
      </c>
      <c r="L272" s="255">
        <f t="shared" si="80"/>
        <v>450207.6736688492</v>
      </c>
      <c r="M272" s="255">
        <f t="shared" si="80"/>
        <v>122420.5933723983</v>
      </c>
      <c r="N272" s="255">
        <f t="shared" si="80"/>
        <v>212894.06831076148</v>
      </c>
      <c r="O272" s="255">
        <f t="shared" si="80"/>
        <v>194485.59801615868</v>
      </c>
      <c r="P272" s="255">
        <f t="shared" si="80"/>
        <v>24318837.366545245</v>
      </c>
      <c r="Q272" s="255">
        <f t="shared" si="80"/>
        <v>4947222.864363795</v>
      </c>
      <c r="R272" s="255">
        <f t="shared" si="80"/>
        <v>5878027.804419074</v>
      </c>
      <c r="S272" s="255">
        <f t="shared" si="80"/>
        <v>3548434.296967747</v>
      </c>
      <c r="T272" s="255">
        <f t="shared" si="80"/>
        <v>2554499.9460234283</v>
      </c>
      <c r="U272" s="255">
        <f t="shared" si="80"/>
        <v>12296.153511071083</v>
      </c>
      <c r="V272" s="255">
        <f t="shared" si="80"/>
        <v>686803.6348014718</v>
      </c>
      <c r="W272" s="255">
        <f t="shared" si="80"/>
        <v>122743.36710540336</v>
      </c>
      <c r="X272" s="255">
        <f t="shared" si="80"/>
        <v>122420.5933723983</v>
      </c>
      <c r="Y272" s="255">
        <f t="shared" si="80"/>
        <v>327464.3065634459</v>
      </c>
      <c r="Z272" s="255">
        <f t="shared" si="80"/>
        <v>212894.06831076148</v>
      </c>
      <c r="AA272" s="255">
        <f t="shared" si="80"/>
        <v>181344.5778172932</v>
      </c>
      <c r="AB272" s="255">
        <f t="shared" si="80"/>
        <v>13141.02019886547</v>
      </c>
      <c r="AC272" s="73"/>
      <c r="AD272" s="166"/>
      <c r="AE272" s="166"/>
      <c r="AF272" s="166"/>
      <c r="AG272" s="166"/>
      <c r="AH272" s="166"/>
      <c r="AI272" s="166"/>
    </row>
    <row r="273" spans="1:35" s="154" customFormat="1" ht="11.25">
      <c r="A273" s="179"/>
      <c r="B273" s="167"/>
      <c r="C273" s="179"/>
      <c r="D273" s="150"/>
      <c r="E273" s="179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73"/>
      <c r="AD273" s="166"/>
      <c r="AE273" s="166"/>
      <c r="AF273" s="166"/>
      <c r="AG273" s="166"/>
      <c r="AH273" s="166"/>
      <c r="AI273" s="166"/>
    </row>
    <row r="274" spans="1:35" s="154" customFormat="1" ht="11.25">
      <c r="A274" s="179"/>
      <c r="B274" s="177" t="s">
        <v>1274</v>
      </c>
      <c r="C274" s="179"/>
      <c r="D274" s="150"/>
      <c r="E274" s="179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73"/>
      <c r="AD274" s="166"/>
      <c r="AE274" s="166"/>
      <c r="AF274" s="166"/>
      <c r="AG274" s="166"/>
      <c r="AH274" s="166"/>
      <c r="AI274" s="166"/>
    </row>
    <row r="275" spans="1:35" s="154" customFormat="1" ht="11.25">
      <c r="A275" s="179">
        <v>200</v>
      </c>
      <c r="B275" s="83" t="s">
        <v>66</v>
      </c>
      <c r="C275" s="82" t="s">
        <v>676</v>
      </c>
      <c r="D275" s="155" t="s">
        <v>472</v>
      </c>
      <c r="E275" s="82" t="s">
        <v>567</v>
      </c>
      <c r="F275" s="255">
        <v>932212</v>
      </c>
      <c r="G275" s="255">
        <v>0</v>
      </c>
      <c r="H275" s="255">
        <v>0</v>
      </c>
      <c r="I275" s="255">
        <v>0</v>
      </c>
      <c r="J275" s="255">
        <v>0</v>
      </c>
      <c r="K275" s="255">
        <v>0</v>
      </c>
      <c r="L275" s="255">
        <v>0</v>
      </c>
      <c r="M275" s="255">
        <v>0</v>
      </c>
      <c r="N275" s="255">
        <v>932212</v>
      </c>
      <c r="O275" s="255">
        <v>0</v>
      </c>
      <c r="P275" s="255">
        <v>0</v>
      </c>
      <c r="Q275" s="255">
        <v>0</v>
      </c>
      <c r="R275" s="255">
        <v>0</v>
      </c>
      <c r="S275" s="255">
        <v>0</v>
      </c>
      <c r="T275" s="255">
        <v>0</v>
      </c>
      <c r="U275" s="255">
        <v>0</v>
      </c>
      <c r="V275" s="255">
        <v>0</v>
      </c>
      <c r="W275" s="255">
        <v>0</v>
      </c>
      <c r="X275" s="255">
        <v>0</v>
      </c>
      <c r="Y275" s="255">
        <v>0</v>
      </c>
      <c r="Z275" s="255">
        <v>932212</v>
      </c>
      <c r="AA275" s="255">
        <v>0</v>
      </c>
      <c r="AB275" s="255">
        <v>0</v>
      </c>
      <c r="AC275" s="73"/>
      <c r="AD275" s="166"/>
      <c r="AE275" s="166"/>
      <c r="AF275" s="166"/>
      <c r="AG275" s="166"/>
      <c r="AH275" s="166"/>
      <c r="AI275" s="166"/>
    </row>
    <row r="276" spans="1:35" s="154" customFormat="1" ht="11.25">
      <c r="A276" s="179">
        <v>201</v>
      </c>
      <c r="B276" s="83" t="s">
        <v>67</v>
      </c>
      <c r="C276" s="82" t="s">
        <v>701</v>
      </c>
      <c r="D276" s="155" t="s">
        <v>472</v>
      </c>
      <c r="E276" s="82" t="s">
        <v>702</v>
      </c>
      <c r="F276" s="255">
        <v>440054</v>
      </c>
      <c r="G276" s="255">
        <v>274545.5469052937</v>
      </c>
      <c r="H276" s="255">
        <v>55558.821802693084</v>
      </c>
      <c r="I276" s="255">
        <v>65991.1045354938</v>
      </c>
      <c r="J276" s="255">
        <v>39700.47597134137</v>
      </c>
      <c r="K276" s="255">
        <v>1808.485090828177</v>
      </c>
      <c r="L276" s="255">
        <v>0</v>
      </c>
      <c r="M276" s="255">
        <v>8.086116165728273</v>
      </c>
      <c r="N276" s="255">
        <v>2414.0610078443933</v>
      </c>
      <c r="O276" s="255">
        <v>27.41857033977848</v>
      </c>
      <c r="P276" s="255">
        <v>274545.5469052937</v>
      </c>
      <c r="Q276" s="255">
        <v>55558.821802693084</v>
      </c>
      <c r="R276" s="255">
        <v>65991.1045354938</v>
      </c>
      <c r="S276" s="255">
        <v>39700.47597134137</v>
      </c>
      <c r="T276" s="255">
        <v>1694.4492965114541</v>
      </c>
      <c r="U276" s="255">
        <v>0</v>
      </c>
      <c r="V276" s="255">
        <v>114.03579431672276</v>
      </c>
      <c r="W276" s="255">
        <v>0</v>
      </c>
      <c r="X276" s="255">
        <v>8.086116165728273</v>
      </c>
      <c r="Y276" s="255">
        <v>0</v>
      </c>
      <c r="Z276" s="255">
        <v>2414.0610078443933</v>
      </c>
      <c r="AA276" s="255">
        <v>0</v>
      </c>
      <c r="AB276" s="255">
        <v>27.41857033977848</v>
      </c>
      <c r="AC276" s="73"/>
      <c r="AD276" s="166"/>
      <c r="AE276" s="166"/>
      <c r="AF276" s="166"/>
      <c r="AG276" s="166"/>
      <c r="AH276" s="166"/>
      <c r="AI276" s="166"/>
    </row>
    <row r="277" spans="1:35" s="154" customFormat="1" ht="11.25">
      <c r="A277" s="179">
        <v>202</v>
      </c>
      <c r="B277" s="83" t="s">
        <v>66</v>
      </c>
      <c r="C277" s="82" t="s">
        <v>703</v>
      </c>
      <c r="D277" s="155" t="s">
        <v>472</v>
      </c>
      <c r="E277" s="82" t="s">
        <v>567</v>
      </c>
      <c r="F277" s="255">
        <v>1532595</v>
      </c>
      <c r="G277" s="255">
        <v>0</v>
      </c>
      <c r="H277" s="255">
        <v>0</v>
      </c>
      <c r="I277" s="255">
        <v>0</v>
      </c>
      <c r="J277" s="255">
        <v>0</v>
      </c>
      <c r="K277" s="255">
        <v>0</v>
      </c>
      <c r="L277" s="255">
        <v>0</v>
      </c>
      <c r="M277" s="255">
        <v>0</v>
      </c>
      <c r="N277" s="255">
        <v>1532595</v>
      </c>
      <c r="O277" s="255">
        <v>0</v>
      </c>
      <c r="P277" s="255">
        <v>0</v>
      </c>
      <c r="Q277" s="255">
        <v>0</v>
      </c>
      <c r="R277" s="255">
        <v>0</v>
      </c>
      <c r="S277" s="255">
        <v>0</v>
      </c>
      <c r="T277" s="255">
        <v>0</v>
      </c>
      <c r="U277" s="255">
        <v>0</v>
      </c>
      <c r="V277" s="255">
        <v>0</v>
      </c>
      <c r="W277" s="255">
        <v>0</v>
      </c>
      <c r="X277" s="255">
        <v>0</v>
      </c>
      <c r="Y277" s="255">
        <v>0</v>
      </c>
      <c r="Z277" s="255">
        <v>1532595</v>
      </c>
      <c r="AA277" s="255">
        <v>0</v>
      </c>
      <c r="AB277" s="255">
        <v>0</v>
      </c>
      <c r="AC277" s="73"/>
      <c r="AD277" s="166"/>
      <c r="AE277" s="166"/>
      <c r="AF277" s="166"/>
      <c r="AG277" s="166"/>
      <c r="AH277" s="166"/>
      <c r="AI277" s="166"/>
    </row>
    <row r="278" spans="1:35" s="154" customFormat="1" ht="11.25">
      <c r="A278" s="179">
        <v>203</v>
      </c>
      <c r="B278" s="83" t="s">
        <v>68</v>
      </c>
      <c r="C278" s="84" t="s">
        <v>69</v>
      </c>
      <c r="D278" s="155" t="s">
        <v>472</v>
      </c>
      <c r="E278" s="155" t="s">
        <v>472</v>
      </c>
      <c r="F278" s="255">
        <f aca="true" t="shared" si="81" ref="F278:AB278">(F275+F276+F277)</f>
        <v>2904861</v>
      </c>
      <c r="G278" s="255">
        <f t="shared" si="81"/>
        <v>274545.5469052937</v>
      </c>
      <c r="H278" s="255">
        <f t="shared" si="81"/>
        <v>55558.821802693084</v>
      </c>
      <c r="I278" s="255">
        <f t="shared" si="81"/>
        <v>65991.1045354938</v>
      </c>
      <c r="J278" s="255">
        <f t="shared" si="81"/>
        <v>39700.47597134137</v>
      </c>
      <c r="K278" s="255">
        <f t="shared" si="81"/>
        <v>1808.485090828177</v>
      </c>
      <c r="L278" s="255">
        <f t="shared" si="81"/>
        <v>0</v>
      </c>
      <c r="M278" s="255">
        <f t="shared" si="81"/>
        <v>8.086116165728273</v>
      </c>
      <c r="N278" s="255">
        <f t="shared" si="81"/>
        <v>2467221.0610078443</v>
      </c>
      <c r="O278" s="255">
        <f t="shared" si="81"/>
        <v>27.41857033977848</v>
      </c>
      <c r="P278" s="255">
        <f t="shared" si="81"/>
        <v>274545.5469052937</v>
      </c>
      <c r="Q278" s="255">
        <f t="shared" si="81"/>
        <v>55558.821802693084</v>
      </c>
      <c r="R278" s="255">
        <f t="shared" si="81"/>
        <v>65991.1045354938</v>
      </c>
      <c r="S278" s="255">
        <f t="shared" si="81"/>
        <v>39700.47597134137</v>
      </c>
      <c r="T278" s="255">
        <f t="shared" si="81"/>
        <v>1694.4492965114541</v>
      </c>
      <c r="U278" s="255">
        <f t="shared" si="81"/>
        <v>0</v>
      </c>
      <c r="V278" s="255">
        <f t="shared" si="81"/>
        <v>114.03579431672276</v>
      </c>
      <c r="W278" s="255">
        <f t="shared" si="81"/>
        <v>0</v>
      </c>
      <c r="X278" s="255">
        <f t="shared" si="81"/>
        <v>8.086116165728273</v>
      </c>
      <c r="Y278" s="255">
        <f t="shared" si="81"/>
        <v>0</v>
      </c>
      <c r="Z278" s="255">
        <f t="shared" si="81"/>
        <v>2467221.0610078443</v>
      </c>
      <c r="AA278" s="255">
        <f t="shared" si="81"/>
        <v>0</v>
      </c>
      <c r="AB278" s="255">
        <f t="shared" si="81"/>
        <v>27.41857033977848</v>
      </c>
      <c r="AC278" s="73"/>
      <c r="AD278" s="166"/>
      <c r="AE278" s="166"/>
      <c r="AF278" s="166"/>
      <c r="AG278" s="166"/>
      <c r="AH278" s="166"/>
      <c r="AI278" s="166"/>
    </row>
    <row r="279" spans="1:35" s="154" customFormat="1" ht="11.25">
      <c r="A279" s="179"/>
      <c r="B279" s="167"/>
      <c r="C279" s="179"/>
      <c r="D279" s="150"/>
      <c r="E279" s="179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73"/>
      <c r="AD279" s="166"/>
      <c r="AE279" s="166"/>
      <c r="AF279" s="166"/>
      <c r="AG279" s="166"/>
      <c r="AH279" s="166"/>
      <c r="AI279" s="166"/>
    </row>
    <row r="280" spans="1:35" s="154" customFormat="1" ht="22.5">
      <c r="A280" s="179"/>
      <c r="B280" s="169" t="s">
        <v>1278</v>
      </c>
      <c r="C280" s="179"/>
      <c r="D280" s="150"/>
      <c r="E280" s="179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73"/>
      <c r="AD280" s="166"/>
      <c r="AE280" s="166"/>
      <c r="AF280" s="166"/>
      <c r="AG280" s="166"/>
      <c r="AH280" s="166"/>
      <c r="AI280" s="166"/>
    </row>
    <row r="281" spans="1:35" s="154" customFormat="1" ht="11.25">
      <c r="A281" s="179">
        <v>204</v>
      </c>
      <c r="B281" s="83" t="s">
        <v>70</v>
      </c>
      <c r="C281" s="82" t="s">
        <v>678</v>
      </c>
      <c r="D281" s="155" t="s">
        <v>472</v>
      </c>
      <c r="E281" s="82" t="s">
        <v>679</v>
      </c>
      <c r="F281" s="255">
        <v>1927753</v>
      </c>
      <c r="G281" s="255">
        <v>1149890.6163094083</v>
      </c>
      <c r="H281" s="255">
        <v>401526.77956200624</v>
      </c>
      <c r="I281" s="255">
        <v>145248.21329865165</v>
      </c>
      <c r="J281" s="255">
        <v>14430.063297704908</v>
      </c>
      <c r="K281" s="255">
        <v>204226.34673814502</v>
      </c>
      <c r="L281" s="255">
        <v>3797.719350348552</v>
      </c>
      <c r="M281" s="255">
        <v>6275.745068740427</v>
      </c>
      <c r="N281" s="255">
        <v>0</v>
      </c>
      <c r="O281" s="255">
        <v>2357.516374994921</v>
      </c>
      <c r="P281" s="255">
        <v>1149890.6163094083</v>
      </c>
      <c r="Q281" s="255">
        <v>401526.77956200624</v>
      </c>
      <c r="R281" s="255">
        <v>145248.21329865165</v>
      </c>
      <c r="S281" s="255">
        <v>14430.063297704908</v>
      </c>
      <c r="T281" s="255">
        <v>151626.64721715156</v>
      </c>
      <c r="U281" s="255">
        <v>275.82215739657954</v>
      </c>
      <c r="V281" s="255">
        <v>52323.87736359686</v>
      </c>
      <c r="W281" s="255">
        <v>551.6443147931591</v>
      </c>
      <c r="X281" s="255">
        <v>6275.745068740427</v>
      </c>
      <c r="Y281" s="255">
        <v>3246.075035555393</v>
      </c>
      <c r="Z281" s="255">
        <v>0</v>
      </c>
      <c r="AA281" s="255">
        <v>261.94626388832455</v>
      </c>
      <c r="AB281" s="255">
        <v>2095.5701111065964</v>
      </c>
      <c r="AC281" s="73"/>
      <c r="AD281" s="166"/>
      <c r="AE281" s="166"/>
      <c r="AF281" s="166"/>
      <c r="AG281" s="166"/>
      <c r="AH281" s="166"/>
      <c r="AI281" s="166"/>
    </row>
    <row r="282" spans="1:35" s="154" customFormat="1" ht="21">
      <c r="A282" s="179">
        <v>205</v>
      </c>
      <c r="B282" s="180" t="s">
        <v>71</v>
      </c>
      <c r="C282" s="82" t="s">
        <v>681</v>
      </c>
      <c r="D282" s="155" t="s">
        <v>472</v>
      </c>
      <c r="E282" s="82" t="s">
        <v>679</v>
      </c>
      <c r="F282" s="255">
        <v>2234705</v>
      </c>
      <c r="G282" s="255">
        <v>1332985.2474459726</v>
      </c>
      <c r="H282" s="255">
        <v>465461.0325706214</v>
      </c>
      <c r="I282" s="255">
        <v>168375.7766163836</v>
      </c>
      <c r="J282" s="255">
        <v>16727.731510052192</v>
      </c>
      <c r="K282" s="255">
        <v>236744.87249531777</v>
      </c>
      <c r="L282" s="255">
        <v>4402.422105332302</v>
      </c>
      <c r="M282" s="255">
        <v>7275.018575429308</v>
      </c>
      <c r="N282" s="255">
        <v>0</v>
      </c>
      <c r="O282" s="255">
        <v>2732.898680890666</v>
      </c>
      <c r="P282" s="255">
        <v>1332985.2474459726</v>
      </c>
      <c r="Q282" s="255">
        <v>465461.0325706214</v>
      </c>
      <c r="R282" s="255">
        <v>168375.7766163836</v>
      </c>
      <c r="S282" s="255">
        <v>16727.731510052192</v>
      </c>
      <c r="T282" s="255">
        <v>175769.83496817522</v>
      </c>
      <c r="U282" s="255">
        <v>319.74073143443337</v>
      </c>
      <c r="V282" s="255">
        <v>60655.29679570812</v>
      </c>
      <c r="W282" s="255">
        <v>639.4814628688667</v>
      </c>
      <c r="X282" s="255">
        <v>7275.018575429308</v>
      </c>
      <c r="Y282" s="255">
        <v>3762.940642463435</v>
      </c>
      <c r="Z282" s="255">
        <v>0</v>
      </c>
      <c r="AA282" s="255">
        <v>303.6554089878518</v>
      </c>
      <c r="AB282" s="255">
        <v>2429.2432719028143</v>
      </c>
      <c r="AC282" s="73"/>
      <c r="AD282" s="166"/>
      <c r="AE282" s="166"/>
      <c r="AF282" s="166"/>
      <c r="AG282" s="166"/>
      <c r="AH282" s="166"/>
      <c r="AI282" s="166"/>
    </row>
    <row r="283" spans="1:35" s="154" customFormat="1" ht="11.25">
      <c r="A283" s="179">
        <v>206</v>
      </c>
      <c r="B283" s="83" t="s">
        <v>72</v>
      </c>
      <c r="C283" s="82" t="s">
        <v>705</v>
      </c>
      <c r="D283" s="155" t="s">
        <v>472</v>
      </c>
      <c r="E283" s="82" t="s">
        <v>679</v>
      </c>
      <c r="F283" s="255">
        <v>321276</v>
      </c>
      <c r="G283" s="255">
        <v>191638.79275271337</v>
      </c>
      <c r="H283" s="255">
        <v>66917.76261303347</v>
      </c>
      <c r="I283" s="255">
        <v>24206.817458324593</v>
      </c>
      <c r="J283" s="255">
        <v>2404.8895351393267</v>
      </c>
      <c r="K283" s="255">
        <v>34036.01175806458</v>
      </c>
      <c r="L283" s="255">
        <v>632.9213763394903</v>
      </c>
      <c r="M283" s="255">
        <v>1045.904881333163</v>
      </c>
      <c r="N283" s="255">
        <v>0</v>
      </c>
      <c r="O283" s="255">
        <v>392.89962505200003</v>
      </c>
      <c r="P283" s="255">
        <v>191638.79275271337</v>
      </c>
      <c r="Q283" s="255">
        <v>66917.76261303347</v>
      </c>
      <c r="R283" s="255">
        <v>24206.817458324593</v>
      </c>
      <c r="S283" s="255">
        <v>2404.8895351393267</v>
      </c>
      <c r="T283" s="255">
        <v>25269.836286774076</v>
      </c>
      <c r="U283" s="255">
        <v>45.968046445651225</v>
      </c>
      <c r="V283" s="255">
        <v>8720.207424844855</v>
      </c>
      <c r="W283" s="255">
        <v>91.93609289130245</v>
      </c>
      <c r="X283" s="255">
        <v>1045.904881333163</v>
      </c>
      <c r="Y283" s="255">
        <v>540.9852834481878</v>
      </c>
      <c r="Z283" s="255">
        <v>0</v>
      </c>
      <c r="AA283" s="255">
        <v>43.65551389466667</v>
      </c>
      <c r="AB283" s="255">
        <v>349.24411115733335</v>
      </c>
      <c r="AC283" s="73"/>
      <c r="AD283" s="166"/>
      <c r="AE283" s="166"/>
      <c r="AF283" s="166"/>
      <c r="AG283" s="166"/>
      <c r="AH283" s="166"/>
      <c r="AI283" s="166"/>
    </row>
    <row r="284" spans="1:35" s="154" customFormat="1" ht="11.25">
      <c r="A284" s="179">
        <v>207</v>
      </c>
      <c r="B284" s="83" t="s">
        <v>73</v>
      </c>
      <c r="C284" s="84" t="s">
        <v>74</v>
      </c>
      <c r="D284" s="155" t="s">
        <v>472</v>
      </c>
      <c r="E284" s="155" t="s">
        <v>472</v>
      </c>
      <c r="F284" s="255">
        <f aca="true" t="shared" si="82" ref="F284:AB284">(F281+F282+F283)</f>
        <v>4483734</v>
      </c>
      <c r="G284" s="255">
        <f t="shared" si="82"/>
        <v>2674514.656508094</v>
      </c>
      <c r="H284" s="255">
        <f t="shared" si="82"/>
        <v>933905.5747456611</v>
      </c>
      <c r="I284" s="255">
        <f t="shared" si="82"/>
        <v>337830.80737335986</v>
      </c>
      <c r="J284" s="255">
        <f t="shared" si="82"/>
        <v>33562.68434289643</v>
      </c>
      <c r="K284" s="255">
        <f t="shared" si="82"/>
        <v>475007.2309915274</v>
      </c>
      <c r="L284" s="255">
        <f t="shared" si="82"/>
        <v>8833.062832020345</v>
      </c>
      <c r="M284" s="255">
        <f t="shared" si="82"/>
        <v>14596.668525502899</v>
      </c>
      <c r="N284" s="255">
        <f t="shared" si="82"/>
        <v>0</v>
      </c>
      <c r="O284" s="255">
        <f t="shared" si="82"/>
        <v>5483.314680937588</v>
      </c>
      <c r="P284" s="255">
        <f t="shared" si="82"/>
        <v>2674514.656508094</v>
      </c>
      <c r="Q284" s="255">
        <f t="shared" si="82"/>
        <v>933905.5747456611</v>
      </c>
      <c r="R284" s="255">
        <f t="shared" si="82"/>
        <v>337830.80737335986</v>
      </c>
      <c r="S284" s="255">
        <f t="shared" si="82"/>
        <v>33562.68434289643</v>
      </c>
      <c r="T284" s="255">
        <f t="shared" si="82"/>
        <v>352666.31847210083</v>
      </c>
      <c r="U284" s="255">
        <f t="shared" si="82"/>
        <v>641.5309352766642</v>
      </c>
      <c r="V284" s="255">
        <f t="shared" si="82"/>
        <v>121699.38158414984</v>
      </c>
      <c r="W284" s="255">
        <f t="shared" si="82"/>
        <v>1283.0618705533284</v>
      </c>
      <c r="X284" s="255">
        <f t="shared" si="82"/>
        <v>14596.668525502899</v>
      </c>
      <c r="Y284" s="255">
        <f t="shared" si="82"/>
        <v>7550.000961467016</v>
      </c>
      <c r="Z284" s="255">
        <f t="shared" si="82"/>
        <v>0</v>
      </c>
      <c r="AA284" s="255">
        <f t="shared" si="82"/>
        <v>609.257186770843</v>
      </c>
      <c r="AB284" s="255">
        <f t="shared" si="82"/>
        <v>4874.057494166744</v>
      </c>
      <c r="AC284" s="73"/>
      <c r="AD284" s="166"/>
      <c r="AE284" s="166"/>
      <c r="AF284" s="166"/>
      <c r="AG284" s="166"/>
      <c r="AH284" s="166"/>
      <c r="AI284" s="166"/>
    </row>
    <row r="285" spans="1:35" s="154" customFormat="1" ht="11.25">
      <c r="A285" s="179">
        <v>208</v>
      </c>
      <c r="B285" s="169" t="s">
        <v>75</v>
      </c>
      <c r="C285" s="173" t="s">
        <v>76</v>
      </c>
      <c r="D285" s="155" t="s">
        <v>472</v>
      </c>
      <c r="E285" s="162" t="s">
        <v>472</v>
      </c>
      <c r="F285" s="255">
        <f aca="true" t="shared" si="83" ref="F285:AB285">(F272+F278+F284)</f>
        <v>50314725</v>
      </c>
      <c r="G285" s="255">
        <f t="shared" si="83"/>
        <v>27267897.569958635</v>
      </c>
      <c r="H285" s="255">
        <f t="shared" si="83"/>
        <v>5936687.26091215</v>
      </c>
      <c r="I285" s="255">
        <f t="shared" si="83"/>
        <v>6281849.716327928</v>
      </c>
      <c r="J285" s="255">
        <f t="shared" si="83"/>
        <v>3621697.4572819853</v>
      </c>
      <c r="K285" s="255">
        <f t="shared" si="83"/>
        <v>3730415.4504183265</v>
      </c>
      <c r="L285" s="255">
        <f t="shared" si="83"/>
        <v>459040.73650086956</v>
      </c>
      <c r="M285" s="255">
        <f t="shared" si="83"/>
        <v>137025.34801406693</v>
      </c>
      <c r="N285" s="255">
        <f t="shared" si="83"/>
        <v>2680115.1293186056</v>
      </c>
      <c r="O285" s="255">
        <f t="shared" si="83"/>
        <v>199996.33126743603</v>
      </c>
      <c r="P285" s="255">
        <f t="shared" si="83"/>
        <v>27267897.569958635</v>
      </c>
      <c r="Q285" s="255">
        <f t="shared" si="83"/>
        <v>5936687.26091215</v>
      </c>
      <c r="R285" s="255">
        <f t="shared" si="83"/>
        <v>6281849.716327928</v>
      </c>
      <c r="S285" s="255">
        <f t="shared" si="83"/>
        <v>3621697.4572819853</v>
      </c>
      <c r="T285" s="255">
        <f t="shared" si="83"/>
        <v>2908860.7137920405</v>
      </c>
      <c r="U285" s="255">
        <f t="shared" si="83"/>
        <v>12937.684446347746</v>
      </c>
      <c r="V285" s="255">
        <f t="shared" si="83"/>
        <v>808617.0521799384</v>
      </c>
      <c r="W285" s="255">
        <f t="shared" si="83"/>
        <v>124026.42897595669</v>
      </c>
      <c r="X285" s="255">
        <f t="shared" si="83"/>
        <v>137025.34801406693</v>
      </c>
      <c r="Y285" s="255">
        <f t="shared" si="83"/>
        <v>335014.30752491293</v>
      </c>
      <c r="Z285" s="255">
        <f t="shared" si="83"/>
        <v>2680115.1293186056</v>
      </c>
      <c r="AA285" s="255">
        <f t="shared" si="83"/>
        <v>181953.83500406405</v>
      </c>
      <c r="AB285" s="255">
        <f t="shared" si="83"/>
        <v>18042.49626337199</v>
      </c>
      <c r="AC285" s="73"/>
      <c r="AD285" s="166"/>
      <c r="AE285" s="166"/>
      <c r="AF285" s="166"/>
      <c r="AG285" s="166"/>
      <c r="AH285" s="166"/>
      <c r="AI285" s="166"/>
    </row>
    <row r="286" spans="1:35" s="154" customFormat="1" ht="11.25">
      <c r="A286" s="162"/>
      <c r="B286" s="169"/>
      <c r="C286" s="172"/>
      <c r="D286" s="150"/>
      <c r="E286" s="162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73"/>
      <c r="AD286" s="166"/>
      <c r="AE286" s="166"/>
      <c r="AF286" s="166"/>
      <c r="AG286" s="166"/>
      <c r="AH286" s="166"/>
      <c r="AI286" s="166"/>
    </row>
    <row r="287" spans="1:35" s="154" customFormat="1" ht="11.25">
      <c r="A287" s="179">
        <v>209</v>
      </c>
      <c r="B287" s="169" t="s">
        <v>77</v>
      </c>
      <c r="C287" s="163" t="s">
        <v>78</v>
      </c>
      <c r="D287" s="162" t="s">
        <v>472</v>
      </c>
      <c r="E287" s="162" t="s">
        <v>472</v>
      </c>
      <c r="F287" s="308">
        <f aca="true" t="shared" si="84" ref="F287:AB287">(F272/F285)</f>
        <v>0.853152432016671</v>
      </c>
      <c r="G287" s="308">
        <f t="shared" si="84"/>
        <v>0.891848640114359</v>
      </c>
      <c r="H287" s="308">
        <f t="shared" si="84"/>
        <v>0.8333305506821783</v>
      </c>
      <c r="I287" s="308">
        <f t="shared" si="84"/>
        <v>0.9357160820229063</v>
      </c>
      <c r="J287" s="308">
        <f t="shared" si="84"/>
        <v>0.9797710435014578</v>
      </c>
      <c r="K287" s="308">
        <f t="shared" si="84"/>
        <v>0.8721816048588139</v>
      </c>
      <c r="L287" s="308">
        <f t="shared" si="84"/>
        <v>0.9807575621733441</v>
      </c>
      <c r="M287" s="308">
        <f t="shared" si="84"/>
        <v>0.8934156719662605</v>
      </c>
      <c r="N287" s="308">
        <f t="shared" si="84"/>
        <v>0.07943467278022784</v>
      </c>
      <c r="O287" s="308">
        <f t="shared" si="84"/>
        <v>0.9724458282991782</v>
      </c>
      <c r="P287" s="308">
        <f t="shared" si="84"/>
        <v>0.891848640114359</v>
      </c>
      <c r="Q287" s="308">
        <f t="shared" si="84"/>
        <v>0.8333305506821783</v>
      </c>
      <c r="R287" s="308">
        <f t="shared" si="84"/>
        <v>0.9357160820229063</v>
      </c>
      <c r="S287" s="308">
        <f t="shared" si="84"/>
        <v>0.9797710435014578</v>
      </c>
      <c r="T287" s="308">
        <f t="shared" si="84"/>
        <v>0.8781788464162448</v>
      </c>
      <c r="U287" s="308">
        <f t="shared" si="84"/>
        <v>0.9504137747417573</v>
      </c>
      <c r="V287" s="308">
        <f t="shared" si="84"/>
        <v>0.8493558637551958</v>
      </c>
      <c r="W287" s="308">
        <f t="shared" si="84"/>
        <v>0.9896549317661798</v>
      </c>
      <c r="X287" s="308">
        <f t="shared" si="84"/>
        <v>0.8934156719662605</v>
      </c>
      <c r="Y287" s="308">
        <f t="shared" si="84"/>
        <v>0.9774636462029145</v>
      </c>
      <c r="Z287" s="308">
        <f t="shared" si="84"/>
        <v>0.07943467278022784</v>
      </c>
      <c r="AA287" s="308">
        <f t="shared" si="84"/>
        <v>0.9966515837011226</v>
      </c>
      <c r="AB287" s="308">
        <f t="shared" si="84"/>
        <v>0.7283371439872768</v>
      </c>
      <c r="AC287" s="73"/>
      <c r="AD287" s="166"/>
      <c r="AE287" s="166"/>
      <c r="AF287" s="166"/>
      <c r="AG287" s="166"/>
      <c r="AH287" s="166"/>
      <c r="AI287" s="166"/>
    </row>
    <row r="288" spans="1:35" s="154" customFormat="1" ht="11.25">
      <c r="A288" s="179">
        <v>210</v>
      </c>
      <c r="B288" s="169" t="s">
        <v>79</v>
      </c>
      <c r="C288" s="163" t="s">
        <v>80</v>
      </c>
      <c r="D288" s="162" t="s">
        <v>472</v>
      </c>
      <c r="E288" s="162" t="s">
        <v>472</v>
      </c>
      <c r="F288" s="308">
        <f aca="true" t="shared" si="85" ref="F288:AB288">(F278/F285)</f>
        <v>0.05773381450460079</v>
      </c>
      <c r="G288" s="308">
        <f t="shared" si="85"/>
        <v>0.010068453066501313</v>
      </c>
      <c r="H288" s="308">
        <f t="shared" si="85"/>
        <v>0.009358556272367407</v>
      </c>
      <c r="I288" s="308">
        <f t="shared" si="85"/>
        <v>0.010505043500796939</v>
      </c>
      <c r="J288" s="308">
        <f t="shared" si="85"/>
        <v>0.010961842185773249</v>
      </c>
      <c r="K288" s="308">
        <f t="shared" si="85"/>
        <v>0.00048479455301027514</v>
      </c>
      <c r="L288" s="308">
        <f t="shared" si="85"/>
        <v>0</v>
      </c>
      <c r="M288" s="308">
        <f t="shared" si="85"/>
        <v>5.9011827248912785E-05</v>
      </c>
      <c r="N288" s="308">
        <f t="shared" si="85"/>
        <v>0.9205653272197722</v>
      </c>
      <c r="O288" s="308">
        <f t="shared" si="85"/>
        <v>0.00013709536653007018</v>
      </c>
      <c r="P288" s="308">
        <f t="shared" si="85"/>
        <v>0.010068453066501313</v>
      </c>
      <c r="Q288" s="308">
        <f t="shared" si="85"/>
        <v>0.009358556272367407</v>
      </c>
      <c r="R288" s="308">
        <f t="shared" si="85"/>
        <v>0.010505043500796939</v>
      </c>
      <c r="S288" s="308">
        <f t="shared" si="85"/>
        <v>0.010961842185773249</v>
      </c>
      <c r="T288" s="308">
        <f t="shared" si="85"/>
        <v>0.0005825130397194375</v>
      </c>
      <c r="U288" s="308">
        <f t="shared" si="85"/>
        <v>0</v>
      </c>
      <c r="V288" s="308">
        <f t="shared" si="85"/>
        <v>0.00014102571051314758</v>
      </c>
      <c r="W288" s="308">
        <f t="shared" si="85"/>
        <v>0</v>
      </c>
      <c r="X288" s="308">
        <f t="shared" si="85"/>
        <v>5.9011827248912785E-05</v>
      </c>
      <c r="Y288" s="308">
        <f t="shared" si="85"/>
        <v>0</v>
      </c>
      <c r="Z288" s="308">
        <f t="shared" si="85"/>
        <v>0.9205653272197722</v>
      </c>
      <c r="AA288" s="308">
        <f t="shared" si="85"/>
        <v>0</v>
      </c>
      <c r="AB288" s="308">
        <f t="shared" si="85"/>
        <v>0.0015196661226662312</v>
      </c>
      <c r="AC288" s="73"/>
      <c r="AD288" s="166"/>
      <c r="AE288" s="166"/>
      <c r="AF288" s="166"/>
      <c r="AG288" s="166"/>
      <c r="AH288" s="166"/>
      <c r="AI288" s="166"/>
    </row>
    <row r="289" spans="1:35" s="154" customFormat="1" ht="11.25">
      <c r="A289" s="179">
        <v>211</v>
      </c>
      <c r="B289" s="169" t="s">
        <v>81</v>
      </c>
      <c r="C289" s="163" t="s">
        <v>82</v>
      </c>
      <c r="D289" s="162" t="s">
        <v>472</v>
      </c>
      <c r="E289" s="162" t="s">
        <v>472</v>
      </c>
      <c r="F289" s="308">
        <f aca="true" t="shared" si="86" ref="F289:AB289">(F284/F285)</f>
        <v>0.08911375347872814</v>
      </c>
      <c r="G289" s="308">
        <f t="shared" si="86"/>
        <v>0.09808290681913953</v>
      </c>
      <c r="H289" s="308">
        <f t="shared" si="86"/>
        <v>0.1573108930454541</v>
      </c>
      <c r="I289" s="308">
        <f t="shared" si="86"/>
        <v>0.05377887447629673</v>
      </c>
      <c r="J289" s="308">
        <f t="shared" si="86"/>
        <v>0.009267114312768847</v>
      </c>
      <c r="K289" s="308">
        <f t="shared" si="86"/>
        <v>0.12733360058817586</v>
      </c>
      <c r="L289" s="308">
        <f t="shared" si="86"/>
        <v>0.019242437826655964</v>
      </c>
      <c r="M289" s="308">
        <f t="shared" si="86"/>
        <v>0.10652531620649061</v>
      </c>
      <c r="N289" s="308">
        <f t="shared" si="86"/>
        <v>0</v>
      </c>
      <c r="O289" s="308">
        <f t="shared" si="86"/>
        <v>0.027417076334291718</v>
      </c>
      <c r="P289" s="308">
        <f t="shared" si="86"/>
        <v>0.09808290681913953</v>
      </c>
      <c r="Q289" s="308">
        <f t="shared" si="86"/>
        <v>0.1573108930454541</v>
      </c>
      <c r="R289" s="308">
        <f t="shared" si="86"/>
        <v>0.05377887447629673</v>
      </c>
      <c r="S289" s="308">
        <f t="shared" si="86"/>
        <v>0.009267114312768847</v>
      </c>
      <c r="T289" s="308">
        <f t="shared" si="86"/>
        <v>0.12123864054403588</v>
      </c>
      <c r="U289" s="308">
        <f t="shared" si="86"/>
        <v>0.04958622525824284</v>
      </c>
      <c r="V289" s="308">
        <f t="shared" si="86"/>
        <v>0.15050311053429102</v>
      </c>
      <c r="W289" s="308">
        <f t="shared" si="86"/>
        <v>0.010345068233820214</v>
      </c>
      <c r="X289" s="308">
        <f t="shared" si="86"/>
        <v>0.10652531620649061</v>
      </c>
      <c r="Y289" s="308">
        <f t="shared" si="86"/>
        <v>0.022536353797085427</v>
      </c>
      <c r="Z289" s="308">
        <f t="shared" si="86"/>
        <v>0</v>
      </c>
      <c r="AA289" s="308">
        <f t="shared" si="86"/>
        <v>0.0033484162988773212</v>
      </c>
      <c r="AB289" s="308">
        <f t="shared" si="86"/>
        <v>0.270143189890057</v>
      </c>
      <c r="AC289" s="73"/>
      <c r="AD289" s="166"/>
      <c r="AE289" s="166"/>
      <c r="AF289" s="166"/>
      <c r="AG289" s="166"/>
      <c r="AH289" s="166"/>
      <c r="AI289" s="166"/>
    </row>
    <row r="290" spans="1:35" s="154" customFormat="1" ht="11.25">
      <c r="A290" s="179"/>
      <c r="B290" s="167"/>
      <c r="C290" s="179"/>
      <c r="D290" s="150"/>
      <c r="E290" s="179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73"/>
      <c r="AD290" s="166"/>
      <c r="AE290" s="166"/>
      <c r="AF290" s="166"/>
      <c r="AG290" s="166"/>
      <c r="AH290" s="166"/>
      <c r="AI290" s="166"/>
    </row>
    <row r="291" spans="1:35" s="154" customFormat="1" ht="11.25">
      <c r="A291" s="179"/>
      <c r="B291" s="167" t="s">
        <v>83</v>
      </c>
      <c r="C291" s="179"/>
      <c r="D291" s="150"/>
      <c r="E291" s="179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73"/>
      <c r="AD291" s="166"/>
      <c r="AE291" s="166"/>
      <c r="AF291" s="166"/>
      <c r="AG291" s="166"/>
      <c r="AH291" s="166"/>
      <c r="AI291" s="166"/>
    </row>
    <row r="292" spans="1:35" s="154" customFormat="1" ht="11.25">
      <c r="A292" s="179">
        <v>212</v>
      </c>
      <c r="B292" s="83" t="s">
        <v>84</v>
      </c>
      <c r="C292" s="82" t="s">
        <v>661</v>
      </c>
      <c r="D292" s="155" t="s">
        <v>472</v>
      </c>
      <c r="E292" s="82" t="s">
        <v>662</v>
      </c>
      <c r="F292" s="255">
        <v>817092</v>
      </c>
      <c r="G292" s="255">
        <v>444379.68636144075</v>
      </c>
      <c r="H292" s="255">
        <v>108027.17426488086</v>
      </c>
      <c r="I292" s="255">
        <v>90856.78836384322</v>
      </c>
      <c r="J292" s="255">
        <v>46579.02859677038</v>
      </c>
      <c r="K292" s="255">
        <v>65329.99103597013</v>
      </c>
      <c r="L292" s="255">
        <v>5776.635366309902</v>
      </c>
      <c r="M292" s="255">
        <v>2099.684727904455</v>
      </c>
      <c r="N292" s="255">
        <v>51309.30154466292</v>
      </c>
      <c r="O292" s="255">
        <v>2733.7097382173697</v>
      </c>
      <c r="P292" s="255">
        <v>444379.68636144075</v>
      </c>
      <c r="Q292" s="255">
        <v>108027.17426488086</v>
      </c>
      <c r="R292" s="255">
        <v>90856.78836384322</v>
      </c>
      <c r="S292" s="255">
        <v>46579.02859677038</v>
      </c>
      <c r="T292" s="255">
        <v>50282.205038039014</v>
      </c>
      <c r="U292" s="255">
        <v>191.39464377971248</v>
      </c>
      <c r="V292" s="255">
        <v>14856.391354151401</v>
      </c>
      <c r="W292" s="255">
        <v>1661.0437103173458</v>
      </c>
      <c r="X292" s="255">
        <v>2099.684727904455</v>
      </c>
      <c r="Y292" s="255">
        <v>4115.591655992556</v>
      </c>
      <c r="Z292" s="255">
        <v>51309.30154466292</v>
      </c>
      <c r="AA292" s="255">
        <v>2327.953522365811</v>
      </c>
      <c r="AB292" s="255">
        <v>405.7562158515586</v>
      </c>
      <c r="AC292" s="73"/>
      <c r="AD292" s="166"/>
      <c r="AE292" s="166"/>
      <c r="AF292" s="166"/>
      <c r="AG292" s="166"/>
      <c r="AH292" s="166"/>
      <c r="AI292" s="166"/>
    </row>
    <row r="293" spans="1:35" s="154" customFormat="1" ht="21">
      <c r="A293" s="179">
        <v>213</v>
      </c>
      <c r="B293" s="83" t="s">
        <v>85</v>
      </c>
      <c r="C293" s="82" t="s">
        <v>683</v>
      </c>
      <c r="D293" s="155" t="s">
        <v>472</v>
      </c>
      <c r="E293" s="82" t="s">
        <v>684</v>
      </c>
      <c r="F293" s="255">
        <v>128572</v>
      </c>
      <c r="G293" s="255">
        <v>125911.0414279125</v>
      </c>
      <c r="H293" s="255">
        <v>2354.1960106612396</v>
      </c>
      <c r="I293" s="255">
        <v>243.56025477136328</v>
      </c>
      <c r="J293" s="255">
        <v>11.60167531587561</v>
      </c>
      <c r="K293" s="255">
        <v>51.60063133904168</v>
      </c>
      <c r="L293" s="255">
        <v>0</v>
      </c>
      <c r="M293" s="255">
        <v>0</v>
      </c>
      <c r="N293" s="255">
        <v>0</v>
      </c>
      <c r="O293" s="255">
        <v>0</v>
      </c>
      <c r="P293" s="255">
        <v>125911.0414279125</v>
      </c>
      <c r="Q293" s="255">
        <v>2354.1960106612396</v>
      </c>
      <c r="R293" s="255">
        <v>243.56025477136328</v>
      </c>
      <c r="S293" s="255">
        <v>11.60167531587561</v>
      </c>
      <c r="T293" s="255">
        <v>51.60063133904168</v>
      </c>
      <c r="U293" s="255">
        <v>0</v>
      </c>
      <c r="V293" s="255">
        <v>0</v>
      </c>
      <c r="W293" s="255">
        <v>0</v>
      </c>
      <c r="X293" s="255">
        <v>0</v>
      </c>
      <c r="Y293" s="255">
        <v>0</v>
      </c>
      <c r="Z293" s="255">
        <v>0</v>
      </c>
      <c r="AA293" s="255">
        <v>0</v>
      </c>
      <c r="AB293" s="255">
        <v>0</v>
      </c>
      <c r="AC293" s="73"/>
      <c r="AD293" s="166"/>
      <c r="AE293" s="166"/>
      <c r="AF293" s="166"/>
      <c r="AG293" s="166"/>
      <c r="AH293" s="166"/>
      <c r="AI293" s="166"/>
    </row>
    <row r="294" spans="1:35" s="154" customFormat="1" ht="11.25">
      <c r="A294" s="179">
        <v>214</v>
      </c>
      <c r="B294" s="83" t="s">
        <v>86</v>
      </c>
      <c r="C294" s="82" t="s">
        <v>686</v>
      </c>
      <c r="D294" s="155" t="s">
        <v>472</v>
      </c>
      <c r="E294" s="82" t="s">
        <v>662</v>
      </c>
      <c r="F294" s="255">
        <v>3485359</v>
      </c>
      <c r="G294" s="255">
        <v>1895530.4167425758</v>
      </c>
      <c r="H294" s="255">
        <v>460796.9287040761</v>
      </c>
      <c r="I294" s="255">
        <v>387555.5323452148</v>
      </c>
      <c r="J294" s="255">
        <v>198685.87200830632</v>
      </c>
      <c r="K294" s="255">
        <v>278669.32025663916</v>
      </c>
      <c r="L294" s="255">
        <v>24640.613374854383</v>
      </c>
      <c r="M294" s="255">
        <v>8956.341591356108</v>
      </c>
      <c r="N294" s="255">
        <v>218863.15852120056</v>
      </c>
      <c r="O294" s="255">
        <v>11660.81645577677</v>
      </c>
      <c r="P294" s="255">
        <v>1895530.4167425758</v>
      </c>
      <c r="Q294" s="255">
        <v>460796.9287040761</v>
      </c>
      <c r="R294" s="255">
        <v>387555.5323452148</v>
      </c>
      <c r="S294" s="255">
        <v>198685.87200830632</v>
      </c>
      <c r="T294" s="255">
        <v>214482.0116574078</v>
      </c>
      <c r="U294" s="255">
        <v>816.4062850320588</v>
      </c>
      <c r="V294" s="255">
        <v>63370.902314199346</v>
      </c>
      <c r="W294" s="255">
        <v>7085.289839024192</v>
      </c>
      <c r="X294" s="255">
        <v>8956.341591356108</v>
      </c>
      <c r="Y294" s="255">
        <v>17555.32353583019</v>
      </c>
      <c r="Z294" s="255">
        <v>218863.15852120056</v>
      </c>
      <c r="AA294" s="255">
        <v>9930.036961271657</v>
      </c>
      <c r="AB294" s="255">
        <v>1730.7794945051137</v>
      </c>
      <c r="AC294" s="73"/>
      <c r="AD294" s="166"/>
      <c r="AE294" s="166"/>
      <c r="AF294" s="166"/>
      <c r="AG294" s="166"/>
      <c r="AH294" s="166"/>
      <c r="AI294" s="166"/>
    </row>
    <row r="295" spans="1:35" s="154" customFormat="1" ht="11.25">
      <c r="A295" s="179">
        <v>215</v>
      </c>
      <c r="B295" s="83" t="s">
        <v>87</v>
      </c>
      <c r="C295" s="82" t="s">
        <v>688</v>
      </c>
      <c r="D295" s="155" t="s">
        <v>472</v>
      </c>
      <c r="E295" s="82" t="s">
        <v>665</v>
      </c>
      <c r="F295" s="255">
        <v>124313</v>
      </c>
      <c r="G295" s="255">
        <v>70749.4016763048</v>
      </c>
      <c r="H295" s="255">
        <v>14317.208502791367</v>
      </c>
      <c r="I295" s="255">
        <v>17005.670696437177</v>
      </c>
      <c r="J295" s="255">
        <v>10230.67011247437</v>
      </c>
      <c r="K295" s="255">
        <v>10494.168485575548</v>
      </c>
      <c r="L295" s="255">
        <v>399.937987461987</v>
      </c>
      <c r="M295" s="255">
        <v>0</v>
      </c>
      <c r="N295" s="255">
        <v>622.0948539879412</v>
      </c>
      <c r="O295" s="255">
        <v>493.84768496681215</v>
      </c>
      <c r="P295" s="255">
        <v>70749.4016763048</v>
      </c>
      <c r="Q295" s="255">
        <v>14317.208502791367</v>
      </c>
      <c r="R295" s="255">
        <v>17005.670696437177</v>
      </c>
      <c r="S295" s="255">
        <v>10230.67011247437</v>
      </c>
      <c r="T295" s="255">
        <v>8177.021291353099</v>
      </c>
      <c r="U295" s="255">
        <v>40.40594954569483</v>
      </c>
      <c r="V295" s="255">
        <v>2276.741244676755</v>
      </c>
      <c r="W295" s="255">
        <v>399.937987461987</v>
      </c>
      <c r="X295" s="255">
        <v>0</v>
      </c>
      <c r="Y295" s="255">
        <v>0</v>
      </c>
      <c r="Z295" s="255">
        <v>622.0948539879412</v>
      </c>
      <c r="AA295" s="255">
        <v>454.0738685491789</v>
      </c>
      <c r="AB295" s="255">
        <v>39.77381641763328</v>
      </c>
      <c r="AC295" s="73"/>
      <c r="AD295" s="166"/>
      <c r="AE295" s="166"/>
      <c r="AF295" s="166"/>
      <c r="AG295" s="166"/>
      <c r="AH295" s="166"/>
      <c r="AI295" s="166"/>
    </row>
    <row r="296" spans="1:35" s="154" customFormat="1" ht="11.25">
      <c r="A296" s="179">
        <v>216</v>
      </c>
      <c r="B296" s="83" t="s">
        <v>84</v>
      </c>
      <c r="C296" s="84" t="s">
        <v>692</v>
      </c>
      <c r="D296" s="155" t="s">
        <v>472</v>
      </c>
      <c r="E296" s="84" t="s">
        <v>693</v>
      </c>
      <c r="F296" s="255">
        <v>9364</v>
      </c>
      <c r="G296" s="255">
        <v>5081.877852797803</v>
      </c>
      <c r="H296" s="255">
        <v>1041.419395411384</v>
      </c>
      <c r="I296" s="255">
        <v>1222.4729613430145</v>
      </c>
      <c r="J296" s="255">
        <v>734.7306154408834</v>
      </c>
      <c r="K296" s="255">
        <v>667.1811612291917</v>
      </c>
      <c r="L296" s="255">
        <v>93.78137166020797</v>
      </c>
      <c r="M296" s="255">
        <v>26.055706468331987</v>
      </c>
      <c r="N296" s="255">
        <v>456.7422559160758</v>
      </c>
      <c r="O296" s="255">
        <v>39.738679733108484</v>
      </c>
      <c r="P296" s="255">
        <v>5081.877852797803</v>
      </c>
      <c r="Q296" s="255">
        <v>1041.419395411384</v>
      </c>
      <c r="R296" s="255">
        <v>1222.4729613430145</v>
      </c>
      <c r="S296" s="255">
        <v>734.7306154408834</v>
      </c>
      <c r="T296" s="255">
        <v>523.6587871864039</v>
      </c>
      <c r="U296" s="255">
        <v>2.4955277970363134</v>
      </c>
      <c r="V296" s="255">
        <v>141.02684624575164</v>
      </c>
      <c r="W296" s="255">
        <v>24.82055705558423</v>
      </c>
      <c r="X296" s="255">
        <v>26.055706468331987</v>
      </c>
      <c r="Y296" s="255">
        <v>68.96081460462374</v>
      </c>
      <c r="Z296" s="255">
        <v>456.7422559160758</v>
      </c>
      <c r="AA296" s="255">
        <v>36.9755288223164</v>
      </c>
      <c r="AB296" s="255">
        <v>2.763150910792087</v>
      </c>
      <c r="AC296" s="73"/>
      <c r="AD296" s="166"/>
      <c r="AE296" s="166"/>
      <c r="AF296" s="166"/>
      <c r="AG296" s="166"/>
      <c r="AH296" s="166"/>
      <c r="AI296" s="166"/>
    </row>
    <row r="297" spans="1:35" s="154" customFormat="1" ht="21">
      <c r="A297" s="179">
        <v>217</v>
      </c>
      <c r="B297" s="83" t="s">
        <v>88</v>
      </c>
      <c r="C297" s="84" t="s">
        <v>707</v>
      </c>
      <c r="D297" s="155" t="s">
        <v>472</v>
      </c>
      <c r="E297" s="82" t="s">
        <v>684</v>
      </c>
      <c r="F297" s="255">
        <v>55364</v>
      </c>
      <c r="G297" s="255">
        <v>54218.17267845991</v>
      </c>
      <c r="H297" s="255">
        <v>1013.7332228965006</v>
      </c>
      <c r="I297" s="255">
        <v>104.87874455683784</v>
      </c>
      <c r="J297" s="255">
        <v>4.9957623136307845</v>
      </c>
      <c r="K297" s="255">
        <v>22.219591773128702</v>
      </c>
      <c r="L297" s="255">
        <v>0</v>
      </c>
      <c r="M297" s="255">
        <v>0</v>
      </c>
      <c r="N297" s="255">
        <v>0</v>
      </c>
      <c r="O297" s="255">
        <v>0</v>
      </c>
      <c r="P297" s="255">
        <v>54218.17267845991</v>
      </c>
      <c r="Q297" s="255">
        <v>1013.7332228965006</v>
      </c>
      <c r="R297" s="255">
        <v>104.87874455683784</v>
      </c>
      <c r="S297" s="255">
        <v>4.9957623136307845</v>
      </c>
      <c r="T297" s="255">
        <v>22.219591773128702</v>
      </c>
      <c r="U297" s="255">
        <v>0</v>
      </c>
      <c r="V297" s="255">
        <v>0</v>
      </c>
      <c r="W297" s="255">
        <v>0</v>
      </c>
      <c r="X297" s="255">
        <v>0</v>
      </c>
      <c r="Y297" s="255">
        <v>0</v>
      </c>
      <c r="Z297" s="255">
        <v>0</v>
      </c>
      <c r="AA297" s="255">
        <v>0</v>
      </c>
      <c r="AB297" s="255">
        <v>0</v>
      </c>
      <c r="AC297" s="73"/>
      <c r="AD297" s="166"/>
      <c r="AE297" s="166"/>
      <c r="AF297" s="166"/>
      <c r="AG297" s="166"/>
      <c r="AH297" s="166"/>
      <c r="AI297" s="166"/>
    </row>
    <row r="298" spans="1:35" s="154" customFormat="1" ht="11.25">
      <c r="A298" s="179">
        <v>218</v>
      </c>
      <c r="B298" s="183" t="s">
        <v>89</v>
      </c>
      <c r="C298" s="187" t="s">
        <v>812</v>
      </c>
      <c r="D298" s="155" t="s">
        <v>472</v>
      </c>
      <c r="E298" s="179" t="s">
        <v>583</v>
      </c>
      <c r="F298" s="255">
        <v>66476977.00000001</v>
      </c>
      <c r="G298" s="255">
        <v>39598425.9009261</v>
      </c>
      <c r="H298" s="255">
        <v>7530046.723044392</v>
      </c>
      <c r="I298" s="255">
        <v>8200545.687627923</v>
      </c>
      <c r="J298" s="255">
        <v>4818993.269734716</v>
      </c>
      <c r="K298" s="255">
        <v>3910948.9904928673</v>
      </c>
      <c r="L298" s="255">
        <v>736719.3856630229</v>
      </c>
      <c r="M298" s="255">
        <v>230227.80642611723</v>
      </c>
      <c r="N298" s="255">
        <v>1208304.913292891</v>
      </c>
      <c r="O298" s="255">
        <v>242764.3227919709</v>
      </c>
      <c r="P298" s="255">
        <v>39598425.9009261</v>
      </c>
      <c r="Q298" s="255">
        <v>7530046.723044392</v>
      </c>
      <c r="R298" s="255">
        <v>8200545.687627923</v>
      </c>
      <c r="S298" s="255">
        <v>4818993.269734716</v>
      </c>
      <c r="T298" s="255">
        <v>3073871.1253646733</v>
      </c>
      <c r="U298" s="255">
        <v>13590.41573782635</v>
      </c>
      <c r="V298" s="255">
        <v>823487.4493903681</v>
      </c>
      <c r="W298" s="255">
        <v>132441.7322957918</v>
      </c>
      <c r="X298" s="255">
        <v>230227.80642611723</v>
      </c>
      <c r="Y298" s="255">
        <v>604277.6533672311</v>
      </c>
      <c r="Z298" s="255">
        <v>1208304.913292891</v>
      </c>
      <c r="AA298" s="255">
        <v>223754.93647752283</v>
      </c>
      <c r="AB298" s="255">
        <v>19009.386314448075</v>
      </c>
      <c r="AC298" s="73"/>
      <c r="AD298" s="166"/>
      <c r="AE298" s="166"/>
      <c r="AF298" s="166"/>
      <c r="AG298" s="166"/>
      <c r="AH298" s="166"/>
      <c r="AI298" s="166"/>
    </row>
    <row r="299" spans="1:35" s="154" customFormat="1" ht="11.25">
      <c r="A299" s="179">
        <v>219</v>
      </c>
      <c r="B299" s="183" t="s">
        <v>90</v>
      </c>
      <c r="C299" s="187" t="s">
        <v>818</v>
      </c>
      <c r="D299" s="155" t="s">
        <v>472</v>
      </c>
      <c r="E299" s="179" t="s">
        <v>583</v>
      </c>
      <c r="F299" s="255">
        <v>3535721</v>
      </c>
      <c r="G299" s="255">
        <v>2106127.4495807523</v>
      </c>
      <c r="H299" s="255">
        <v>400501.73054122546</v>
      </c>
      <c r="I299" s="255">
        <v>436163.6600774655</v>
      </c>
      <c r="J299" s="255">
        <v>256308.52171060222</v>
      </c>
      <c r="K299" s="255">
        <v>208012.2337033231</v>
      </c>
      <c r="L299" s="255">
        <v>39184.00505780895</v>
      </c>
      <c r="M299" s="255">
        <v>12245.161057259837</v>
      </c>
      <c r="N299" s="255">
        <v>64266.29562792626</v>
      </c>
      <c r="O299" s="255">
        <v>12911.942643636612</v>
      </c>
      <c r="P299" s="255">
        <v>2106127.4495807523</v>
      </c>
      <c r="Q299" s="255">
        <v>400501.73054122546</v>
      </c>
      <c r="R299" s="255">
        <v>436163.6600774655</v>
      </c>
      <c r="S299" s="255">
        <v>256308.52171060222</v>
      </c>
      <c r="T299" s="255">
        <v>163490.44706478616</v>
      </c>
      <c r="U299" s="255">
        <v>722.8354911951413</v>
      </c>
      <c r="V299" s="255">
        <v>43798.95114734176</v>
      </c>
      <c r="W299" s="255">
        <v>7044.198386978535</v>
      </c>
      <c r="X299" s="255">
        <v>12245.161057259837</v>
      </c>
      <c r="Y299" s="255">
        <v>32139.806670830414</v>
      </c>
      <c r="Z299" s="255">
        <v>64266.29562792626</v>
      </c>
      <c r="AA299" s="255">
        <v>11900.887547236747</v>
      </c>
      <c r="AB299" s="255">
        <v>1011.055096399866</v>
      </c>
      <c r="AC299" s="73"/>
      <c r="AD299" s="166"/>
      <c r="AE299" s="166"/>
      <c r="AF299" s="166"/>
      <c r="AG299" s="166"/>
      <c r="AH299" s="166"/>
      <c r="AI299" s="166"/>
    </row>
    <row r="300" spans="1:35" s="154" customFormat="1" ht="22.5">
      <c r="A300" s="179">
        <v>220</v>
      </c>
      <c r="B300" s="183" t="s">
        <v>91</v>
      </c>
      <c r="C300" s="179" t="s">
        <v>843</v>
      </c>
      <c r="D300" s="155" t="s">
        <v>472</v>
      </c>
      <c r="E300" s="179" t="s">
        <v>583</v>
      </c>
      <c r="F300" s="255">
        <v>11200</v>
      </c>
      <c r="G300" s="255">
        <v>6671.518322657365</v>
      </c>
      <c r="H300" s="255">
        <v>1268.6576180817788</v>
      </c>
      <c r="I300" s="255">
        <v>1381.6228692443815</v>
      </c>
      <c r="J300" s="255">
        <v>811.901007788438</v>
      </c>
      <c r="K300" s="255">
        <v>658.9142688230261</v>
      </c>
      <c r="L300" s="255">
        <v>124.12202677967527</v>
      </c>
      <c r="M300" s="255">
        <v>38.788638538309485</v>
      </c>
      <c r="N300" s="255">
        <v>203.57446501937625</v>
      </c>
      <c r="O300" s="255">
        <v>40.90078306764873</v>
      </c>
      <c r="P300" s="255">
        <v>6671.518322657365</v>
      </c>
      <c r="Q300" s="255">
        <v>1268.6576180817788</v>
      </c>
      <c r="R300" s="255">
        <v>1381.6228692443815</v>
      </c>
      <c r="S300" s="255">
        <v>811.901007788438</v>
      </c>
      <c r="T300" s="255">
        <v>517.8839074479025</v>
      </c>
      <c r="U300" s="255">
        <v>2.2897048441847034</v>
      </c>
      <c r="V300" s="255">
        <v>138.74065653093885</v>
      </c>
      <c r="W300" s="255">
        <v>22.31370120384487</v>
      </c>
      <c r="X300" s="255">
        <v>38.788638538309485</v>
      </c>
      <c r="Y300" s="255">
        <v>101.80832557583038</v>
      </c>
      <c r="Z300" s="255">
        <v>203.57446501937625</v>
      </c>
      <c r="AA300" s="255">
        <v>37.69809340981699</v>
      </c>
      <c r="AB300" s="255">
        <v>3.20268965783174</v>
      </c>
      <c r="AC300" s="73"/>
      <c r="AD300" s="166"/>
      <c r="AE300" s="166"/>
      <c r="AF300" s="166"/>
      <c r="AG300" s="166"/>
      <c r="AH300" s="166"/>
      <c r="AI300" s="166"/>
    </row>
    <row r="301" spans="1:35" s="154" customFormat="1" ht="33.75">
      <c r="A301" s="179">
        <v>221</v>
      </c>
      <c r="B301" s="183" t="s">
        <v>92</v>
      </c>
      <c r="C301" s="184" t="s">
        <v>93</v>
      </c>
      <c r="D301" s="179" t="s">
        <v>472</v>
      </c>
      <c r="E301" s="179" t="s">
        <v>472</v>
      </c>
      <c r="F301" s="255">
        <f aca="true" t="shared" si="87" ref="F301:AB301">(F292+F293+F294+F295+F296+F297+F298+F299+F300)</f>
        <v>74643962</v>
      </c>
      <c r="G301" s="255">
        <f t="shared" si="87"/>
        <v>44307095.465569</v>
      </c>
      <c r="H301" s="255">
        <f t="shared" si="87"/>
        <v>8519367.771304416</v>
      </c>
      <c r="I301" s="255">
        <f t="shared" si="87"/>
        <v>9135079.8739408</v>
      </c>
      <c r="J301" s="255">
        <f t="shared" si="87"/>
        <v>5332360.591223728</v>
      </c>
      <c r="K301" s="255">
        <f t="shared" si="87"/>
        <v>4474854.619627539</v>
      </c>
      <c r="L301" s="255">
        <f t="shared" si="87"/>
        <v>806938.4808478979</v>
      </c>
      <c r="M301" s="255">
        <f t="shared" si="87"/>
        <v>253593.83814764424</v>
      </c>
      <c r="N301" s="255">
        <f t="shared" si="87"/>
        <v>1544026.0805616044</v>
      </c>
      <c r="O301" s="255">
        <f t="shared" si="87"/>
        <v>270645.2787773692</v>
      </c>
      <c r="P301" s="255">
        <f t="shared" si="87"/>
        <v>44307095.465569</v>
      </c>
      <c r="Q301" s="255">
        <f t="shared" si="87"/>
        <v>8519367.771304416</v>
      </c>
      <c r="R301" s="255">
        <f t="shared" si="87"/>
        <v>9135079.8739408</v>
      </c>
      <c r="S301" s="255">
        <f t="shared" si="87"/>
        <v>5332360.591223728</v>
      </c>
      <c r="T301" s="255">
        <f t="shared" si="87"/>
        <v>3511418.173334006</v>
      </c>
      <c r="U301" s="255">
        <f t="shared" si="87"/>
        <v>15366.243340020179</v>
      </c>
      <c r="V301" s="255">
        <f t="shared" si="87"/>
        <v>948070.2029535141</v>
      </c>
      <c r="W301" s="255">
        <f t="shared" si="87"/>
        <v>148679.33647783328</v>
      </c>
      <c r="X301" s="255">
        <f t="shared" si="87"/>
        <v>253593.83814764424</v>
      </c>
      <c r="Y301" s="255">
        <f t="shared" si="87"/>
        <v>658259.1443700647</v>
      </c>
      <c r="Z301" s="255">
        <f t="shared" si="87"/>
        <v>1544026.0805616044</v>
      </c>
      <c r="AA301" s="255">
        <f t="shared" si="87"/>
        <v>248442.56199917838</v>
      </c>
      <c r="AB301" s="255">
        <f t="shared" si="87"/>
        <v>22202.71677819087</v>
      </c>
      <c r="AC301" s="73"/>
      <c r="AD301" s="166"/>
      <c r="AE301" s="166"/>
      <c r="AF301" s="166"/>
      <c r="AG301" s="166"/>
      <c r="AH301" s="166"/>
      <c r="AI301" s="166"/>
    </row>
    <row r="302" spans="1:35" s="154" customFormat="1" ht="11.25">
      <c r="A302" s="179"/>
      <c r="B302" s="185"/>
      <c r="C302" s="184"/>
      <c r="D302" s="155"/>
      <c r="E302" s="179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73"/>
      <c r="AD302" s="166"/>
      <c r="AE302" s="166"/>
      <c r="AF302" s="166"/>
      <c r="AG302" s="166"/>
      <c r="AH302" s="166"/>
      <c r="AI302" s="166"/>
    </row>
    <row r="303" spans="1:35" s="154" customFormat="1" ht="11.25">
      <c r="A303" s="179">
        <v>222</v>
      </c>
      <c r="B303" s="183" t="s">
        <v>94</v>
      </c>
      <c r="C303" s="184" t="s">
        <v>95</v>
      </c>
      <c r="D303" s="179" t="s">
        <v>472</v>
      </c>
      <c r="E303" s="179" t="s">
        <v>472</v>
      </c>
      <c r="F303" s="255">
        <f aca="true" t="shared" si="88" ref="F303:AB303">(F251*F49)</f>
        <v>-3912483.510842521</v>
      </c>
      <c r="G303" s="255">
        <f t="shared" si="88"/>
        <v>-2330554.0562214917</v>
      </c>
      <c r="H303" s="255">
        <f t="shared" si="88"/>
        <v>-443178.7510401525</v>
      </c>
      <c r="I303" s="255">
        <f t="shared" si="88"/>
        <v>-482640.77626085497</v>
      </c>
      <c r="J303" s="255">
        <f t="shared" si="88"/>
        <v>-283620.47369720443</v>
      </c>
      <c r="K303" s="255">
        <f t="shared" si="88"/>
        <v>-230177.78677044163</v>
      </c>
      <c r="L303" s="255">
        <f t="shared" si="88"/>
        <v>-43359.40920605654</v>
      </c>
      <c r="M303" s="255">
        <f t="shared" si="88"/>
        <v>-13549.991847247016</v>
      </c>
      <c r="N303" s="255">
        <f t="shared" si="88"/>
        <v>-71114.44085865153</v>
      </c>
      <c r="O303" s="255">
        <f t="shared" si="88"/>
        <v>-14287.824940421668</v>
      </c>
      <c r="P303" s="255">
        <f t="shared" si="88"/>
        <v>-2330554.0562214917</v>
      </c>
      <c r="Q303" s="255">
        <f t="shared" si="88"/>
        <v>-443178.7510401525</v>
      </c>
      <c r="R303" s="255">
        <f t="shared" si="88"/>
        <v>-482640.77626085497</v>
      </c>
      <c r="S303" s="255">
        <f t="shared" si="88"/>
        <v>-283620.47369720443</v>
      </c>
      <c r="T303" s="255">
        <f t="shared" si="88"/>
        <v>-180911.80789469762</v>
      </c>
      <c r="U303" s="255">
        <f t="shared" si="88"/>
        <v>-799.8600399615086</v>
      </c>
      <c r="V303" s="255">
        <f t="shared" si="88"/>
        <v>-48466.1188357825</v>
      </c>
      <c r="W303" s="255">
        <f t="shared" si="88"/>
        <v>-7794.820359456247</v>
      </c>
      <c r="X303" s="255">
        <f t="shared" si="88"/>
        <v>-13549.991847247016</v>
      </c>
      <c r="Y303" s="255">
        <f t="shared" si="88"/>
        <v>-35564.5888466003</v>
      </c>
      <c r="Z303" s="255">
        <f t="shared" si="88"/>
        <v>-71114.44085865153</v>
      </c>
      <c r="AA303" s="255">
        <f t="shared" si="88"/>
        <v>-13169.032933581258</v>
      </c>
      <c r="AB303" s="255">
        <f t="shared" si="88"/>
        <v>-1118.792006840407</v>
      </c>
      <c r="AC303" s="73"/>
      <c r="AD303" s="166"/>
      <c r="AE303" s="166"/>
      <c r="AF303" s="166"/>
      <c r="AG303" s="166"/>
      <c r="AH303" s="166"/>
      <c r="AI303" s="166"/>
    </row>
    <row r="304" spans="1:35" s="154" customFormat="1" ht="11.25">
      <c r="A304" s="179"/>
      <c r="B304" s="183"/>
      <c r="C304" s="184"/>
      <c r="D304" s="150"/>
      <c r="E304" s="179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73"/>
      <c r="AD304" s="166"/>
      <c r="AE304" s="166"/>
      <c r="AF304" s="166"/>
      <c r="AG304" s="166"/>
      <c r="AH304" s="166"/>
      <c r="AI304" s="166"/>
    </row>
    <row r="305" spans="1:35" s="154" customFormat="1" ht="11.25">
      <c r="A305" s="179">
        <v>223</v>
      </c>
      <c r="B305" s="183" t="s">
        <v>96</v>
      </c>
      <c r="C305" s="184" t="s">
        <v>520</v>
      </c>
      <c r="D305" s="150" t="s">
        <v>472</v>
      </c>
      <c r="E305" s="184" t="s">
        <v>521</v>
      </c>
      <c r="F305" s="255">
        <v>573951</v>
      </c>
      <c r="G305" s="255">
        <v>510334.23265741725</v>
      </c>
      <c r="H305" s="255">
        <v>59291.47720689129</v>
      </c>
      <c r="I305" s="255">
        <v>2850.191187681049</v>
      </c>
      <c r="J305" s="255">
        <v>12.500838542460741</v>
      </c>
      <c r="K305" s="255">
        <v>112.50754688214666</v>
      </c>
      <c r="L305" s="255">
        <v>0</v>
      </c>
      <c r="M305" s="255">
        <v>0</v>
      </c>
      <c r="N305" s="255">
        <v>1350.09056258576</v>
      </c>
      <c r="O305" s="255">
        <v>0</v>
      </c>
      <c r="P305" s="255">
        <v>510334.23265741725</v>
      </c>
      <c r="Q305" s="255">
        <v>59291.47720689129</v>
      </c>
      <c r="R305" s="255">
        <v>2850.191187681049</v>
      </c>
      <c r="S305" s="255">
        <v>12.500838542460741</v>
      </c>
      <c r="T305" s="255">
        <v>112.50754688214666</v>
      </c>
      <c r="U305" s="255">
        <v>0</v>
      </c>
      <c r="V305" s="255">
        <v>0</v>
      </c>
      <c r="W305" s="255">
        <v>0</v>
      </c>
      <c r="X305" s="255">
        <v>0</v>
      </c>
      <c r="Y305" s="255">
        <v>0</v>
      </c>
      <c r="Z305" s="255">
        <v>1350.09056258576</v>
      </c>
      <c r="AA305" s="255">
        <v>0</v>
      </c>
      <c r="AB305" s="255">
        <v>0</v>
      </c>
      <c r="AC305" s="73"/>
      <c r="AD305" s="166"/>
      <c r="AE305" s="166"/>
      <c r="AF305" s="166"/>
      <c r="AG305" s="166"/>
      <c r="AH305" s="166"/>
      <c r="AI305" s="166"/>
    </row>
    <row r="306" spans="1:35" s="154" customFormat="1" ht="22.5">
      <c r="A306" s="179">
        <v>224</v>
      </c>
      <c r="B306" s="183" t="s">
        <v>97</v>
      </c>
      <c r="C306" s="184" t="s">
        <v>525</v>
      </c>
      <c r="D306" s="150" t="s">
        <v>472</v>
      </c>
      <c r="E306" s="184" t="s">
        <v>526</v>
      </c>
      <c r="F306" s="255">
        <v>1747175</v>
      </c>
      <c r="G306" s="255">
        <v>761589.1025641026</v>
      </c>
      <c r="H306" s="255">
        <v>985585.8974358974</v>
      </c>
      <c r="I306" s="255">
        <v>0</v>
      </c>
      <c r="J306" s="255">
        <v>0</v>
      </c>
      <c r="K306" s="255">
        <v>0</v>
      </c>
      <c r="L306" s="255">
        <v>0</v>
      </c>
      <c r="M306" s="255">
        <v>0</v>
      </c>
      <c r="N306" s="255">
        <v>0</v>
      </c>
      <c r="O306" s="255">
        <v>0</v>
      </c>
      <c r="P306" s="255">
        <v>761589.1025641026</v>
      </c>
      <c r="Q306" s="255">
        <v>985585.8974358974</v>
      </c>
      <c r="R306" s="255">
        <v>0</v>
      </c>
      <c r="S306" s="255">
        <v>0</v>
      </c>
      <c r="T306" s="255">
        <v>0</v>
      </c>
      <c r="U306" s="255">
        <v>0</v>
      </c>
      <c r="V306" s="255">
        <v>0</v>
      </c>
      <c r="W306" s="255">
        <v>0</v>
      </c>
      <c r="X306" s="255">
        <v>0</v>
      </c>
      <c r="Y306" s="255">
        <v>0</v>
      </c>
      <c r="Z306" s="255">
        <v>0</v>
      </c>
      <c r="AA306" s="255">
        <v>0</v>
      </c>
      <c r="AB306" s="255">
        <v>0</v>
      </c>
      <c r="AC306" s="73"/>
      <c r="AD306" s="166"/>
      <c r="AE306" s="166"/>
      <c r="AF306" s="166"/>
      <c r="AG306" s="166"/>
      <c r="AH306" s="166"/>
      <c r="AI306" s="166"/>
    </row>
    <row r="307" spans="1:35" s="154" customFormat="1" ht="22.5">
      <c r="A307" s="179">
        <v>225</v>
      </c>
      <c r="B307" s="183" t="s">
        <v>98</v>
      </c>
      <c r="C307" s="184" t="s">
        <v>528</v>
      </c>
      <c r="D307" s="150" t="s">
        <v>472</v>
      </c>
      <c r="E307" s="184" t="s">
        <v>529</v>
      </c>
      <c r="F307" s="255">
        <v>406</v>
      </c>
      <c r="G307" s="255">
        <v>164.81188118811883</v>
      </c>
      <c r="H307" s="255">
        <v>200.990099009901</v>
      </c>
      <c r="I307" s="255">
        <v>40.1980198019802</v>
      </c>
      <c r="J307" s="255">
        <v>0</v>
      </c>
      <c r="K307" s="255">
        <v>0</v>
      </c>
      <c r="L307" s="255">
        <v>0</v>
      </c>
      <c r="M307" s="255">
        <v>0</v>
      </c>
      <c r="N307" s="255">
        <v>0</v>
      </c>
      <c r="O307" s="255">
        <v>0</v>
      </c>
      <c r="P307" s="255">
        <v>164.81188118811883</v>
      </c>
      <c r="Q307" s="255">
        <v>200.990099009901</v>
      </c>
      <c r="R307" s="255">
        <v>40.1980198019802</v>
      </c>
      <c r="S307" s="255">
        <v>0</v>
      </c>
      <c r="T307" s="255">
        <v>0</v>
      </c>
      <c r="U307" s="255">
        <v>0</v>
      </c>
      <c r="V307" s="255">
        <v>0</v>
      </c>
      <c r="W307" s="255">
        <v>0</v>
      </c>
      <c r="X307" s="255">
        <v>0</v>
      </c>
      <c r="Y307" s="255">
        <v>0</v>
      </c>
      <c r="Z307" s="255">
        <v>0</v>
      </c>
      <c r="AA307" s="255">
        <v>0</v>
      </c>
      <c r="AB307" s="255">
        <v>0</v>
      </c>
      <c r="AC307" s="73"/>
      <c r="AD307" s="166"/>
      <c r="AE307" s="166"/>
      <c r="AF307" s="166"/>
      <c r="AG307" s="166"/>
      <c r="AH307" s="166"/>
      <c r="AI307" s="166"/>
    </row>
    <row r="308" spans="1:35" s="154" customFormat="1" ht="22.5">
      <c r="A308" s="179">
        <v>226</v>
      </c>
      <c r="B308" s="183" t="s">
        <v>99</v>
      </c>
      <c r="C308" s="184" t="s">
        <v>531</v>
      </c>
      <c r="D308" s="150" t="s">
        <v>472</v>
      </c>
      <c r="E308" s="184" t="s">
        <v>532</v>
      </c>
      <c r="F308" s="255">
        <v>1267649</v>
      </c>
      <c r="G308" s="255">
        <v>1243084.1840055133</v>
      </c>
      <c r="H308" s="255">
        <v>23674.041634853817</v>
      </c>
      <c r="I308" s="255">
        <v>787.9927027520084</v>
      </c>
      <c r="J308" s="255">
        <v>34.26055229356558</v>
      </c>
      <c r="K308" s="255">
        <v>0</v>
      </c>
      <c r="L308" s="255">
        <v>0</v>
      </c>
      <c r="M308" s="255">
        <v>0</v>
      </c>
      <c r="N308" s="255">
        <v>68.52110458713116</v>
      </c>
      <c r="O308" s="255">
        <v>0</v>
      </c>
      <c r="P308" s="255">
        <v>1243084.1840055133</v>
      </c>
      <c r="Q308" s="255">
        <v>23674.041634853817</v>
      </c>
      <c r="R308" s="255">
        <v>787.9927027520084</v>
      </c>
      <c r="S308" s="255">
        <v>34.26055229356558</v>
      </c>
      <c r="T308" s="255">
        <v>0</v>
      </c>
      <c r="U308" s="255">
        <v>0</v>
      </c>
      <c r="V308" s="255">
        <v>0</v>
      </c>
      <c r="W308" s="255">
        <v>0</v>
      </c>
      <c r="X308" s="255">
        <v>0</v>
      </c>
      <c r="Y308" s="255">
        <v>0</v>
      </c>
      <c r="Z308" s="255">
        <v>68.52110458713116</v>
      </c>
      <c r="AA308" s="255">
        <v>0</v>
      </c>
      <c r="AB308" s="255">
        <v>0</v>
      </c>
      <c r="AC308" s="73"/>
      <c r="AD308" s="166"/>
      <c r="AE308" s="166"/>
      <c r="AF308" s="166"/>
      <c r="AG308" s="166"/>
      <c r="AH308" s="166"/>
      <c r="AI308" s="166"/>
    </row>
    <row r="309" spans="1:35" s="154" customFormat="1" ht="22.5">
      <c r="A309" s="179">
        <v>227</v>
      </c>
      <c r="B309" s="183" t="s">
        <v>100</v>
      </c>
      <c r="C309" s="184" t="s">
        <v>534</v>
      </c>
      <c r="D309" s="150" t="s">
        <v>472</v>
      </c>
      <c r="E309" s="184" t="s">
        <v>535</v>
      </c>
      <c r="F309" s="255">
        <v>-27061</v>
      </c>
      <c r="G309" s="255">
        <v>-17167.7311827957</v>
      </c>
      <c r="H309" s="255">
        <v>-9311.31182795699</v>
      </c>
      <c r="I309" s="255">
        <v>-581.9569892473119</v>
      </c>
      <c r="J309" s="255">
        <v>0</v>
      </c>
      <c r="K309" s="255">
        <v>0</v>
      </c>
      <c r="L309" s="255">
        <v>0</v>
      </c>
      <c r="M309" s="255">
        <v>0</v>
      </c>
      <c r="N309" s="255">
        <v>0</v>
      </c>
      <c r="O309" s="255">
        <v>0</v>
      </c>
      <c r="P309" s="255">
        <v>-17167.7311827957</v>
      </c>
      <c r="Q309" s="255">
        <v>-9311.31182795699</v>
      </c>
      <c r="R309" s="255">
        <v>-581.9569892473119</v>
      </c>
      <c r="S309" s="255">
        <v>0</v>
      </c>
      <c r="T309" s="255">
        <v>0</v>
      </c>
      <c r="U309" s="255">
        <v>0</v>
      </c>
      <c r="V309" s="255">
        <v>0</v>
      </c>
      <c r="W309" s="255">
        <v>0</v>
      </c>
      <c r="X309" s="255">
        <v>0</v>
      </c>
      <c r="Y309" s="255">
        <v>0</v>
      </c>
      <c r="Z309" s="255">
        <v>0</v>
      </c>
      <c r="AA309" s="255">
        <v>0</v>
      </c>
      <c r="AB309" s="255">
        <v>0</v>
      </c>
      <c r="AC309" s="73"/>
      <c r="AD309" s="166"/>
      <c r="AE309" s="166"/>
      <c r="AF309" s="166"/>
      <c r="AG309" s="166"/>
      <c r="AH309" s="166"/>
      <c r="AI309" s="166"/>
    </row>
    <row r="310" spans="1:35" s="154" customFormat="1" ht="22.5">
      <c r="A310" s="179">
        <v>228</v>
      </c>
      <c r="B310" s="183" t="s">
        <v>101</v>
      </c>
      <c r="C310" s="184" t="s">
        <v>537</v>
      </c>
      <c r="D310" s="150" t="s">
        <v>472</v>
      </c>
      <c r="E310" s="184" t="s">
        <v>538</v>
      </c>
      <c r="F310" s="255">
        <v>180586</v>
      </c>
      <c r="G310" s="255">
        <v>177044.05940366414</v>
      </c>
      <c r="H310" s="255">
        <v>3133.6160244507423</v>
      </c>
      <c r="I310" s="255">
        <v>324.19743887701054</v>
      </c>
      <c r="J310" s="255">
        <v>15.442722490253095</v>
      </c>
      <c r="K310" s="255">
        <v>68.68441051787329</v>
      </c>
      <c r="L310" s="255">
        <v>0</v>
      </c>
      <c r="M310" s="255">
        <v>0</v>
      </c>
      <c r="N310" s="255">
        <v>0</v>
      </c>
      <c r="O310" s="255">
        <v>0</v>
      </c>
      <c r="P310" s="255">
        <v>177044.05940366414</v>
      </c>
      <c r="Q310" s="255">
        <v>3133.6160244507423</v>
      </c>
      <c r="R310" s="255">
        <v>324.19743887701054</v>
      </c>
      <c r="S310" s="255">
        <v>15.442722490253095</v>
      </c>
      <c r="T310" s="255">
        <v>68.68441051787329</v>
      </c>
      <c r="U310" s="255">
        <v>0</v>
      </c>
      <c r="V310" s="255">
        <v>0</v>
      </c>
      <c r="W310" s="255">
        <v>0</v>
      </c>
      <c r="X310" s="255">
        <v>0</v>
      </c>
      <c r="Y310" s="255">
        <v>0</v>
      </c>
      <c r="Z310" s="255">
        <v>0</v>
      </c>
      <c r="AA310" s="255">
        <v>0</v>
      </c>
      <c r="AB310" s="255">
        <v>0</v>
      </c>
      <c r="AC310" s="73"/>
      <c r="AD310" s="166"/>
      <c r="AE310" s="166"/>
      <c r="AF310" s="166"/>
      <c r="AG310" s="166"/>
      <c r="AH310" s="166"/>
      <c r="AI310" s="166"/>
    </row>
    <row r="311" spans="1:35" s="154" customFormat="1" ht="22.5">
      <c r="A311" s="179">
        <v>229</v>
      </c>
      <c r="B311" s="183" t="s">
        <v>102</v>
      </c>
      <c r="C311" s="184" t="s">
        <v>540</v>
      </c>
      <c r="D311" s="150" t="s">
        <v>472</v>
      </c>
      <c r="E311" s="184" t="s">
        <v>541</v>
      </c>
      <c r="F311" s="255">
        <v>1271694</v>
      </c>
      <c r="G311" s="255">
        <v>1024577.9450785774</v>
      </c>
      <c r="H311" s="255">
        <v>216752.47609594706</v>
      </c>
      <c r="I311" s="255">
        <v>7082.497601323408</v>
      </c>
      <c r="J311" s="255">
        <v>350.6186931348222</v>
      </c>
      <c r="K311" s="255">
        <v>490.8661703887511</v>
      </c>
      <c r="L311" s="255">
        <v>0</v>
      </c>
      <c r="M311" s="255">
        <v>0</v>
      </c>
      <c r="N311" s="255">
        <v>22439.59636062862</v>
      </c>
      <c r="O311" s="255">
        <v>0</v>
      </c>
      <c r="P311" s="255">
        <v>1024577.9450785774</v>
      </c>
      <c r="Q311" s="255">
        <v>216752.47609594706</v>
      </c>
      <c r="R311" s="255">
        <v>7082.497601323408</v>
      </c>
      <c r="S311" s="255">
        <v>350.6186931348222</v>
      </c>
      <c r="T311" s="255">
        <v>350.6186931348222</v>
      </c>
      <c r="U311" s="255">
        <v>0</v>
      </c>
      <c r="V311" s="255">
        <v>140.24747725392888</v>
      </c>
      <c r="W311" s="255">
        <v>0</v>
      </c>
      <c r="X311" s="255">
        <v>0</v>
      </c>
      <c r="Y311" s="255">
        <v>0</v>
      </c>
      <c r="Z311" s="255">
        <v>22439.59636062862</v>
      </c>
      <c r="AA311" s="255">
        <v>0</v>
      </c>
      <c r="AB311" s="255">
        <v>0</v>
      </c>
      <c r="AC311" s="73"/>
      <c r="AD311" s="166"/>
      <c r="AE311" s="166"/>
      <c r="AF311" s="166"/>
      <c r="AG311" s="166"/>
      <c r="AH311" s="166"/>
      <c r="AI311" s="166"/>
    </row>
    <row r="312" spans="1:35" s="154" customFormat="1" ht="22.5">
      <c r="A312" s="179">
        <v>230</v>
      </c>
      <c r="B312" s="183" t="s">
        <v>103</v>
      </c>
      <c r="C312" s="184" t="s">
        <v>546</v>
      </c>
      <c r="D312" s="150" t="s">
        <v>472</v>
      </c>
      <c r="E312" s="179" t="s">
        <v>547</v>
      </c>
      <c r="F312" s="255">
        <v>5652424</v>
      </c>
      <c r="G312" s="255">
        <v>5015994.560160707</v>
      </c>
      <c r="H312" s="255">
        <v>589759.088572598</v>
      </c>
      <c r="I312" s="255">
        <v>42775.25366477059</v>
      </c>
      <c r="J312" s="255">
        <v>3895.0976019244745</v>
      </c>
      <c r="K312" s="255">
        <v>0</v>
      </c>
      <c r="L312" s="255">
        <v>0</v>
      </c>
      <c r="M312" s="255">
        <v>0</v>
      </c>
      <c r="N312" s="255">
        <v>0</v>
      </c>
      <c r="O312" s="255">
        <v>0</v>
      </c>
      <c r="P312" s="255">
        <v>5015994.560160707</v>
      </c>
      <c r="Q312" s="255">
        <v>589759.088572598</v>
      </c>
      <c r="R312" s="255">
        <v>42775.25366477059</v>
      </c>
      <c r="S312" s="255">
        <v>3895.0976019244745</v>
      </c>
      <c r="T312" s="255">
        <v>0</v>
      </c>
      <c r="U312" s="255">
        <v>0</v>
      </c>
      <c r="V312" s="255">
        <v>0</v>
      </c>
      <c r="W312" s="255">
        <v>0</v>
      </c>
      <c r="X312" s="255">
        <v>0</v>
      </c>
      <c r="Y312" s="255">
        <v>0</v>
      </c>
      <c r="Z312" s="255">
        <v>0</v>
      </c>
      <c r="AA312" s="255">
        <v>0</v>
      </c>
      <c r="AB312" s="255">
        <v>0</v>
      </c>
      <c r="AC312" s="73"/>
      <c r="AD312" s="166"/>
      <c r="AE312" s="166"/>
      <c r="AF312" s="166"/>
      <c r="AG312" s="166"/>
      <c r="AH312" s="166"/>
      <c r="AI312" s="166"/>
    </row>
    <row r="313" spans="1:35" s="154" customFormat="1" ht="22.5">
      <c r="A313" s="179">
        <v>231</v>
      </c>
      <c r="B313" s="183" t="s">
        <v>104</v>
      </c>
      <c r="C313" s="184" t="s">
        <v>557</v>
      </c>
      <c r="D313" s="150" t="s">
        <v>472</v>
      </c>
      <c r="E313" s="179" t="s">
        <v>558</v>
      </c>
      <c r="F313" s="255">
        <v>5345615</v>
      </c>
      <c r="G313" s="255">
        <v>3091088.966819588</v>
      </c>
      <c r="H313" s="255">
        <v>625528.473599177</v>
      </c>
      <c r="I313" s="255">
        <v>742989.1959175311</v>
      </c>
      <c r="J313" s="255">
        <v>446984.8614766708</v>
      </c>
      <c r="K313" s="255">
        <v>379520.12635220244</v>
      </c>
      <c r="L313" s="255">
        <v>14463.70103007683</v>
      </c>
      <c r="M313" s="255">
        <v>0</v>
      </c>
      <c r="N313" s="255">
        <v>27179.742781081317</v>
      </c>
      <c r="O313" s="255">
        <v>17859.93202367267</v>
      </c>
      <c r="P313" s="255">
        <v>3091088.966819588</v>
      </c>
      <c r="Q313" s="255">
        <v>625528.473599177</v>
      </c>
      <c r="R313" s="255">
        <v>742989.1959175311</v>
      </c>
      <c r="S313" s="255">
        <v>446984.8614766708</v>
      </c>
      <c r="T313" s="255">
        <v>295720.8241838873</v>
      </c>
      <c r="U313" s="255">
        <v>1461.2754786661674</v>
      </c>
      <c r="V313" s="255">
        <v>82338.02668964898</v>
      </c>
      <c r="W313" s="255">
        <v>14463.70103007683</v>
      </c>
      <c r="X313" s="255">
        <v>0</v>
      </c>
      <c r="Y313" s="255">
        <v>0</v>
      </c>
      <c r="Z313" s="255">
        <v>27179.742781081317</v>
      </c>
      <c r="AA313" s="255">
        <v>16421.517550617675</v>
      </c>
      <c r="AB313" s="255">
        <v>1438.414473054995</v>
      </c>
      <c r="AC313" s="73"/>
      <c r="AD313" s="166"/>
      <c r="AE313" s="166"/>
      <c r="AF313" s="166"/>
      <c r="AG313" s="166"/>
      <c r="AH313" s="166"/>
      <c r="AI313" s="166"/>
    </row>
    <row r="314" spans="1:35" s="154" customFormat="1" ht="11.25">
      <c r="A314" s="179">
        <v>232</v>
      </c>
      <c r="B314" s="183" t="s">
        <v>105</v>
      </c>
      <c r="C314" s="184" t="s">
        <v>560</v>
      </c>
      <c r="D314" s="150" t="s">
        <v>472</v>
      </c>
      <c r="E314" s="184" t="s">
        <v>561</v>
      </c>
      <c r="F314" s="255">
        <v>2321601</v>
      </c>
      <c r="G314" s="255">
        <v>0</v>
      </c>
      <c r="H314" s="255">
        <v>47.146865029439866</v>
      </c>
      <c r="I314" s="255">
        <v>0</v>
      </c>
      <c r="J314" s="255">
        <v>0</v>
      </c>
      <c r="K314" s="255">
        <v>436542.81205017475</v>
      </c>
      <c r="L314" s="255">
        <v>1325279.0644085456</v>
      </c>
      <c r="M314" s="255">
        <v>555932.924910813</v>
      </c>
      <c r="N314" s="255">
        <v>0</v>
      </c>
      <c r="O314" s="255">
        <v>3799.05176543721</v>
      </c>
      <c r="P314" s="255">
        <v>0</v>
      </c>
      <c r="Q314" s="255">
        <v>47.146865029439866</v>
      </c>
      <c r="R314" s="255">
        <v>0</v>
      </c>
      <c r="S314" s="255">
        <v>0</v>
      </c>
      <c r="T314" s="255">
        <v>415626.6514311254</v>
      </c>
      <c r="U314" s="255">
        <v>0</v>
      </c>
      <c r="V314" s="255">
        <v>20916.16061904936</v>
      </c>
      <c r="W314" s="255">
        <v>0</v>
      </c>
      <c r="X314" s="255">
        <v>555932.924910813</v>
      </c>
      <c r="Y314" s="255">
        <v>1325279.0644085456</v>
      </c>
      <c r="Z314" s="255">
        <v>0</v>
      </c>
      <c r="AA314" s="255">
        <v>0</v>
      </c>
      <c r="AB314" s="255">
        <v>3799.05176543721</v>
      </c>
      <c r="AC314" s="73"/>
      <c r="AD314" s="166"/>
      <c r="AE314" s="166"/>
      <c r="AF314" s="166"/>
      <c r="AG314" s="166"/>
      <c r="AH314" s="166"/>
      <c r="AI314" s="166"/>
    </row>
    <row r="315" spans="1:35" s="154" customFormat="1" ht="11.25">
      <c r="A315" s="179">
        <v>233</v>
      </c>
      <c r="B315" s="183" t="s">
        <v>106</v>
      </c>
      <c r="C315" s="184" t="s">
        <v>566</v>
      </c>
      <c r="D315" s="150" t="s">
        <v>472</v>
      </c>
      <c r="E315" s="184" t="s">
        <v>567</v>
      </c>
      <c r="F315" s="255">
        <v>35065</v>
      </c>
      <c r="G315" s="255">
        <v>0</v>
      </c>
      <c r="H315" s="255">
        <v>0</v>
      </c>
      <c r="I315" s="255">
        <v>0</v>
      </c>
      <c r="J315" s="255">
        <v>0</v>
      </c>
      <c r="K315" s="255">
        <v>0</v>
      </c>
      <c r="L315" s="255">
        <v>0</v>
      </c>
      <c r="M315" s="255">
        <v>0</v>
      </c>
      <c r="N315" s="255">
        <v>35065</v>
      </c>
      <c r="O315" s="255">
        <v>0</v>
      </c>
      <c r="P315" s="255">
        <v>0</v>
      </c>
      <c r="Q315" s="255">
        <v>0</v>
      </c>
      <c r="R315" s="255">
        <v>0</v>
      </c>
      <c r="S315" s="255">
        <v>0</v>
      </c>
      <c r="T315" s="255">
        <v>0</v>
      </c>
      <c r="U315" s="255">
        <v>0</v>
      </c>
      <c r="V315" s="255">
        <v>0</v>
      </c>
      <c r="W315" s="255">
        <v>0</v>
      </c>
      <c r="X315" s="255">
        <v>0</v>
      </c>
      <c r="Y315" s="255">
        <v>0</v>
      </c>
      <c r="Z315" s="255">
        <v>35065</v>
      </c>
      <c r="AA315" s="255">
        <v>0</v>
      </c>
      <c r="AB315" s="255">
        <v>0</v>
      </c>
      <c r="AC315" s="73"/>
      <c r="AD315" s="166"/>
      <c r="AE315" s="166"/>
      <c r="AF315" s="166"/>
      <c r="AG315" s="166"/>
      <c r="AH315" s="166"/>
      <c r="AI315" s="166"/>
    </row>
    <row r="316" spans="1:35" s="154" customFormat="1" ht="11.25">
      <c r="A316" s="179">
        <v>234</v>
      </c>
      <c r="B316" s="183" t="s">
        <v>107</v>
      </c>
      <c r="C316" s="184" t="s">
        <v>578</v>
      </c>
      <c r="D316" s="150" t="s">
        <v>472</v>
      </c>
      <c r="E316" s="179" t="s">
        <v>558</v>
      </c>
      <c r="F316" s="255">
        <v>-56712</v>
      </c>
      <c r="G316" s="255">
        <v>-32793.57706948078</v>
      </c>
      <c r="H316" s="255">
        <v>-6636.274927161145</v>
      </c>
      <c r="I316" s="255">
        <v>-7882.423870569621</v>
      </c>
      <c r="J316" s="255">
        <v>-4742.093372617548</v>
      </c>
      <c r="K316" s="255">
        <v>-4026.355322200739</v>
      </c>
      <c r="L316" s="255">
        <v>-153.44640660012314</v>
      </c>
      <c r="M316" s="255">
        <v>0</v>
      </c>
      <c r="N316" s="255">
        <v>-288.3517747912417</v>
      </c>
      <c r="O316" s="255">
        <v>-189.47725657880792</v>
      </c>
      <c r="P316" s="255">
        <v>-32793.57706948078</v>
      </c>
      <c r="Q316" s="255">
        <v>-6636.274927161145</v>
      </c>
      <c r="R316" s="255">
        <v>-7882.423870569621</v>
      </c>
      <c r="S316" s="255">
        <v>-4742.093372617548</v>
      </c>
      <c r="T316" s="255">
        <v>-3137.322717987849</v>
      </c>
      <c r="U316" s="255">
        <v>-15.50277282335441</v>
      </c>
      <c r="V316" s="255">
        <v>-873.5298313895356</v>
      </c>
      <c r="W316" s="255">
        <v>-153.44640660012314</v>
      </c>
      <c r="X316" s="255">
        <v>0</v>
      </c>
      <c r="Y316" s="255">
        <v>0</v>
      </c>
      <c r="Z316" s="255">
        <v>-288.3517747912417</v>
      </c>
      <c r="AA316" s="255">
        <v>-174.2170177483095</v>
      </c>
      <c r="AB316" s="255">
        <v>-15.26023883049843</v>
      </c>
      <c r="AC316" s="73"/>
      <c r="AD316" s="166"/>
      <c r="AE316" s="166"/>
      <c r="AF316" s="166"/>
      <c r="AG316" s="166"/>
      <c r="AH316" s="166"/>
      <c r="AI316" s="166"/>
    </row>
    <row r="317" spans="1:35" s="154" customFormat="1" ht="22.5">
      <c r="A317" s="179">
        <v>235</v>
      </c>
      <c r="B317" s="183" t="s">
        <v>108</v>
      </c>
      <c r="C317" s="184" t="s">
        <v>582</v>
      </c>
      <c r="D317" s="155" t="s">
        <v>472</v>
      </c>
      <c r="E317" s="179" t="s">
        <v>583</v>
      </c>
      <c r="F317" s="255">
        <v>3058</v>
      </c>
      <c r="G317" s="255">
        <v>1821.5627705969844</v>
      </c>
      <c r="H317" s="255">
        <v>346.3888389369714</v>
      </c>
      <c r="I317" s="255">
        <v>377.23238697761775</v>
      </c>
      <c r="J317" s="255">
        <v>221.6779715908075</v>
      </c>
      <c r="K317" s="255">
        <v>179.90712804114406</v>
      </c>
      <c r="L317" s="255">
        <v>33.88974624037919</v>
      </c>
      <c r="M317" s="255">
        <v>10.590683629477715</v>
      </c>
      <c r="N317" s="255">
        <v>55.58309946689756</v>
      </c>
      <c r="O317" s="255">
        <v>11.16737451972052</v>
      </c>
      <c r="P317" s="255">
        <v>1821.5627705969844</v>
      </c>
      <c r="Q317" s="255">
        <v>346.3888389369714</v>
      </c>
      <c r="R317" s="255">
        <v>377.23238697761775</v>
      </c>
      <c r="S317" s="255">
        <v>221.6779715908075</v>
      </c>
      <c r="T317" s="255">
        <v>141.4008025871148</v>
      </c>
      <c r="U317" s="255">
        <v>0.6251711976354306</v>
      </c>
      <c r="V317" s="255">
        <v>37.88115425639384</v>
      </c>
      <c r="W317" s="255">
        <v>6.092437346549788</v>
      </c>
      <c r="X317" s="255">
        <v>10.590683629477715</v>
      </c>
      <c r="Y317" s="255">
        <v>27.797308893829406</v>
      </c>
      <c r="Z317" s="255">
        <v>55.58309946689756</v>
      </c>
      <c r="AA317" s="255">
        <v>10.292925861358961</v>
      </c>
      <c r="AB317" s="255">
        <v>0.874448658361559</v>
      </c>
      <c r="AC317" s="73"/>
      <c r="AD317" s="166"/>
      <c r="AE317" s="166"/>
      <c r="AF317" s="166"/>
      <c r="AG317" s="166"/>
      <c r="AH317" s="166"/>
      <c r="AI317" s="166"/>
    </row>
    <row r="318" spans="1:35" s="154" customFormat="1" ht="11.25">
      <c r="A318" s="179">
        <v>236</v>
      </c>
      <c r="B318" s="183" t="s">
        <v>109</v>
      </c>
      <c r="C318" s="184" t="s">
        <v>588</v>
      </c>
      <c r="D318" s="150" t="s">
        <v>472</v>
      </c>
      <c r="E318" s="179" t="s">
        <v>558</v>
      </c>
      <c r="F318" s="255">
        <v>451535</v>
      </c>
      <c r="G318" s="255">
        <v>261099.02352355767</v>
      </c>
      <c r="H318" s="255">
        <v>52837.3254202939</v>
      </c>
      <c r="I318" s="255">
        <v>62759.032698505674</v>
      </c>
      <c r="J318" s="255">
        <v>37756.05041269686</v>
      </c>
      <c r="K318" s="255">
        <v>32057.419071976135</v>
      </c>
      <c r="L318" s="255">
        <v>1221.7242065909613</v>
      </c>
      <c r="M318" s="255">
        <v>0</v>
      </c>
      <c r="N318" s="255">
        <v>2295.82660866066</v>
      </c>
      <c r="O318" s="255">
        <v>1508.5980577181556</v>
      </c>
      <c r="P318" s="255">
        <v>261099.02352355767</v>
      </c>
      <c r="Q318" s="255">
        <v>52837.3254202939</v>
      </c>
      <c r="R318" s="255">
        <v>62759.032698505674</v>
      </c>
      <c r="S318" s="255">
        <v>37756.05041269686</v>
      </c>
      <c r="T318" s="255">
        <v>24979.034656979886</v>
      </c>
      <c r="U318" s="255">
        <v>123.43145236975126</v>
      </c>
      <c r="V318" s="255">
        <v>6954.952962626498</v>
      </c>
      <c r="W318" s="255">
        <v>1221.7242065909613</v>
      </c>
      <c r="X318" s="255">
        <v>0</v>
      </c>
      <c r="Y318" s="255">
        <v>0</v>
      </c>
      <c r="Z318" s="255">
        <v>2295.82660866066</v>
      </c>
      <c r="AA318" s="255">
        <v>1387.0976355794705</v>
      </c>
      <c r="AB318" s="255">
        <v>121.5004221386851</v>
      </c>
      <c r="AC318" s="73"/>
      <c r="AD318" s="166"/>
      <c r="AE318" s="166"/>
      <c r="AF318" s="166"/>
      <c r="AG318" s="166"/>
      <c r="AH318" s="166"/>
      <c r="AI318" s="166"/>
    </row>
    <row r="319" spans="1:35" s="154" customFormat="1" ht="11.25">
      <c r="A319" s="179">
        <v>237</v>
      </c>
      <c r="B319" s="183" t="s">
        <v>110</v>
      </c>
      <c r="C319" s="184" t="s">
        <v>592</v>
      </c>
      <c r="D319" s="150" t="s">
        <v>472</v>
      </c>
      <c r="E319" s="184" t="s">
        <v>593</v>
      </c>
      <c r="F319" s="255">
        <v>26180</v>
      </c>
      <c r="G319" s="255">
        <v>21826.144024472946</v>
      </c>
      <c r="H319" s="255">
        <v>2953.0734704171186</v>
      </c>
      <c r="I319" s="255">
        <v>355.31279600598356</v>
      </c>
      <c r="J319" s="255">
        <v>36.72179996951427</v>
      </c>
      <c r="K319" s="255">
        <v>25.82142648770067</v>
      </c>
      <c r="L319" s="255">
        <v>347.19797309070185</v>
      </c>
      <c r="M319" s="255">
        <v>610.4086678585791</v>
      </c>
      <c r="N319" s="255">
        <v>0</v>
      </c>
      <c r="O319" s="255">
        <v>25.319841697450453</v>
      </c>
      <c r="P319" s="255">
        <v>21826.144024472946</v>
      </c>
      <c r="Q319" s="255">
        <v>2953.0734704171186</v>
      </c>
      <c r="R319" s="255">
        <v>355.31279600598356</v>
      </c>
      <c r="S319" s="255">
        <v>36.72179996951427</v>
      </c>
      <c r="T319" s="255">
        <v>21.36934252834088</v>
      </c>
      <c r="U319" s="255">
        <v>0.24650873269520793</v>
      </c>
      <c r="V319" s="255">
        <v>4.205575226664582</v>
      </c>
      <c r="W319" s="255">
        <v>45.52548109334738</v>
      </c>
      <c r="X319" s="255">
        <v>610.4086678585791</v>
      </c>
      <c r="Y319" s="255">
        <v>301.6724919973545</v>
      </c>
      <c r="Z319" s="255">
        <v>0</v>
      </c>
      <c r="AA319" s="255">
        <v>2.8133157441611614</v>
      </c>
      <c r="AB319" s="255">
        <v>22.50652595328929</v>
      </c>
      <c r="AC319" s="73"/>
      <c r="AD319" s="166"/>
      <c r="AE319" s="166"/>
      <c r="AF319" s="166"/>
      <c r="AG319" s="166"/>
      <c r="AH319" s="166"/>
      <c r="AI319" s="166"/>
    </row>
    <row r="320" spans="1:35" s="154" customFormat="1" ht="11.25">
      <c r="A320" s="179">
        <v>238</v>
      </c>
      <c r="B320" s="183" t="s">
        <v>111</v>
      </c>
      <c r="C320" s="184" t="s">
        <v>600</v>
      </c>
      <c r="D320" s="150" t="s">
        <v>472</v>
      </c>
      <c r="E320" s="184" t="s">
        <v>601</v>
      </c>
      <c r="F320" s="255">
        <v>-47223</v>
      </c>
      <c r="G320" s="255">
        <v>-38741.86710681502</v>
      </c>
      <c r="H320" s="255">
        <v>-5745.454541037806</v>
      </c>
      <c r="I320" s="255">
        <v>-564.7551511682215</v>
      </c>
      <c r="J320" s="255">
        <v>-666.3469168793882</v>
      </c>
      <c r="K320" s="255">
        <v>-1120.4779435144974</v>
      </c>
      <c r="L320" s="255">
        <v>-79.36909085805574</v>
      </c>
      <c r="M320" s="255">
        <v>-119.8157319562709</v>
      </c>
      <c r="N320" s="255">
        <v>-144.7218645820582</v>
      </c>
      <c r="O320" s="255">
        <v>-40.191653188691056</v>
      </c>
      <c r="P320" s="255">
        <v>-38741.86710681502</v>
      </c>
      <c r="Q320" s="255">
        <v>-5745.454541037806</v>
      </c>
      <c r="R320" s="255">
        <v>-564.7551511682215</v>
      </c>
      <c r="S320" s="255">
        <v>-666.3469168793882</v>
      </c>
      <c r="T320" s="255">
        <v>-657.4311185261513</v>
      </c>
      <c r="U320" s="255">
        <v>-0.6549950427596576</v>
      </c>
      <c r="V320" s="255">
        <v>-462.39182994558655</v>
      </c>
      <c r="W320" s="255">
        <v>-19.239576180043134</v>
      </c>
      <c r="X320" s="255">
        <v>-119.8157319562709</v>
      </c>
      <c r="Y320" s="255">
        <v>-60.129514678012605</v>
      </c>
      <c r="Z320" s="255">
        <v>-144.7218645820582</v>
      </c>
      <c r="AA320" s="255">
        <v>-1.153910610698756</v>
      </c>
      <c r="AB320" s="255">
        <v>-39.0377425779923</v>
      </c>
      <c r="AC320" s="73"/>
      <c r="AD320" s="166"/>
      <c r="AE320" s="166"/>
      <c r="AF320" s="166"/>
      <c r="AG320" s="166"/>
      <c r="AH320" s="166"/>
      <c r="AI320" s="166"/>
    </row>
    <row r="321" spans="1:35" s="154" customFormat="1" ht="11.25">
      <c r="A321" s="179"/>
      <c r="B321" s="183"/>
      <c r="C321" s="184"/>
      <c r="D321" s="150"/>
      <c r="E321" s="179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73"/>
      <c r="AD321" s="166"/>
      <c r="AE321" s="166"/>
      <c r="AF321" s="166"/>
      <c r="AG321" s="166"/>
      <c r="AH321" s="166"/>
      <c r="AI321" s="166"/>
    </row>
    <row r="322" spans="1:35" s="154" customFormat="1" ht="45">
      <c r="A322" s="179">
        <v>239</v>
      </c>
      <c r="B322" s="183" t="s">
        <v>112</v>
      </c>
      <c r="C322" s="184" t="s">
        <v>113</v>
      </c>
      <c r="D322" s="179" t="s">
        <v>472</v>
      </c>
      <c r="E322" s="179" t="s">
        <v>472</v>
      </c>
      <c r="F322" s="255">
        <f aca="true" t="shared" si="89" ref="F322:AB322">(F305+F306+F307+F308+F309+F310+F311+F312+F313+F314+F315+F316+F317+F318+F319+F320)</f>
        <v>18745943</v>
      </c>
      <c r="G322" s="255">
        <f t="shared" si="89"/>
        <v>12019921.417530295</v>
      </c>
      <c r="H322" s="255">
        <f t="shared" si="89"/>
        <v>2538416.9539673463</v>
      </c>
      <c r="I322" s="255">
        <f t="shared" si="89"/>
        <v>851311.9684032412</v>
      </c>
      <c r="J322" s="255">
        <f t="shared" si="89"/>
        <v>483898.79177981656</v>
      </c>
      <c r="K322" s="255">
        <f t="shared" si="89"/>
        <v>843851.3108909556</v>
      </c>
      <c r="L322" s="255">
        <f t="shared" si="89"/>
        <v>1341112.7618670862</v>
      </c>
      <c r="M322" s="255">
        <f t="shared" si="89"/>
        <v>556434.1085303448</v>
      </c>
      <c r="N322" s="255">
        <f t="shared" si="89"/>
        <v>88021.28687763709</v>
      </c>
      <c r="O322" s="255">
        <f t="shared" si="89"/>
        <v>22974.400153277707</v>
      </c>
      <c r="P322" s="255">
        <f t="shared" si="89"/>
        <v>12019921.417530295</v>
      </c>
      <c r="Q322" s="255">
        <f t="shared" si="89"/>
        <v>2538416.9539673463</v>
      </c>
      <c r="R322" s="255">
        <f t="shared" si="89"/>
        <v>851311.9684032412</v>
      </c>
      <c r="S322" s="255">
        <f t="shared" si="89"/>
        <v>483898.79177981656</v>
      </c>
      <c r="T322" s="255">
        <f t="shared" si="89"/>
        <v>733226.337231129</v>
      </c>
      <c r="U322" s="255">
        <f t="shared" si="89"/>
        <v>1569.420843100135</v>
      </c>
      <c r="V322" s="255">
        <f t="shared" si="89"/>
        <v>109055.5528167267</v>
      </c>
      <c r="W322" s="255">
        <f t="shared" si="89"/>
        <v>15564.357172327522</v>
      </c>
      <c r="X322" s="255">
        <f t="shared" si="89"/>
        <v>556434.1085303448</v>
      </c>
      <c r="Y322" s="255">
        <f t="shared" si="89"/>
        <v>1325548.4046947588</v>
      </c>
      <c r="Z322" s="255">
        <f t="shared" si="89"/>
        <v>88021.28687763709</v>
      </c>
      <c r="AA322" s="255">
        <f t="shared" si="89"/>
        <v>17646.35049944366</v>
      </c>
      <c r="AB322" s="255">
        <f t="shared" si="89"/>
        <v>5328.04965383405</v>
      </c>
      <c r="AC322" s="73"/>
      <c r="AD322" s="166"/>
      <c r="AE322" s="166"/>
      <c r="AF322" s="166"/>
      <c r="AG322" s="166"/>
      <c r="AH322" s="166"/>
      <c r="AI322" s="166"/>
    </row>
    <row r="323" spans="1:35" s="154" customFormat="1" ht="22.5">
      <c r="A323" s="179">
        <v>240</v>
      </c>
      <c r="B323" s="174" t="s">
        <v>114</v>
      </c>
      <c r="C323" s="163" t="s">
        <v>115</v>
      </c>
      <c r="D323" s="162" t="s">
        <v>472</v>
      </c>
      <c r="E323" s="162" t="s">
        <v>472</v>
      </c>
      <c r="F323" s="255">
        <f aca="true" t="shared" si="90" ref="F323:AB323">(F301+F303-F322)</f>
        <v>51985535.48915748</v>
      </c>
      <c r="G323" s="255">
        <f t="shared" si="90"/>
        <v>29956619.99181721</v>
      </c>
      <c r="H323" s="255">
        <f t="shared" si="90"/>
        <v>5537772.066296916</v>
      </c>
      <c r="I323" s="255">
        <f t="shared" si="90"/>
        <v>7801127.129276703</v>
      </c>
      <c r="J323" s="255">
        <f t="shared" si="90"/>
        <v>4564841.325746708</v>
      </c>
      <c r="K323" s="255">
        <f t="shared" si="90"/>
        <v>3400825.5219661416</v>
      </c>
      <c r="L323" s="255">
        <f t="shared" si="90"/>
        <v>-577533.6902252447</v>
      </c>
      <c r="M323" s="255">
        <f t="shared" si="90"/>
        <v>-316390.26222994755</v>
      </c>
      <c r="N323" s="255">
        <f t="shared" si="90"/>
        <v>1384890.352825316</v>
      </c>
      <c r="O323" s="255">
        <f t="shared" si="90"/>
        <v>233383.0536836698</v>
      </c>
      <c r="P323" s="255">
        <f t="shared" si="90"/>
        <v>29956619.99181721</v>
      </c>
      <c r="Q323" s="255">
        <f t="shared" si="90"/>
        <v>5537772.066296916</v>
      </c>
      <c r="R323" s="255">
        <f t="shared" si="90"/>
        <v>7801127.129276703</v>
      </c>
      <c r="S323" s="255">
        <f t="shared" si="90"/>
        <v>4564841.325746708</v>
      </c>
      <c r="T323" s="255">
        <f t="shared" si="90"/>
        <v>2597280.02820818</v>
      </c>
      <c r="U323" s="255">
        <f t="shared" si="90"/>
        <v>12996.962456958536</v>
      </c>
      <c r="V323" s="255">
        <f t="shared" si="90"/>
        <v>790548.5313010048</v>
      </c>
      <c r="W323" s="255">
        <f t="shared" si="90"/>
        <v>125320.15894604952</v>
      </c>
      <c r="X323" s="255">
        <f t="shared" si="90"/>
        <v>-316390.26222994755</v>
      </c>
      <c r="Y323" s="255">
        <f t="shared" si="90"/>
        <v>-702853.8491712944</v>
      </c>
      <c r="Z323" s="255">
        <f t="shared" si="90"/>
        <v>1384890.352825316</v>
      </c>
      <c r="AA323" s="255">
        <f t="shared" si="90"/>
        <v>217627.17856615345</v>
      </c>
      <c r="AB323" s="255">
        <f t="shared" si="90"/>
        <v>15755.875117516413</v>
      </c>
      <c r="AC323" s="73"/>
      <c r="AD323" s="166"/>
      <c r="AE323" s="166"/>
      <c r="AF323" s="166"/>
      <c r="AG323" s="166"/>
      <c r="AH323" s="166"/>
      <c r="AI323" s="166"/>
    </row>
    <row r="324" spans="1:35" s="154" customFormat="1" ht="11.25">
      <c r="A324" s="188"/>
      <c r="B324" s="174"/>
      <c r="C324" s="162"/>
      <c r="D324" s="162"/>
      <c r="E324" s="162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73"/>
      <c r="AD324" s="166"/>
      <c r="AE324" s="166"/>
      <c r="AF324" s="166"/>
      <c r="AG324" s="166"/>
      <c r="AH324" s="166"/>
      <c r="AI324" s="166"/>
    </row>
    <row r="325" spans="1:35" s="154" customFormat="1" ht="22.5">
      <c r="A325" s="179">
        <v>241</v>
      </c>
      <c r="B325" s="167" t="s">
        <v>116</v>
      </c>
      <c r="C325" s="173" t="s">
        <v>117</v>
      </c>
      <c r="D325" s="162" t="s">
        <v>472</v>
      </c>
      <c r="E325" s="162" t="s">
        <v>472</v>
      </c>
      <c r="F325" s="255">
        <f aca="true" t="shared" si="91" ref="F325:AB325">(F323*F287)</f>
        <v>44351586.03226367</v>
      </c>
      <c r="G325" s="255">
        <f t="shared" si="91"/>
        <v>26716770.802124802</v>
      </c>
      <c r="H325" s="255">
        <f t="shared" si="91"/>
        <v>4614794.645559594</v>
      </c>
      <c r="I325" s="255">
        <f t="shared" si="91"/>
        <v>7299640.1127694</v>
      </c>
      <c r="J325" s="255">
        <f t="shared" si="91"/>
        <v>4472499.34914543</v>
      </c>
      <c r="K325" s="255">
        <f t="shared" si="91"/>
        <v>2966137.461593243</v>
      </c>
      <c r="L325" s="255">
        <f t="shared" si="91"/>
        <v>-566420.5340982863</v>
      </c>
      <c r="M325" s="255">
        <f t="shared" si="91"/>
        <v>-282668.01873375</v>
      </c>
      <c r="N325" s="255">
        <f t="shared" si="91"/>
        <v>110008.31201317324</v>
      </c>
      <c r="O325" s="255">
        <f t="shared" si="91"/>
        <v>226952.37695040787</v>
      </c>
      <c r="P325" s="255">
        <f t="shared" si="91"/>
        <v>26716770.802124802</v>
      </c>
      <c r="Q325" s="255">
        <f t="shared" si="91"/>
        <v>4614794.645559594</v>
      </c>
      <c r="R325" s="255">
        <f t="shared" si="91"/>
        <v>7299640.1127694</v>
      </c>
      <c r="S325" s="255">
        <f t="shared" si="91"/>
        <v>4472499.34914543</v>
      </c>
      <c r="T325" s="255">
        <f t="shared" si="91"/>
        <v>2280876.378991811</v>
      </c>
      <c r="U325" s="255">
        <f t="shared" si="91"/>
        <v>12352.492148894866</v>
      </c>
      <c r="V325" s="255">
        <f t="shared" si="91"/>
        <v>671457.0306435664</v>
      </c>
      <c r="W325" s="255">
        <f t="shared" si="91"/>
        <v>124023.71335067943</v>
      </c>
      <c r="X325" s="255">
        <f t="shared" si="91"/>
        <v>-282668.01873375</v>
      </c>
      <c r="Y325" s="255">
        <f t="shared" si="91"/>
        <v>-687014.0861587267</v>
      </c>
      <c r="Z325" s="255">
        <f t="shared" si="91"/>
        <v>110008.31201317324</v>
      </c>
      <c r="AA325" s="255">
        <f t="shared" si="91"/>
        <v>216898.47217436385</v>
      </c>
      <c r="AB325" s="255">
        <f t="shared" si="91"/>
        <v>11475.589084112104</v>
      </c>
      <c r="AC325" s="73"/>
      <c r="AD325" s="166"/>
      <c r="AE325" s="166"/>
      <c r="AF325" s="166"/>
      <c r="AG325" s="166"/>
      <c r="AH325" s="166"/>
      <c r="AI325" s="166"/>
    </row>
    <row r="326" spans="1:35" s="154" customFormat="1" ht="22.5">
      <c r="A326" s="179">
        <v>242</v>
      </c>
      <c r="B326" s="167" t="s">
        <v>118</v>
      </c>
      <c r="C326" s="173" t="s">
        <v>119</v>
      </c>
      <c r="D326" s="162" t="s">
        <v>472</v>
      </c>
      <c r="E326" s="162" t="s">
        <v>472</v>
      </c>
      <c r="F326" s="255">
        <f aca="true" t="shared" si="92" ref="F326:AB326">(F323*F288)</f>
        <v>3001323.26285336</v>
      </c>
      <c r="G326" s="255">
        <f t="shared" si="92"/>
        <v>301616.8224186265</v>
      </c>
      <c r="H326" s="255">
        <f t="shared" si="92"/>
        <v>51825.551505984025</v>
      </c>
      <c r="I326" s="255">
        <f t="shared" si="92"/>
        <v>81951.17984829891</v>
      </c>
      <c r="J326" s="255">
        <f t="shared" si="92"/>
        <v>50039.070215931344</v>
      </c>
      <c r="K326" s="255">
        <f t="shared" si="92"/>
        <v>1648.7016887875113</v>
      </c>
      <c r="L326" s="255">
        <f t="shared" si="92"/>
        <v>0</v>
      </c>
      <c r="M326" s="255">
        <f t="shared" si="92"/>
        <v>-18.67076749795188</v>
      </c>
      <c r="N326" s="255">
        <f t="shared" si="92"/>
        <v>1274882.0408121427</v>
      </c>
      <c r="O326" s="255">
        <f t="shared" si="92"/>
        <v>31.99573528666976</v>
      </c>
      <c r="P326" s="255">
        <f t="shared" si="92"/>
        <v>301616.8224186265</v>
      </c>
      <c r="Q326" s="255">
        <f t="shared" si="92"/>
        <v>51825.551505984025</v>
      </c>
      <c r="R326" s="255">
        <f t="shared" si="92"/>
        <v>81951.17984829891</v>
      </c>
      <c r="S326" s="255">
        <f t="shared" si="92"/>
        <v>50039.070215931344</v>
      </c>
      <c r="T326" s="255">
        <f t="shared" si="92"/>
        <v>1512.9494842341333</v>
      </c>
      <c r="U326" s="255">
        <f t="shared" si="92"/>
        <v>0</v>
      </c>
      <c r="V326" s="255">
        <f t="shared" si="92"/>
        <v>111.4876683218495</v>
      </c>
      <c r="W326" s="255">
        <f t="shared" si="92"/>
        <v>0</v>
      </c>
      <c r="X326" s="255">
        <f t="shared" si="92"/>
        <v>-18.67076749795188</v>
      </c>
      <c r="Y326" s="255">
        <f t="shared" si="92"/>
        <v>0</v>
      </c>
      <c r="Z326" s="255">
        <f t="shared" si="92"/>
        <v>1274882.0408121427</v>
      </c>
      <c r="AA326" s="255">
        <f t="shared" si="92"/>
        <v>0</v>
      </c>
      <c r="AB326" s="255">
        <f t="shared" si="92"/>
        <v>23.943669649049514</v>
      </c>
      <c r="AC326" s="73"/>
      <c r="AD326" s="166"/>
      <c r="AE326" s="166"/>
      <c r="AF326" s="166"/>
      <c r="AG326" s="166"/>
      <c r="AH326" s="166"/>
      <c r="AI326" s="166"/>
    </row>
    <row r="327" spans="1:35" s="154" customFormat="1" ht="22.5">
      <c r="A327" s="179">
        <v>243</v>
      </c>
      <c r="B327" s="167" t="s">
        <v>120</v>
      </c>
      <c r="C327" s="173" t="s">
        <v>121</v>
      </c>
      <c r="D327" s="162" t="s">
        <v>472</v>
      </c>
      <c r="E327" s="162" t="s">
        <v>472</v>
      </c>
      <c r="F327" s="255">
        <f aca="true" t="shared" si="93" ref="F327:AB327">(F323*F289)</f>
        <v>4632626.194040453</v>
      </c>
      <c r="G327" s="255">
        <f t="shared" si="93"/>
        <v>2938232.36727378</v>
      </c>
      <c r="H327" s="255">
        <f t="shared" si="93"/>
        <v>871151.8692313376</v>
      </c>
      <c r="I327" s="255">
        <f t="shared" si="93"/>
        <v>419535.83665900485</v>
      </c>
      <c r="J327" s="255">
        <f t="shared" si="93"/>
        <v>42302.90638534603</v>
      </c>
      <c r="K327" s="255">
        <f t="shared" si="93"/>
        <v>433039.3586841114</v>
      </c>
      <c r="L327" s="255">
        <f t="shared" si="93"/>
        <v>-11113.156126958456</v>
      </c>
      <c r="M327" s="255">
        <f t="shared" si="93"/>
        <v>-33703.57272869965</v>
      </c>
      <c r="N327" s="255">
        <f t="shared" si="93"/>
        <v>0</v>
      </c>
      <c r="O327" s="255">
        <f t="shared" si="93"/>
        <v>6398.680997975277</v>
      </c>
      <c r="P327" s="255">
        <f t="shared" si="93"/>
        <v>2938232.36727378</v>
      </c>
      <c r="Q327" s="255">
        <f t="shared" si="93"/>
        <v>871151.8692313376</v>
      </c>
      <c r="R327" s="255">
        <f t="shared" si="93"/>
        <v>419535.83665900485</v>
      </c>
      <c r="S327" s="255">
        <f t="shared" si="93"/>
        <v>42302.90638534603</v>
      </c>
      <c r="T327" s="255">
        <f t="shared" si="93"/>
        <v>314890.6997321349</v>
      </c>
      <c r="U327" s="255">
        <f t="shared" si="93"/>
        <v>644.4703080636713</v>
      </c>
      <c r="V327" s="255">
        <f t="shared" si="93"/>
        <v>118980.01298911656</v>
      </c>
      <c r="W327" s="255">
        <f t="shared" si="93"/>
        <v>1296.445595370077</v>
      </c>
      <c r="X327" s="255">
        <f t="shared" si="93"/>
        <v>-33703.57272869965</v>
      </c>
      <c r="Y327" s="255">
        <f t="shared" si="93"/>
        <v>-15839.763012567608</v>
      </c>
      <c r="Z327" s="255">
        <f t="shared" si="93"/>
        <v>0</v>
      </c>
      <c r="AA327" s="255">
        <f t="shared" si="93"/>
        <v>728.7063917895935</v>
      </c>
      <c r="AB327" s="255">
        <f t="shared" si="93"/>
        <v>4256.34236375526</v>
      </c>
      <c r="AC327" s="73"/>
      <c r="AD327" s="166"/>
      <c r="AE327" s="166"/>
      <c r="AF327" s="166"/>
      <c r="AG327" s="166"/>
      <c r="AH327" s="166"/>
      <c r="AI327" s="166"/>
    </row>
    <row r="328" spans="1:35" s="154" customFormat="1" ht="11.25">
      <c r="A328" s="162"/>
      <c r="B328" s="167"/>
      <c r="C328" s="162"/>
      <c r="D328" s="162"/>
      <c r="E328" s="162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73"/>
      <c r="AD328" s="166"/>
      <c r="AE328" s="166"/>
      <c r="AF328" s="166"/>
      <c r="AG328" s="166"/>
      <c r="AH328" s="166"/>
      <c r="AI328" s="166"/>
    </row>
    <row r="329" spans="1:35" s="154" customFormat="1" ht="11.25">
      <c r="A329" s="179">
        <v>244</v>
      </c>
      <c r="B329" s="167" t="s">
        <v>122</v>
      </c>
      <c r="C329" s="173" t="s">
        <v>123</v>
      </c>
      <c r="D329" s="162" t="s">
        <v>472</v>
      </c>
      <c r="E329" s="162" t="s">
        <v>472</v>
      </c>
      <c r="F329" s="255">
        <f aca="true" t="shared" si="94" ref="F329:AB329">(F272+F325)</f>
        <v>87277716.03226367</v>
      </c>
      <c r="G329" s="255">
        <f t="shared" si="94"/>
        <v>51035608.16867004</v>
      </c>
      <c r="H329" s="255">
        <f t="shared" si="94"/>
        <v>9562017.50992339</v>
      </c>
      <c r="I329" s="255">
        <f t="shared" si="94"/>
        <v>13177667.917188473</v>
      </c>
      <c r="J329" s="255">
        <f t="shared" si="94"/>
        <v>8020933.646113178</v>
      </c>
      <c r="K329" s="255">
        <f t="shared" si="94"/>
        <v>6219737.195929214</v>
      </c>
      <c r="L329" s="255">
        <f t="shared" si="94"/>
        <v>-116212.86042943707</v>
      </c>
      <c r="M329" s="255">
        <f t="shared" si="94"/>
        <v>-160247.4253613517</v>
      </c>
      <c r="N329" s="255">
        <f t="shared" si="94"/>
        <v>322902.3803239347</v>
      </c>
      <c r="O329" s="255">
        <f t="shared" si="94"/>
        <v>421437.97496656654</v>
      </c>
      <c r="P329" s="255">
        <f t="shared" si="94"/>
        <v>51035608.16867004</v>
      </c>
      <c r="Q329" s="255">
        <f t="shared" si="94"/>
        <v>9562017.50992339</v>
      </c>
      <c r="R329" s="255">
        <f t="shared" si="94"/>
        <v>13177667.917188473</v>
      </c>
      <c r="S329" s="255">
        <f t="shared" si="94"/>
        <v>8020933.646113178</v>
      </c>
      <c r="T329" s="255">
        <f t="shared" si="94"/>
        <v>4835376.325015239</v>
      </c>
      <c r="U329" s="255">
        <f t="shared" si="94"/>
        <v>24648.64565996595</v>
      </c>
      <c r="V329" s="255">
        <f t="shared" si="94"/>
        <v>1358260.6654450381</v>
      </c>
      <c r="W329" s="255">
        <f t="shared" si="94"/>
        <v>246767.0804560828</v>
      </c>
      <c r="X329" s="255">
        <f t="shared" si="94"/>
        <v>-160247.4253613517</v>
      </c>
      <c r="Y329" s="255">
        <f t="shared" si="94"/>
        <v>-359549.7795952808</v>
      </c>
      <c r="Z329" s="255">
        <f t="shared" si="94"/>
        <v>322902.3803239347</v>
      </c>
      <c r="AA329" s="255">
        <f t="shared" si="94"/>
        <v>398243.049991657</v>
      </c>
      <c r="AB329" s="255">
        <f t="shared" si="94"/>
        <v>24616.609282977573</v>
      </c>
      <c r="AC329" s="73"/>
      <c r="AD329" s="166"/>
      <c r="AE329" s="166"/>
      <c r="AF329" s="166"/>
      <c r="AG329" s="166"/>
      <c r="AH329" s="166"/>
      <c r="AI329" s="166"/>
    </row>
    <row r="330" spans="1:35" s="154" customFormat="1" ht="11.25">
      <c r="A330" s="179">
        <v>245</v>
      </c>
      <c r="B330" s="167" t="s">
        <v>124</v>
      </c>
      <c r="C330" s="173" t="s">
        <v>125</v>
      </c>
      <c r="D330" s="162" t="s">
        <v>472</v>
      </c>
      <c r="E330" s="162" t="s">
        <v>472</v>
      </c>
      <c r="F330" s="255">
        <f aca="true" t="shared" si="95" ref="F330:AB330">(F278+F326)</f>
        <v>5906184.26285336</v>
      </c>
      <c r="G330" s="255">
        <f t="shared" si="95"/>
        <v>576162.3693239202</v>
      </c>
      <c r="H330" s="255">
        <f t="shared" si="95"/>
        <v>107384.37330867711</v>
      </c>
      <c r="I330" s="255">
        <f t="shared" si="95"/>
        <v>147942.28438379272</v>
      </c>
      <c r="J330" s="255">
        <f t="shared" si="95"/>
        <v>89739.54618727272</v>
      </c>
      <c r="K330" s="255">
        <f t="shared" si="95"/>
        <v>3457.1867796156885</v>
      </c>
      <c r="L330" s="255">
        <f t="shared" si="95"/>
        <v>0</v>
      </c>
      <c r="M330" s="255">
        <f t="shared" si="95"/>
        <v>-10.584651332223606</v>
      </c>
      <c r="N330" s="255">
        <f t="shared" si="95"/>
        <v>3742103.101819987</v>
      </c>
      <c r="O330" s="255">
        <f t="shared" si="95"/>
        <v>59.41430562644824</v>
      </c>
      <c r="P330" s="255">
        <f t="shared" si="95"/>
        <v>576162.3693239202</v>
      </c>
      <c r="Q330" s="255">
        <f t="shared" si="95"/>
        <v>107384.37330867711</v>
      </c>
      <c r="R330" s="255">
        <f t="shared" si="95"/>
        <v>147942.28438379272</v>
      </c>
      <c r="S330" s="255">
        <f t="shared" si="95"/>
        <v>89739.54618727272</v>
      </c>
      <c r="T330" s="255">
        <f t="shared" si="95"/>
        <v>3207.3987807455874</v>
      </c>
      <c r="U330" s="255">
        <f t="shared" si="95"/>
        <v>0</v>
      </c>
      <c r="V330" s="255">
        <f t="shared" si="95"/>
        <v>225.52346263857225</v>
      </c>
      <c r="W330" s="255">
        <f t="shared" si="95"/>
        <v>0</v>
      </c>
      <c r="X330" s="255">
        <f t="shared" si="95"/>
        <v>-10.584651332223606</v>
      </c>
      <c r="Y330" s="255">
        <f t="shared" si="95"/>
        <v>0</v>
      </c>
      <c r="Z330" s="255">
        <f t="shared" si="95"/>
        <v>3742103.101819987</v>
      </c>
      <c r="AA330" s="255">
        <f t="shared" si="95"/>
        <v>0</v>
      </c>
      <c r="AB330" s="255">
        <f t="shared" si="95"/>
        <v>51.362239988827994</v>
      </c>
      <c r="AC330" s="73"/>
      <c r="AD330" s="166"/>
      <c r="AE330" s="166"/>
      <c r="AF330" s="166"/>
      <c r="AG330" s="166"/>
      <c r="AH330" s="166"/>
      <c r="AI330" s="166"/>
    </row>
    <row r="331" spans="1:35" s="154" customFormat="1" ht="11.25">
      <c r="A331" s="179"/>
      <c r="B331" s="167"/>
      <c r="C331" s="173"/>
      <c r="D331" s="162"/>
      <c r="E331" s="162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73"/>
      <c r="AD331" s="166"/>
      <c r="AE331" s="166"/>
      <c r="AF331" s="166"/>
      <c r="AG331" s="166"/>
      <c r="AH331" s="166"/>
      <c r="AI331" s="166"/>
    </row>
    <row r="332" spans="1:35" s="154" customFormat="1" ht="11.25">
      <c r="A332" s="179">
        <v>246</v>
      </c>
      <c r="B332" s="167" t="s">
        <v>126</v>
      </c>
      <c r="C332" s="173" t="s">
        <v>127</v>
      </c>
      <c r="D332" s="162" t="s">
        <v>472</v>
      </c>
      <c r="E332" s="162" t="s">
        <v>472</v>
      </c>
      <c r="F332" s="255">
        <f aca="true" t="shared" si="96" ref="F332:AB332">(F284+F327)</f>
        <v>9116360.194040453</v>
      </c>
      <c r="G332" s="255">
        <f t="shared" si="96"/>
        <v>5612747.023781874</v>
      </c>
      <c r="H332" s="255">
        <f t="shared" si="96"/>
        <v>1805057.4439769988</v>
      </c>
      <c r="I332" s="255">
        <f t="shared" si="96"/>
        <v>757366.6440323647</v>
      </c>
      <c r="J332" s="255">
        <f t="shared" si="96"/>
        <v>75865.59072824246</v>
      </c>
      <c r="K332" s="255">
        <f t="shared" si="96"/>
        <v>908046.5896756388</v>
      </c>
      <c r="L332" s="255">
        <f t="shared" si="96"/>
        <v>-2280.0932949381113</v>
      </c>
      <c r="M332" s="255">
        <f t="shared" si="96"/>
        <v>-19106.904203196747</v>
      </c>
      <c r="N332" s="255">
        <f t="shared" si="96"/>
        <v>0</v>
      </c>
      <c r="O332" s="255">
        <f t="shared" si="96"/>
        <v>11881.995678912865</v>
      </c>
      <c r="P332" s="255">
        <f t="shared" si="96"/>
        <v>5612747.023781874</v>
      </c>
      <c r="Q332" s="255">
        <f t="shared" si="96"/>
        <v>1805057.4439769988</v>
      </c>
      <c r="R332" s="255">
        <f t="shared" si="96"/>
        <v>757366.6440323647</v>
      </c>
      <c r="S332" s="255">
        <f t="shared" si="96"/>
        <v>75865.59072824246</v>
      </c>
      <c r="T332" s="255">
        <f t="shared" si="96"/>
        <v>667557.0182042357</v>
      </c>
      <c r="U332" s="255">
        <f t="shared" si="96"/>
        <v>1286.0012433403353</v>
      </c>
      <c r="V332" s="255">
        <f t="shared" si="96"/>
        <v>240679.39457326639</v>
      </c>
      <c r="W332" s="255">
        <f t="shared" si="96"/>
        <v>2579.507465923405</v>
      </c>
      <c r="X332" s="255">
        <f t="shared" si="96"/>
        <v>-19106.904203196747</v>
      </c>
      <c r="Y332" s="255">
        <f t="shared" si="96"/>
        <v>-8289.762051100592</v>
      </c>
      <c r="Z332" s="255">
        <f t="shared" si="96"/>
        <v>0</v>
      </c>
      <c r="AA332" s="255">
        <f t="shared" si="96"/>
        <v>1337.9635785604364</v>
      </c>
      <c r="AB332" s="255">
        <f t="shared" si="96"/>
        <v>9130.399857922002</v>
      </c>
      <c r="AC332" s="73"/>
      <c r="AD332" s="166"/>
      <c r="AE332" s="166"/>
      <c r="AF332" s="166"/>
      <c r="AG332" s="166"/>
      <c r="AH332" s="166"/>
      <c r="AI332" s="166"/>
    </row>
    <row r="333" spans="1:35" s="154" customFormat="1" ht="11.25">
      <c r="A333" s="179">
        <v>247</v>
      </c>
      <c r="B333" s="83" t="s">
        <v>128</v>
      </c>
      <c r="C333" s="82" t="s">
        <v>716</v>
      </c>
      <c r="D333" s="155" t="s">
        <v>472</v>
      </c>
      <c r="E333" s="82" t="s">
        <v>717</v>
      </c>
      <c r="F333" s="255">
        <v>513084</v>
      </c>
      <c r="G333" s="255">
        <v>390531.41512051784</v>
      </c>
      <c r="H333" s="255">
        <v>60794.9935826134</v>
      </c>
      <c r="I333" s="255">
        <v>22466.947231452385</v>
      </c>
      <c r="J333" s="255">
        <v>13131.275549560396</v>
      </c>
      <c r="K333" s="255">
        <v>13909.025577966542</v>
      </c>
      <c r="L333" s="255">
        <v>3045.134528498955</v>
      </c>
      <c r="M333" s="255">
        <v>7153.064818229621</v>
      </c>
      <c r="N333" s="255">
        <v>1694.4890391694535</v>
      </c>
      <c r="O333" s="255">
        <v>357.6545519914287</v>
      </c>
      <c r="P333" s="255">
        <v>390531.41512051784</v>
      </c>
      <c r="Q333" s="255">
        <v>60794.9935826134</v>
      </c>
      <c r="R333" s="255">
        <v>22466.947231452385</v>
      </c>
      <c r="S333" s="255">
        <v>13131.275549560396</v>
      </c>
      <c r="T333" s="255">
        <v>11010.665422563221</v>
      </c>
      <c r="U333" s="255">
        <v>21.3237271164674</v>
      </c>
      <c r="V333" s="255">
        <v>2877.0364282868536</v>
      </c>
      <c r="W333" s="255">
        <v>434.09321389427276</v>
      </c>
      <c r="X333" s="255">
        <v>7153.064818229621</v>
      </c>
      <c r="Y333" s="255">
        <v>2611.0413146046826</v>
      </c>
      <c r="Z333" s="255">
        <v>1694.4890391694535</v>
      </c>
      <c r="AA333" s="255">
        <v>26.687996150138545</v>
      </c>
      <c r="AB333" s="255">
        <v>330.9665558412902</v>
      </c>
      <c r="AC333" s="73"/>
      <c r="AD333" s="166"/>
      <c r="AE333" s="166"/>
      <c r="AF333" s="166"/>
      <c r="AG333" s="166"/>
      <c r="AH333" s="166"/>
      <c r="AI333" s="166"/>
    </row>
    <row r="334" spans="1:35" s="154" customFormat="1" ht="11.25">
      <c r="A334" s="179">
        <v>248</v>
      </c>
      <c r="B334" s="83" t="s">
        <v>129</v>
      </c>
      <c r="C334" s="82" t="s">
        <v>719</v>
      </c>
      <c r="D334" s="155" t="s">
        <v>472</v>
      </c>
      <c r="E334" s="82" t="s">
        <v>593</v>
      </c>
      <c r="F334" s="255">
        <v>14387743</v>
      </c>
      <c r="G334" s="255">
        <v>11994994.305007732</v>
      </c>
      <c r="H334" s="255">
        <v>1622920.6322566695</v>
      </c>
      <c r="I334" s="255">
        <v>195269.25872977532</v>
      </c>
      <c r="J334" s="255">
        <v>20181.200170312422</v>
      </c>
      <c r="K334" s="255">
        <v>14190.68174936707</v>
      </c>
      <c r="L334" s="255">
        <v>190809.59537623887</v>
      </c>
      <c r="M334" s="255">
        <v>335462.300921375</v>
      </c>
      <c r="N334" s="255">
        <v>0</v>
      </c>
      <c r="O334" s="255">
        <v>13915.025788525625</v>
      </c>
      <c r="P334" s="255">
        <v>11994994.305007732</v>
      </c>
      <c r="Q334" s="255">
        <v>1622920.6322566695</v>
      </c>
      <c r="R334" s="255">
        <v>195269.25872977532</v>
      </c>
      <c r="S334" s="255">
        <v>20181.200170312422</v>
      </c>
      <c r="T334" s="255">
        <v>11743.949899799038</v>
      </c>
      <c r="U334" s="255">
        <v>135.4738079936726</v>
      </c>
      <c r="V334" s="255">
        <v>2311.25804157436</v>
      </c>
      <c r="W334" s="255">
        <v>25019.439340047407</v>
      </c>
      <c r="X334" s="255">
        <v>335462.300921375</v>
      </c>
      <c r="Y334" s="255">
        <v>165790.15603619147</v>
      </c>
      <c r="Z334" s="255">
        <v>0</v>
      </c>
      <c r="AA334" s="255">
        <v>1546.1139765028472</v>
      </c>
      <c r="AB334" s="255">
        <v>12368.911812022778</v>
      </c>
      <c r="AC334" s="73"/>
      <c r="AD334" s="166"/>
      <c r="AE334" s="166"/>
      <c r="AF334" s="166"/>
      <c r="AG334" s="166"/>
      <c r="AH334" s="166"/>
      <c r="AI334" s="166"/>
    </row>
    <row r="335" spans="1:35" s="154" customFormat="1" ht="11.25">
      <c r="A335" s="179">
        <v>249</v>
      </c>
      <c r="B335" s="83" t="s">
        <v>130</v>
      </c>
      <c r="C335" s="82" t="s">
        <v>721</v>
      </c>
      <c r="D335" s="155" t="s">
        <v>472</v>
      </c>
      <c r="E335" s="82" t="s">
        <v>601</v>
      </c>
      <c r="F335" s="255">
        <v>12995944</v>
      </c>
      <c r="G335" s="255">
        <v>10661904.905990938</v>
      </c>
      <c r="H335" s="255">
        <v>1581170.3083216448</v>
      </c>
      <c r="I335" s="255">
        <v>155422.7033075777</v>
      </c>
      <c r="J335" s="255">
        <v>183381.1324214299</v>
      </c>
      <c r="K335" s="255">
        <v>308359.6681098103</v>
      </c>
      <c r="L335" s="255">
        <v>21842.666923367942</v>
      </c>
      <c r="M335" s="255">
        <v>32973.731927719695</v>
      </c>
      <c r="N335" s="255">
        <v>39827.99160756436</v>
      </c>
      <c r="O335" s="255">
        <v>11060.891389950879</v>
      </c>
      <c r="P335" s="255">
        <v>10661904.905990938</v>
      </c>
      <c r="Q335" s="255">
        <v>1581170.3083216448</v>
      </c>
      <c r="R335" s="255">
        <v>155422.7033075777</v>
      </c>
      <c r="S335" s="255">
        <v>183381.1324214299</v>
      </c>
      <c r="T335" s="255">
        <v>180927.47178754472</v>
      </c>
      <c r="U335" s="255">
        <v>180.25705473989612</v>
      </c>
      <c r="V335" s="255">
        <v>127251.9392675257</v>
      </c>
      <c r="W335" s="255">
        <v>5294.802418727622</v>
      </c>
      <c r="X335" s="255">
        <v>32973.731927719695</v>
      </c>
      <c r="Y335" s="255">
        <v>16547.864504640318</v>
      </c>
      <c r="Z335" s="255">
        <v>39827.99160756436</v>
      </c>
      <c r="AA335" s="255">
        <v>317.5604615896244</v>
      </c>
      <c r="AB335" s="255">
        <v>10743.330928361254</v>
      </c>
      <c r="AC335" s="73"/>
      <c r="AD335" s="166"/>
      <c r="AE335" s="166"/>
      <c r="AF335" s="166"/>
      <c r="AG335" s="166"/>
      <c r="AH335" s="166"/>
      <c r="AI335" s="166"/>
    </row>
    <row r="336" spans="1:35" s="154" customFormat="1" ht="11.25">
      <c r="A336" s="179">
        <v>250</v>
      </c>
      <c r="B336" s="83" t="s">
        <v>131</v>
      </c>
      <c r="C336" s="82" t="s">
        <v>726</v>
      </c>
      <c r="D336" s="155" t="s">
        <v>472</v>
      </c>
      <c r="E336" s="82" t="s">
        <v>727</v>
      </c>
      <c r="F336" s="255">
        <v>45412</v>
      </c>
      <c r="G336" s="255">
        <v>40051.94266934946</v>
      </c>
      <c r="H336" s="255">
        <v>4709.135331175617</v>
      </c>
      <c r="I336" s="255">
        <v>341.5538009262478</v>
      </c>
      <c r="J336" s="255">
        <v>31.10175339560204</v>
      </c>
      <c r="K336" s="255">
        <v>30.58339083900867</v>
      </c>
      <c r="L336" s="255">
        <v>0.7539819004994432</v>
      </c>
      <c r="M336" s="255">
        <v>0.942477375624304</v>
      </c>
      <c r="N336" s="255">
        <v>245.56248021891244</v>
      </c>
      <c r="O336" s="255">
        <v>0.42411481903093684</v>
      </c>
      <c r="P336" s="255">
        <v>40051.94266934946</v>
      </c>
      <c r="Q336" s="255">
        <v>4709.135331175617</v>
      </c>
      <c r="R336" s="255">
        <v>341.5538009262478</v>
      </c>
      <c r="S336" s="255">
        <v>31.10175339560204</v>
      </c>
      <c r="T336" s="255">
        <v>22.430961539858437</v>
      </c>
      <c r="U336" s="255">
        <v>0.0471238687812152</v>
      </c>
      <c r="V336" s="255">
        <v>8.105305430369015</v>
      </c>
      <c r="W336" s="255">
        <v>0.0942477375624304</v>
      </c>
      <c r="X336" s="255">
        <v>0.942477375624304</v>
      </c>
      <c r="Y336" s="255">
        <v>0.6597341629370128</v>
      </c>
      <c r="Z336" s="255">
        <v>245.56248021891244</v>
      </c>
      <c r="AA336" s="255">
        <v>0.0471238687812152</v>
      </c>
      <c r="AB336" s="255">
        <v>0.3769909502497216</v>
      </c>
      <c r="AC336" s="73"/>
      <c r="AD336" s="166"/>
      <c r="AE336" s="166"/>
      <c r="AF336" s="166"/>
      <c r="AG336" s="166"/>
      <c r="AH336" s="166"/>
      <c r="AI336" s="166"/>
    </row>
    <row r="337" spans="1:35" s="154" customFormat="1" ht="21">
      <c r="A337" s="179">
        <v>251</v>
      </c>
      <c r="B337" s="180" t="s">
        <v>132</v>
      </c>
      <c r="C337" s="84" t="s">
        <v>133</v>
      </c>
      <c r="D337" s="155" t="s">
        <v>472</v>
      </c>
      <c r="E337" s="155" t="s">
        <v>472</v>
      </c>
      <c r="F337" s="255">
        <f aca="true" t="shared" si="97" ref="F337:AB337">(F332+F333+F334+F335+F336)</f>
        <v>37058543.194040455</v>
      </c>
      <c r="G337" s="255">
        <f t="shared" si="97"/>
        <v>28700229.592570413</v>
      </c>
      <c r="H337" s="255">
        <f t="shared" si="97"/>
        <v>5074652.513469102</v>
      </c>
      <c r="I337" s="255">
        <f t="shared" si="97"/>
        <v>1130867.1071020963</v>
      </c>
      <c r="J337" s="255">
        <f t="shared" si="97"/>
        <v>292590.30062294076</v>
      </c>
      <c r="K337" s="255">
        <f t="shared" si="97"/>
        <v>1244536.5485036217</v>
      </c>
      <c r="L337" s="255">
        <f t="shared" si="97"/>
        <v>213418.05751506815</v>
      </c>
      <c r="M337" s="255">
        <f t="shared" si="97"/>
        <v>356483.1359415032</v>
      </c>
      <c r="N337" s="255">
        <f t="shared" si="97"/>
        <v>41768.04312695273</v>
      </c>
      <c r="O337" s="255">
        <f t="shared" si="97"/>
        <v>37215.99152419983</v>
      </c>
      <c r="P337" s="255">
        <f t="shared" si="97"/>
        <v>28700229.592570413</v>
      </c>
      <c r="Q337" s="255">
        <f t="shared" si="97"/>
        <v>5074652.513469102</v>
      </c>
      <c r="R337" s="255">
        <f t="shared" si="97"/>
        <v>1130867.1071020963</v>
      </c>
      <c r="S337" s="255">
        <f t="shared" si="97"/>
        <v>292590.30062294076</v>
      </c>
      <c r="T337" s="255">
        <f t="shared" si="97"/>
        <v>871261.5362756826</v>
      </c>
      <c r="U337" s="255">
        <f t="shared" si="97"/>
        <v>1623.1029570591527</v>
      </c>
      <c r="V337" s="255">
        <f t="shared" si="97"/>
        <v>373127.7336160836</v>
      </c>
      <c r="W337" s="255">
        <f t="shared" si="97"/>
        <v>33327.93668633027</v>
      </c>
      <c r="X337" s="255">
        <f t="shared" si="97"/>
        <v>356483.1359415032</v>
      </c>
      <c r="Y337" s="255">
        <f t="shared" si="97"/>
        <v>176659.9595384988</v>
      </c>
      <c r="Z337" s="255">
        <f t="shared" si="97"/>
        <v>41768.04312695273</v>
      </c>
      <c r="AA337" s="255">
        <f t="shared" si="97"/>
        <v>3228.373136671828</v>
      </c>
      <c r="AB337" s="255">
        <f t="shared" si="97"/>
        <v>32573.986145097573</v>
      </c>
      <c r="AC337" s="73"/>
      <c r="AD337" s="166"/>
      <c r="AE337" s="166"/>
      <c r="AF337" s="166"/>
      <c r="AG337" s="166"/>
      <c r="AH337" s="166"/>
      <c r="AI337" s="166"/>
    </row>
    <row r="338" spans="1:35" s="154" customFormat="1" ht="11.25">
      <c r="A338" s="179"/>
      <c r="B338" s="87"/>
      <c r="C338" s="82"/>
      <c r="D338" s="155"/>
      <c r="E338" s="82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73"/>
      <c r="AD338" s="166"/>
      <c r="AE338" s="166"/>
      <c r="AF338" s="166"/>
      <c r="AG338" s="166"/>
      <c r="AH338" s="166"/>
      <c r="AI338" s="166"/>
    </row>
    <row r="339" spans="1:35" s="154" customFormat="1" ht="11.25">
      <c r="A339" s="179"/>
      <c r="B339" s="87" t="s">
        <v>134</v>
      </c>
      <c r="C339" s="82"/>
      <c r="D339" s="155"/>
      <c r="E339" s="82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73"/>
      <c r="AD339" s="166"/>
      <c r="AE339" s="166"/>
      <c r="AF339" s="166"/>
      <c r="AG339" s="166"/>
      <c r="AH339" s="166"/>
      <c r="AI339" s="166"/>
    </row>
    <row r="340" spans="1:35" s="154" customFormat="1" ht="11.25">
      <c r="A340" s="179">
        <v>252</v>
      </c>
      <c r="B340" s="167" t="s">
        <v>135</v>
      </c>
      <c r="C340" s="179" t="s">
        <v>732</v>
      </c>
      <c r="D340" s="155" t="s">
        <v>472</v>
      </c>
      <c r="E340" s="76" t="s">
        <v>733</v>
      </c>
      <c r="F340" s="255">
        <v>1977839</v>
      </c>
      <c r="G340" s="255">
        <v>1752459.319786747</v>
      </c>
      <c r="H340" s="255">
        <v>204162.69739636962</v>
      </c>
      <c r="I340" s="255">
        <v>13569.449310545599</v>
      </c>
      <c r="J340" s="255">
        <v>1068.3471206359097</v>
      </c>
      <c r="K340" s="255">
        <v>1353.099882594043</v>
      </c>
      <c r="L340" s="255">
        <v>29.98109566680398</v>
      </c>
      <c r="M340" s="255">
        <v>40.66930215451839</v>
      </c>
      <c r="N340" s="255">
        <v>5136.170274857609</v>
      </c>
      <c r="O340" s="255">
        <v>19.26583042848776</v>
      </c>
      <c r="P340" s="255">
        <v>1752459.319786747</v>
      </c>
      <c r="Q340" s="255">
        <v>204162.69739636962</v>
      </c>
      <c r="R340" s="255">
        <v>13569.449310545599</v>
      </c>
      <c r="S340" s="255">
        <v>1068.3471206359097</v>
      </c>
      <c r="T340" s="255">
        <v>980.5685336836425</v>
      </c>
      <c r="U340" s="255">
        <v>2.137641297542883</v>
      </c>
      <c r="V340" s="255">
        <v>370.3937076128576</v>
      </c>
      <c r="W340" s="255">
        <v>6.426453267929553</v>
      </c>
      <c r="X340" s="255">
        <v>40.66930215451839</v>
      </c>
      <c r="Y340" s="255">
        <v>23.554642398874428</v>
      </c>
      <c r="Z340" s="255">
        <v>5136.170274857609</v>
      </c>
      <c r="AA340" s="255">
        <v>2.137641297542883</v>
      </c>
      <c r="AB340" s="255">
        <v>17.128189130944875</v>
      </c>
      <c r="AC340" s="73"/>
      <c r="AD340" s="166"/>
      <c r="AE340" s="166"/>
      <c r="AF340" s="166"/>
      <c r="AG340" s="166"/>
      <c r="AH340" s="166"/>
      <c r="AI340" s="166"/>
    </row>
    <row r="341" spans="1:35" s="154" customFormat="1" ht="11.25">
      <c r="A341" s="179">
        <v>253</v>
      </c>
      <c r="B341" s="167" t="s">
        <v>136</v>
      </c>
      <c r="C341" s="179" t="s">
        <v>737</v>
      </c>
      <c r="D341" s="155" t="s">
        <v>472</v>
      </c>
      <c r="E341" s="179" t="s">
        <v>727</v>
      </c>
      <c r="F341" s="255">
        <v>432569</v>
      </c>
      <c r="G341" s="255">
        <v>381512.12870029564</v>
      </c>
      <c r="H341" s="255">
        <v>44856.556880809156</v>
      </c>
      <c r="I341" s="255">
        <v>3253.4481219251757</v>
      </c>
      <c r="J341" s="255">
        <v>296.2576932216634</v>
      </c>
      <c r="K341" s="255">
        <v>291.32006500130234</v>
      </c>
      <c r="L341" s="255">
        <v>7.1820046841615355</v>
      </c>
      <c r="M341" s="255">
        <v>8.977505855201919</v>
      </c>
      <c r="N341" s="255">
        <v>2339.08915057286</v>
      </c>
      <c r="O341" s="255">
        <v>4.039877634840864</v>
      </c>
      <c r="P341" s="255">
        <v>381512.12870029564</v>
      </c>
      <c r="Q341" s="255">
        <v>44856.556880809156</v>
      </c>
      <c r="R341" s="255">
        <v>3253.4481219251757</v>
      </c>
      <c r="S341" s="255">
        <v>296.2576932216634</v>
      </c>
      <c r="T341" s="255">
        <v>213.6646393538057</v>
      </c>
      <c r="U341" s="255">
        <v>0.44887529276009597</v>
      </c>
      <c r="V341" s="255">
        <v>77.2065503547365</v>
      </c>
      <c r="W341" s="255">
        <v>0.8977505855201919</v>
      </c>
      <c r="X341" s="255">
        <v>8.977505855201919</v>
      </c>
      <c r="Y341" s="255">
        <v>6.284254098641344</v>
      </c>
      <c r="Z341" s="255">
        <v>2339.08915057286</v>
      </c>
      <c r="AA341" s="255">
        <v>0.44887529276009597</v>
      </c>
      <c r="AB341" s="255">
        <v>3.5910023420807677</v>
      </c>
      <c r="AC341" s="73"/>
      <c r="AD341" s="166"/>
      <c r="AE341" s="166"/>
      <c r="AF341" s="166"/>
      <c r="AG341" s="166"/>
      <c r="AH341" s="166"/>
      <c r="AI341" s="166"/>
    </row>
    <row r="342" spans="1:35" s="154" customFormat="1" ht="11.25">
      <c r="A342" s="179">
        <v>254</v>
      </c>
      <c r="B342" s="167" t="s">
        <v>137</v>
      </c>
      <c r="C342" s="184" t="s">
        <v>739</v>
      </c>
      <c r="D342" s="155" t="s">
        <v>472</v>
      </c>
      <c r="E342" s="179" t="s">
        <v>727</v>
      </c>
      <c r="F342" s="255">
        <v>44346</v>
      </c>
      <c r="G342" s="255">
        <v>39111.76450310427</v>
      </c>
      <c r="H342" s="255">
        <v>4598.593221974674</v>
      </c>
      <c r="I342" s="255">
        <v>333.5361766906409</v>
      </c>
      <c r="J342" s="255">
        <v>30.371671718518627</v>
      </c>
      <c r="K342" s="255">
        <v>29.865477189876646</v>
      </c>
      <c r="L342" s="255">
        <v>0.7362829507519666</v>
      </c>
      <c r="M342" s="255">
        <v>0.9203536884399584</v>
      </c>
      <c r="N342" s="255">
        <v>239.79815352303115</v>
      </c>
      <c r="O342" s="255">
        <v>0.41415915979798124</v>
      </c>
      <c r="P342" s="255">
        <v>39111.76450310427</v>
      </c>
      <c r="Q342" s="255">
        <v>4598.593221974674</v>
      </c>
      <c r="R342" s="255">
        <v>333.5361766906409</v>
      </c>
      <c r="S342" s="255">
        <v>30.371671718518627</v>
      </c>
      <c r="T342" s="255">
        <v>21.904417784871008</v>
      </c>
      <c r="U342" s="255">
        <v>0.04601768442199791</v>
      </c>
      <c r="V342" s="255">
        <v>7.915041720583642</v>
      </c>
      <c r="W342" s="255">
        <v>0.09203536884399582</v>
      </c>
      <c r="X342" s="255">
        <v>0.9203536884399584</v>
      </c>
      <c r="Y342" s="255">
        <v>0.6442475819079708</v>
      </c>
      <c r="Z342" s="255">
        <v>239.79815352303115</v>
      </c>
      <c r="AA342" s="255">
        <v>0.04601768442199791</v>
      </c>
      <c r="AB342" s="255">
        <v>0.3681414753759833</v>
      </c>
      <c r="AC342" s="73"/>
      <c r="AD342" s="166"/>
      <c r="AE342" s="166"/>
      <c r="AF342" s="166"/>
      <c r="AG342" s="166"/>
      <c r="AH342" s="166"/>
      <c r="AI342" s="166"/>
    </row>
    <row r="343" spans="1:35" s="154" customFormat="1" ht="11.25">
      <c r="A343" s="179">
        <v>255</v>
      </c>
      <c r="B343" s="167" t="s">
        <v>138</v>
      </c>
      <c r="C343" s="184" t="s">
        <v>741</v>
      </c>
      <c r="D343" s="155" t="s">
        <v>472</v>
      </c>
      <c r="E343" s="179" t="s">
        <v>567</v>
      </c>
      <c r="F343" s="255">
        <v>476706</v>
      </c>
      <c r="G343" s="255">
        <v>0</v>
      </c>
      <c r="H343" s="255">
        <v>0</v>
      </c>
      <c r="I343" s="255">
        <v>0</v>
      </c>
      <c r="J343" s="255">
        <v>0</v>
      </c>
      <c r="K343" s="255">
        <v>0</v>
      </c>
      <c r="L343" s="255">
        <v>0</v>
      </c>
      <c r="M343" s="255">
        <v>0</v>
      </c>
      <c r="N343" s="255">
        <v>476706</v>
      </c>
      <c r="O343" s="255">
        <v>0</v>
      </c>
      <c r="P343" s="255">
        <v>0</v>
      </c>
      <c r="Q343" s="255">
        <v>0</v>
      </c>
      <c r="R343" s="255">
        <v>0</v>
      </c>
      <c r="S343" s="255">
        <v>0</v>
      </c>
      <c r="T343" s="255">
        <v>0</v>
      </c>
      <c r="U343" s="255">
        <v>0</v>
      </c>
      <c r="V343" s="255">
        <v>0</v>
      </c>
      <c r="W343" s="255">
        <v>0</v>
      </c>
      <c r="X343" s="255">
        <v>0</v>
      </c>
      <c r="Y343" s="255">
        <v>0</v>
      </c>
      <c r="Z343" s="255">
        <v>476706</v>
      </c>
      <c r="AA343" s="255">
        <v>0</v>
      </c>
      <c r="AB343" s="255">
        <v>0</v>
      </c>
      <c r="AC343" s="73"/>
      <c r="AD343" s="166"/>
      <c r="AE343" s="166"/>
      <c r="AF343" s="166"/>
      <c r="AG343" s="166"/>
      <c r="AH343" s="166"/>
      <c r="AI343" s="166"/>
    </row>
    <row r="344" spans="1:35" s="154" customFormat="1" ht="11.25">
      <c r="A344" s="179">
        <v>256</v>
      </c>
      <c r="B344" s="167" t="s">
        <v>139</v>
      </c>
      <c r="C344" s="184" t="s">
        <v>743</v>
      </c>
      <c r="D344" s="155" t="s">
        <v>472</v>
      </c>
      <c r="E344" s="184" t="s">
        <v>744</v>
      </c>
      <c r="F344" s="255">
        <v>26604</v>
      </c>
      <c r="G344" s="255">
        <v>26604</v>
      </c>
      <c r="H344" s="255">
        <v>0</v>
      </c>
      <c r="I344" s="255">
        <v>0</v>
      </c>
      <c r="J344" s="255">
        <v>0</v>
      </c>
      <c r="K344" s="255">
        <v>0</v>
      </c>
      <c r="L344" s="255">
        <v>0</v>
      </c>
      <c r="M344" s="255">
        <v>0</v>
      </c>
      <c r="N344" s="255">
        <v>0</v>
      </c>
      <c r="O344" s="255">
        <v>0</v>
      </c>
      <c r="P344" s="255">
        <v>26604</v>
      </c>
      <c r="Q344" s="255">
        <v>0</v>
      </c>
      <c r="R344" s="255">
        <v>0</v>
      </c>
      <c r="S344" s="255">
        <v>0</v>
      </c>
      <c r="T344" s="255">
        <v>0</v>
      </c>
      <c r="U344" s="255">
        <v>0</v>
      </c>
      <c r="V344" s="255">
        <v>0</v>
      </c>
      <c r="W344" s="255">
        <v>0</v>
      </c>
      <c r="X344" s="255">
        <v>0</v>
      </c>
      <c r="Y344" s="255">
        <v>0</v>
      </c>
      <c r="Z344" s="255">
        <v>0</v>
      </c>
      <c r="AA344" s="255">
        <v>0</v>
      </c>
      <c r="AB344" s="255">
        <v>0</v>
      </c>
      <c r="AC344" s="73"/>
      <c r="AD344" s="166"/>
      <c r="AE344" s="166"/>
      <c r="AF344" s="166"/>
      <c r="AG344" s="166"/>
      <c r="AH344" s="166"/>
      <c r="AI344" s="166"/>
    </row>
    <row r="345" spans="1:35" s="154" customFormat="1" ht="21">
      <c r="A345" s="179">
        <v>257</v>
      </c>
      <c r="B345" s="83" t="s">
        <v>140</v>
      </c>
      <c r="C345" s="84" t="s">
        <v>141</v>
      </c>
      <c r="D345" s="155" t="s">
        <v>472</v>
      </c>
      <c r="E345" s="155" t="s">
        <v>472</v>
      </c>
      <c r="F345" s="255">
        <f aca="true" t="shared" si="98" ref="F345:AB345">(F340+F341+F342+F343+F344)</f>
        <v>2958064</v>
      </c>
      <c r="G345" s="255">
        <f t="shared" si="98"/>
        <v>2199687.2129901466</v>
      </c>
      <c r="H345" s="255">
        <f t="shared" si="98"/>
        <v>253617.84749915346</v>
      </c>
      <c r="I345" s="255">
        <f t="shared" si="98"/>
        <v>17156.433609161417</v>
      </c>
      <c r="J345" s="255">
        <f t="shared" si="98"/>
        <v>1394.9764855760918</v>
      </c>
      <c r="K345" s="255">
        <f t="shared" si="98"/>
        <v>1674.285424785222</v>
      </c>
      <c r="L345" s="255">
        <f t="shared" si="98"/>
        <v>37.89938330171748</v>
      </c>
      <c r="M345" s="255">
        <f t="shared" si="98"/>
        <v>50.56716169816027</v>
      </c>
      <c r="N345" s="255">
        <f t="shared" si="98"/>
        <v>484421.0575789535</v>
      </c>
      <c r="O345" s="255">
        <f t="shared" si="98"/>
        <v>23.719867223126606</v>
      </c>
      <c r="P345" s="255">
        <f t="shared" si="98"/>
        <v>2199687.2129901466</v>
      </c>
      <c r="Q345" s="255">
        <f t="shared" si="98"/>
        <v>253617.84749915346</v>
      </c>
      <c r="R345" s="255">
        <f t="shared" si="98"/>
        <v>17156.433609161417</v>
      </c>
      <c r="S345" s="255">
        <f t="shared" si="98"/>
        <v>1394.9764855760918</v>
      </c>
      <c r="T345" s="255">
        <f t="shared" si="98"/>
        <v>1216.1375908223192</v>
      </c>
      <c r="U345" s="255">
        <f t="shared" si="98"/>
        <v>2.6325342747249767</v>
      </c>
      <c r="V345" s="255">
        <f t="shared" si="98"/>
        <v>455.5152996881778</v>
      </c>
      <c r="W345" s="255">
        <f t="shared" si="98"/>
        <v>7.41623922229374</v>
      </c>
      <c r="X345" s="255">
        <f t="shared" si="98"/>
        <v>50.56716169816027</v>
      </c>
      <c r="Y345" s="255">
        <f t="shared" si="98"/>
        <v>30.483144079423745</v>
      </c>
      <c r="Z345" s="255">
        <f t="shared" si="98"/>
        <v>484421.0575789535</v>
      </c>
      <c r="AA345" s="255">
        <f t="shared" si="98"/>
        <v>2.6325342747249767</v>
      </c>
      <c r="AB345" s="255">
        <f t="shared" si="98"/>
        <v>21.087332948401624</v>
      </c>
      <c r="AC345" s="73"/>
      <c r="AD345" s="166"/>
      <c r="AE345" s="166"/>
      <c r="AF345" s="166"/>
      <c r="AG345" s="166"/>
      <c r="AH345" s="166"/>
      <c r="AI345" s="166"/>
    </row>
    <row r="346" spans="1:35" s="154" customFormat="1" ht="11.25">
      <c r="A346" s="188"/>
      <c r="B346" s="174"/>
      <c r="C346" s="162"/>
      <c r="D346" s="150"/>
      <c r="E346" s="162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73"/>
      <c r="AD346" s="166"/>
      <c r="AE346" s="166"/>
      <c r="AF346" s="166"/>
      <c r="AG346" s="166"/>
      <c r="AH346" s="166"/>
      <c r="AI346" s="166"/>
    </row>
    <row r="347" spans="1:35" s="154" customFormat="1" ht="11.25">
      <c r="A347" s="188">
        <v>258</v>
      </c>
      <c r="B347" s="183" t="s">
        <v>142</v>
      </c>
      <c r="C347" s="184" t="s">
        <v>143</v>
      </c>
      <c r="D347" s="179" t="s">
        <v>472</v>
      </c>
      <c r="E347" s="179" t="s">
        <v>472</v>
      </c>
      <c r="F347" s="255">
        <f aca="true" t="shared" si="99" ref="F347:AB347">(F192)</f>
        <v>118961396.70549959</v>
      </c>
      <c r="G347" s="255">
        <f t="shared" si="99"/>
        <v>71217799.60684538</v>
      </c>
      <c r="H347" s="255">
        <f t="shared" si="99"/>
        <v>13519865.949802564</v>
      </c>
      <c r="I347" s="255">
        <f t="shared" si="99"/>
        <v>14901425.928481031</v>
      </c>
      <c r="J347" s="255">
        <f t="shared" si="99"/>
        <v>8695036.84324544</v>
      </c>
      <c r="K347" s="255">
        <f t="shared" si="99"/>
        <v>6953282.044069982</v>
      </c>
      <c r="L347" s="255">
        <f t="shared" si="99"/>
        <v>642043.3145749456</v>
      </c>
      <c r="M347" s="255">
        <f t="shared" si="99"/>
        <v>251751.13355771473</v>
      </c>
      <c r="N347" s="255">
        <f t="shared" si="99"/>
        <v>2354689.142547001</v>
      </c>
      <c r="O347" s="255">
        <f t="shared" si="99"/>
        <v>425502.7423754926</v>
      </c>
      <c r="P347" s="255">
        <f t="shared" si="99"/>
        <v>71217799.60684538</v>
      </c>
      <c r="Q347" s="255">
        <f t="shared" si="99"/>
        <v>13519865.949802564</v>
      </c>
      <c r="R347" s="255">
        <f t="shared" si="99"/>
        <v>14901425.928481031</v>
      </c>
      <c r="S347" s="255">
        <f t="shared" si="99"/>
        <v>8695036.84324544</v>
      </c>
      <c r="T347" s="255">
        <f t="shared" si="99"/>
        <v>5371944.697026987</v>
      </c>
      <c r="U347" s="255">
        <f t="shared" si="99"/>
        <v>24997.75603797082</v>
      </c>
      <c r="V347" s="255">
        <f t="shared" si="99"/>
        <v>1556339.5910050245</v>
      </c>
      <c r="W347" s="255">
        <f t="shared" si="99"/>
        <v>237547.10812593083</v>
      </c>
      <c r="X347" s="255">
        <f t="shared" si="99"/>
        <v>251751.13355771473</v>
      </c>
      <c r="Y347" s="255">
        <f t="shared" si="99"/>
        <v>404496.2064490151</v>
      </c>
      <c r="Z347" s="255">
        <f t="shared" si="99"/>
        <v>2354689.142547001</v>
      </c>
      <c r="AA347" s="255">
        <f t="shared" si="99"/>
        <v>391233.6349408984</v>
      </c>
      <c r="AB347" s="255">
        <f t="shared" si="99"/>
        <v>34269.107434594094</v>
      </c>
      <c r="AC347" s="73"/>
      <c r="AD347" s="166"/>
      <c r="AE347" s="166"/>
      <c r="AF347" s="166"/>
      <c r="AG347" s="166"/>
      <c r="AH347" s="166"/>
      <c r="AI347" s="166"/>
    </row>
    <row r="348" spans="1:35" s="154" customFormat="1" ht="22.5">
      <c r="A348" s="188">
        <v>260</v>
      </c>
      <c r="B348" s="167" t="s">
        <v>144</v>
      </c>
      <c r="C348" s="184" t="s">
        <v>145</v>
      </c>
      <c r="D348" s="179" t="s">
        <v>472</v>
      </c>
      <c r="E348" s="179" t="s">
        <v>472</v>
      </c>
      <c r="F348" s="255">
        <f aca="true" t="shared" si="100" ref="F348:AB348">(F329+F330+F337+F345+F347)</f>
        <v>252161904.19465706</v>
      </c>
      <c r="G348" s="255">
        <f t="shared" si="100"/>
        <v>153729486.9503999</v>
      </c>
      <c r="H348" s="255">
        <f t="shared" si="100"/>
        <v>28517538.194002885</v>
      </c>
      <c r="I348" s="255">
        <f t="shared" si="100"/>
        <v>29375059.670764554</v>
      </c>
      <c r="J348" s="255">
        <f t="shared" si="100"/>
        <v>17099695.312654406</v>
      </c>
      <c r="K348" s="255">
        <f t="shared" si="100"/>
        <v>14422687.260707218</v>
      </c>
      <c r="L348" s="255">
        <f t="shared" si="100"/>
        <v>739286.4110438784</v>
      </c>
      <c r="M348" s="255">
        <f t="shared" si="100"/>
        <v>448026.8266482322</v>
      </c>
      <c r="N348" s="255">
        <f t="shared" si="100"/>
        <v>6945883.72539683</v>
      </c>
      <c r="O348" s="255">
        <f t="shared" si="100"/>
        <v>884239.8430391086</v>
      </c>
      <c r="P348" s="255">
        <f t="shared" si="100"/>
        <v>153729486.9503999</v>
      </c>
      <c r="Q348" s="255">
        <f t="shared" si="100"/>
        <v>28517538.194002885</v>
      </c>
      <c r="R348" s="255">
        <f t="shared" si="100"/>
        <v>29375059.670764554</v>
      </c>
      <c r="S348" s="255">
        <f t="shared" si="100"/>
        <v>17099695.312654406</v>
      </c>
      <c r="T348" s="255">
        <f t="shared" si="100"/>
        <v>11083006.094689477</v>
      </c>
      <c r="U348" s="255">
        <f t="shared" si="100"/>
        <v>51272.13718927065</v>
      </c>
      <c r="V348" s="255">
        <f t="shared" si="100"/>
        <v>3288409.028828473</v>
      </c>
      <c r="W348" s="255">
        <f t="shared" si="100"/>
        <v>517649.5415075662</v>
      </c>
      <c r="X348" s="255">
        <f t="shared" si="100"/>
        <v>448026.8266482322</v>
      </c>
      <c r="Y348" s="255">
        <f t="shared" si="100"/>
        <v>221636.86953631253</v>
      </c>
      <c r="Z348" s="255">
        <f t="shared" si="100"/>
        <v>6945883.72539683</v>
      </c>
      <c r="AA348" s="255">
        <f t="shared" si="100"/>
        <v>792707.690603502</v>
      </c>
      <c r="AB348" s="255">
        <f t="shared" si="100"/>
        <v>91532.15243560646</v>
      </c>
      <c r="AC348" s="73"/>
      <c r="AD348" s="166"/>
      <c r="AE348" s="166"/>
      <c r="AF348" s="166"/>
      <c r="AG348" s="166"/>
      <c r="AH348" s="166"/>
      <c r="AI348" s="166"/>
    </row>
    <row r="349" spans="1:35" s="154" customFormat="1" ht="11.25">
      <c r="A349" s="188"/>
      <c r="B349" s="167"/>
      <c r="C349" s="184"/>
      <c r="D349" s="179"/>
      <c r="E349" s="179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73"/>
      <c r="AD349" s="166"/>
      <c r="AE349" s="166"/>
      <c r="AF349" s="166"/>
      <c r="AG349" s="166"/>
      <c r="AH349" s="166"/>
      <c r="AI349" s="166"/>
    </row>
    <row r="350" spans="1:35" s="154" customFormat="1" ht="11.25">
      <c r="A350" s="179"/>
      <c r="B350" s="170" t="s">
        <v>146</v>
      </c>
      <c r="C350" s="179"/>
      <c r="D350" s="150"/>
      <c r="E350" s="179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73"/>
      <c r="AD350" s="166"/>
      <c r="AE350" s="166"/>
      <c r="AF350" s="166"/>
      <c r="AG350" s="166"/>
      <c r="AH350" s="166"/>
      <c r="AI350" s="166"/>
    </row>
    <row r="351" spans="1:35" s="154" customFormat="1" ht="11.25">
      <c r="A351" s="188">
        <v>261</v>
      </c>
      <c r="B351" s="183" t="s">
        <v>147</v>
      </c>
      <c r="C351" s="179" t="s">
        <v>894</v>
      </c>
      <c r="D351" s="155" t="s">
        <v>472</v>
      </c>
      <c r="E351" s="179" t="s">
        <v>472</v>
      </c>
      <c r="F351" s="255">
        <v>76916096</v>
      </c>
      <c r="G351" s="255">
        <v>45235733.57079802</v>
      </c>
      <c r="H351" s="255">
        <v>9037271.20666325</v>
      </c>
      <c r="I351" s="255">
        <v>8755898.377791574</v>
      </c>
      <c r="J351" s="255">
        <v>5366024.676934357</v>
      </c>
      <c r="K351" s="255">
        <v>5036117.012177143</v>
      </c>
      <c r="L351" s="255">
        <v>789425.408513153</v>
      </c>
      <c r="M351" s="255">
        <v>964424.2946482699</v>
      </c>
      <c r="N351" s="255">
        <v>1573694.1122083312</v>
      </c>
      <c r="O351" s="255">
        <v>157507.34026590805</v>
      </c>
      <c r="P351" s="255">
        <v>45235733.57079802</v>
      </c>
      <c r="Q351" s="255">
        <v>9037271.20666325</v>
      </c>
      <c r="R351" s="255">
        <v>8755898.377791574</v>
      </c>
      <c r="S351" s="255">
        <v>5366024.676934357</v>
      </c>
      <c r="T351" s="255">
        <v>4261433.954932195</v>
      </c>
      <c r="U351" s="255">
        <v>13685.562150756996</v>
      </c>
      <c r="V351" s="255">
        <v>760997.4950941904</v>
      </c>
      <c r="W351" s="255">
        <v>93025.37819986009</v>
      </c>
      <c r="X351" s="255">
        <v>964424.2946482699</v>
      </c>
      <c r="Y351" s="255">
        <v>696400.0303132928</v>
      </c>
      <c r="Z351" s="255">
        <v>1573694.1122083312</v>
      </c>
      <c r="AA351" s="255">
        <v>128393.86960213716</v>
      </c>
      <c r="AB351" s="255">
        <v>29113.470663770888</v>
      </c>
      <c r="AC351" s="73"/>
      <c r="AD351" s="166"/>
      <c r="AE351" s="166"/>
      <c r="AF351" s="166"/>
      <c r="AG351" s="166"/>
      <c r="AH351" s="166"/>
      <c r="AI351" s="166"/>
    </row>
    <row r="352" spans="1:35" s="154" customFormat="1" ht="11.25">
      <c r="A352" s="188">
        <v>262</v>
      </c>
      <c r="B352" s="183" t="s">
        <v>148</v>
      </c>
      <c r="C352" s="187" t="s">
        <v>814</v>
      </c>
      <c r="D352" s="155" t="s">
        <v>472</v>
      </c>
      <c r="E352" s="179" t="s">
        <v>586</v>
      </c>
      <c r="F352" s="255">
        <v>11077294</v>
      </c>
      <c r="G352" s="255">
        <v>6664022.390045642</v>
      </c>
      <c r="H352" s="255">
        <v>1278370.3869226486</v>
      </c>
      <c r="I352" s="255">
        <v>1250590.6946958085</v>
      </c>
      <c r="J352" s="255">
        <v>765524.0051274209</v>
      </c>
      <c r="K352" s="255">
        <v>671967.4213385644</v>
      </c>
      <c r="L352" s="255">
        <v>107386.55873367416</v>
      </c>
      <c r="M352" s="255">
        <v>117588.94963056374</v>
      </c>
      <c r="N352" s="255">
        <v>196497.8784820667</v>
      </c>
      <c r="O352" s="255">
        <v>25345.71502361176</v>
      </c>
      <c r="P352" s="255">
        <v>6664022.390045642</v>
      </c>
      <c r="Q352" s="255">
        <v>1278370.3869226486</v>
      </c>
      <c r="R352" s="255">
        <v>1250590.6946958085</v>
      </c>
      <c r="S352" s="255">
        <v>765524.0051274209</v>
      </c>
      <c r="T352" s="255">
        <v>562457.6245649752</v>
      </c>
      <c r="U352" s="255">
        <v>1931.7549110447746</v>
      </c>
      <c r="V352" s="255">
        <v>107578.04186254447</v>
      </c>
      <c r="W352" s="255">
        <v>13905.169502269004</v>
      </c>
      <c r="X352" s="255">
        <v>117588.94963056374</v>
      </c>
      <c r="Y352" s="255">
        <v>93481.38923140516</v>
      </c>
      <c r="Z352" s="255">
        <v>196497.8784820667</v>
      </c>
      <c r="AA352" s="255">
        <v>21264.9581020191</v>
      </c>
      <c r="AB352" s="255">
        <v>4080.7569215926605</v>
      </c>
      <c r="AC352" s="73"/>
      <c r="AD352" s="166"/>
      <c r="AE352" s="166"/>
      <c r="AF352" s="166"/>
      <c r="AG352" s="166"/>
      <c r="AH352" s="166"/>
      <c r="AI352" s="166"/>
    </row>
    <row r="353" spans="1:35" s="154" customFormat="1" ht="11.25">
      <c r="A353" s="188">
        <v>263</v>
      </c>
      <c r="B353" s="183" t="s">
        <v>149</v>
      </c>
      <c r="C353" s="179" t="s">
        <v>826</v>
      </c>
      <c r="D353" s="155" t="s">
        <v>472</v>
      </c>
      <c r="E353" s="179" t="s">
        <v>586</v>
      </c>
      <c r="F353" s="255">
        <v>19121769</v>
      </c>
      <c r="G353" s="255">
        <v>11503522.137561813</v>
      </c>
      <c r="H353" s="255">
        <v>2206739.59138175</v>
      </c>
      <c r="I353" s="255">
        <v>2158785.9252921133</v>
      </c>
      <c r="J353" s="255">
        <v>1321457.4958470324</v>
      </c>
      <c r="K353" s="255">
        <v>1159958.9038949131</v>
      </c>
      <c r="L353" s="255">
        <v>185372.0746068715</v>
      </c>
      <c r="M353" s="255">
        <v>202983.57448924574</v>
      </c>
      <c r="N353" s="255">
        <v>339197.1939468385</v>
      </c>
      <c r="O353" s="255">
        <v>43752.10297942201</v>
      </c>
      <c r="P353" s="255">
        <v>11503522.137561813</v>
      </c>
      <c r="Q353" s="255">
        <v>2206739.59138175</v>
      </c>
      <c r="R353" s="255">
        <v>2158785.9252921133</v>
      </c>
      <c r="S353" s="255">
        <v>1321457.4958470324</v>
      </c>
      <c r="T353" s="255">
        <v>970921.6681637393</v>
      </c>
      <c r="U353" s="255">
        <v>3334.6204563690135</v>
      </c>
      <c r="V353" s="255">
        <v>185702.61527480494</v>
      </c>
      <c r="W353" s="255">
        <v>24003.284477981073</v>
      </c>
      <c r="X353" s="255">
        <v>202983.57448924574</v>
      </c>
      <c r="Y353" s="255">
        <v>161368.79012889042</v>
      </c>
      <c r="Z353" s="255">
        <v>339197.1939468385</v>
      </c>
      <c r="AA353" s="255">
        <v>36707.84729749771</v>
      </c>
      <c r="AB353" s="255">
        <v>7044.255681924302</v>
      </c>
      <c r="AC353" s="73"/>
      <c r="AD353" s="166"/>
      <c r="AE353" s="166"/>
      <c r="AF353" s="166"/>
      <c r="AG353" s="166"/>
      <c r="AH353" s="166"/>
      <c r="AI353" s="166"/>
    </row>
    <row r="354" spans="1:35" s="154" customFormat="1" ht="11.25">
      <c r="A354" s="188">
        <v>264</v>
      </c>
      <c r="B354" s="183" t="s">
        <v>4</v>
      </c>
      <c r="C354" s="184" t="s">
        <v>851</v>
      </c>
      <c r="D354" s="155" t="s">
        <v>472</v>
      </c>
      <c r="E354" s="184" t="s">
        <v>586</v>
      </c>
      <c r="F354" s="255">
        <v>8180</v>
      </c>
      <c r="G354" s="255">
        <v>4921.030637136953</v>
      </c>
      <c r="H354" s="255">
        <v>944.0094092498823</v>
      </c>
      <c r="I354" s="255">
        <v>923.495565127342</v>
      </c>
      <c r="J354" s="255">
        <v>565.2992835562821</v>
      </c>
      <c r="K354" s="255">
        <v>496.2126586646032</v>
      </c>
      <c r="L354" s="255">
        <v>79.29933523850272</v>
      </c>
      <c r="M354" s="255">
        <v>86.83326523409161</v>
      </c>
      <c r="N354" s="255">
        <v>145.10336603716627</v>
      </c>
      <c r="O354" s="255">
        <v>18.71647975517705</v>
      </c>
      <c r="P354" s="255">
        <v>4921.030637136953</v>
      </c>
      <c r="Q354" s="255">
        <v>944.0094092498823</v>
      </c>
      <c r="R354" s="255">
        <v>923.495565127342</v>
      </c>
      <c r="S354" s="255">
        <v>565.2992835562821</v>
      </c>
      <c r="T354" s="255">
        <v>415.34542361532493</v>
      </c>
      <c r="U354" s="255">
        <v>1.4264995740246904</v>
      </c>
      <c r="V354" s="255">
        <v>79.44073547525359</v>
      </c>
      <c r="W354" s="255">
        <v>10.268237579372764</v>
      </c>
      <c r="X354" s="255">
        <v>86.83326523409161</v>
      </c>
      <c r="Y354" s="255">
        <v>69.03109765912995</v>
      </c>
      <c r="Z354" s="255">
        <v>145.10336603716627</v>
      </c>
      <c r="AA354" s="255">
        <v>15.703055030814944</v>
      </c>
      <c r="AB354" s="255">
        <v>3.0134247243621015</v>
      </c>
      <c r="AC354" s="73"/>
      <c r="AD354" s="166"/>
      <c r="AE354" s="166"/>
      <c r="AF354" s="166"/>
      <c r="AG354" s="166"/>
      <c r="AH354" s="166"/>
      <c r="AI354" s="166"/>
    </row>
    <row r="355" spans="1:35" s="154" customFormat="1" ht="22.5">
      <c r="A355" s="188">
        <v>265</v>
      </c>
      <c r="B355" s="183" t="s">
        <v>150</v>
      </c>
      <c r="C355" s="184" t="s">
        <v>585</v>
      </c>
      <c r="D355" s="155" t="s">
        <v>472</v>
      </c>
      <c r="E355" s="184" t="s">
        <v>586</v>
      </c>
      <c r="F355" s="255">
        <v>8800</v>
      </c>
      <c r="G355" s="255">
        <v>5294.018289340488</v>
      </c>
      <c r="H355" s="255">
        <v>1015.5602446698002</v>
      </c>
      <c r="I355" s="255">
        <v>993.4915615061872</v>
      </c>
      <c r="J355" s="255">
        <v>608.1459285202058</v>
      </c>
      <c r="K355" s="255">
        <v>533.8229090768348</v>
      </c>
      <c r="L355" s="255">
        <v>85.30979830058973</v>
      </c>
      <c r="M355" s="255">
        <v>93.41475966503742</v>
      </c>
      <c r="N355" s="255">
        <v>156.1014206756801</v>
      </c>
      <c r="O355" s="255">
        <v>20.135088245178245</v>
      </c>
      <c r="P355" s="255">
        <v>5294.018289340488</v>
      </c>
      <c r="Q355" s="255">
        <v>1015.5602446698002</v>
      </c>
      <c r="R355" s="255">
        <v>993.4915615061872</v>
      </c>
      <c r="S355" s="255">
        <v>608.1459285202058</v>
      </c>
      <c r="T355" s="255">
        <v>446.8263725935036</v>
      </c>
      <c r="U355" s="255">
        <v>1.5346205686329188</v>
      </c>
      <c r="V355" s="255">
        <v>85.46191591469824</v>
      </c>
      <c r="W355" s="255">
        <v>11.046514755315444</v>
      </c>
      <c r="X355" s="255">
        <v>93.41475966503742</v>
      </c>
      <c r="Y355" s="255">
        <v>74.26328354527429</v>
      </c>
      <c r="Z355" s="255">
        <v>156.1014206756801</v>
      </c>
      <c r="AA355" s="255">
        <v>16.893262135840043</v>
      </c>
      <c r="AB355" s="255">
        <v>3.241826109338203</v>
      </c>
      <c r="AC355" s="73"/>
      <c r="AD355" s="166"/>
      <c r="AE355" s="166"/>
      <c r="AF355" s="166"/>
      <c r="AG355" s="166"/>
      <c r="AH355" s="166"/>
      <c r="AI355" s="166"/>
    </row>
    <row r="356" spans="1:35" s="154" customFormat="1" ht="22.5">
      <c r="A356" s="188">
        <v>266</v>
      </c>
      <c r="B356" s="185" t="s">
        <v>151</v>
      </c>
      <c r="C356" s="184" t="s">
        <v>152</v>
      </c>
      <c r="D356" s="150" t="s">
        <v>472</v>
      </c>
      <c r="E356" s="150" t="s">
        <v>472</v>
      </c>
      <c r="F356" s="255">
        <f aca="true" t="shared" si="101" ref="F356:AB356">(F351+F352+F353+F354-F355)</f>
        <v>107114539</v>
      </c>
      <c r="G356" s="255">
        <f t="shared" si="101"/>
        <v>63402905.11075327</v>
      </c>
      <c r="H356" s="255">
        <f t="shared" si="101"/>
        <v>12522309.634132229</v>
      </c>
      <c r="I356" s="255">
        <f t="shared" si="101"/>
        <v>12165205.001783118</v>
      </c>
      <c r="J356" s="255">
        <f t="shared" si="101"/>
        <v>7452963.331263847</v>
      </c>
      <c r="K356" s="255">
        <f t="shared" si="101"/>
        <v>6868005.727160209</v>
      </c>
      <c r="L356" s="255">
        <f t="shared" si="101"/>
        <v>1082178.0313906367</v>
      </c>
      <c r="M356" s="255">
        <f t="shared" si="101"/>
        <v>1284990.2372736484</v>
      </c>
      <c r="N356" s="255">
        <f t="shared" si="101"/>
        <v>2109378.186582598</v>
      </c>
      <c r="O356" s="255">
        <f t="shared" si="101"/>
        <v>226603.7396604518</v>
      </c>
      <c r="P356" s="255">
        <f t="shared" si="101"/>
        <v>63402905.11075327</v>
      </c>
      <c r="Q356" s="255">
        <f t="shared" si="101"/>
        <v>12522309.634132229</v>
      </c>
      <c r="R356" s="255">
        <f t="shared" si="101"/>
        <v>12165205.001783118</v>
      </c>
      <c r="S356" s="255">
        <f t="shared" si="101"/>
        <v>7452963.331263847</v>
      </c>
      <c r="T356" s="255">
        <f t="shared" si="101"/>
        <v>5794781.766711932</v>
      </c>
      <c r="U356" s="255">
        <f t="shared" si="101"/>
        <v>18951.829397176174</v>
      </c>
      <c r="V356" s="255">
        <f t="shared" si="101"/>
        <v>1054272.1310511003</v>
      </c>
      <c r="W356" s="255">
        <f t="shared" si="101"/>
        <v>130933.0539029342</v>
      </c>
      <c r="X356" s="255">
        <f t="shared" si="101"/>
        <v>1284990.2372736484</v>
      </c>
      <c r="Y356" s="255">
        <f t="shared" si="101"/>
        <v>951244.9774877023</v>
      </c>
      <c r="Z356" s="255">
        <f t="shared" si="101"/>
        <v>2109378.186582598</v>
      </c>
      <c r="AA356" s="255">
        <f t="shared" si="101"/>
        <v>186365.48479454892</v>
      </c>
      <c r="AB356" s="255">
        <f t="shared" si="101"/>
        <v>40238.254865902876</v>
      </c>
      <c r="AC356" s="73"/>
      <c r="AD356" s="166"/>
      <c r="AE356" s="166"/>
      <c r="AF356" s="166"/>
      <c r="AG356" s="166"/>
      <c r="AH356" s="166"/>
      <c r="AI356" s="166"/>
    </row>
    <row r="357" spans="1:35" s="154" customFormat="1" ht="11.25">
      <c r="A357" s="162"/>
      <c r="B357" s="164"/>
      <c r="C357" s="162"/>
      <c r="D357" s="150"/>
      <c r="E357" s="162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73"/>
      <c r="AD357" s="166"/>
      <c r="AE357" s="166"/>
      <c r="AF357" s="166"/>
      <c r="AG357" s="166"/>
      <c r="AH357" s="166"/>
      <c r="AI357" s="166"/>
    </row>
    <row r="358" spans="1:35" s="154" customFormat="1" ht="11.25">
      <c r="A358" s="188">
        <v>267</v>
      </c>
      <c r="B358" s="169" t="s">
        <v>1337</v>
      </c>
      <c r="C358" s="163" t="s">
        <v>153</v>
      </c>
      <c r="D358" s="155" t="s">
        <v>472</v>
      </c>
      <c r="E358" s="155" t="s">
        <v>472</v>
      </c>
      <c r="F358" s="255">
        <f aca="true" t="shared" si="102" ref="F358:AB358">(F356*F160)</f>
        <v>31634073.659812056</v>
      </c>
      <c r="G358" s="255">
        <f t="shared" si="102"/>
        <v>17105089.111552566</v>
      </c>
      <c r="H358" s="255">
        <f t="shared" si="102"/>
        <v>3892424.307178822</v>
      </c>
      <c r="I358" s="255">
        <f t="shared" si="102"/>
        <v>4017562.315849027</v>
      </c>
      <c r="J358" s="255">
        <f t="shared" si="102"/>
        <v>2632138.372450536</v>
      </c>
      <c r="K358" s="255">
        <f t="shared" si="102"/>
        <v>2638948.289958774</v>
      </c>
      <c r="L358" s="255">
        <f t="shared" si="102"/>
        <v>2.8111546843015907E-17</v>
      </c>
      <c r="M358" s="255">
        <f t="shared" si="102"/>
        <v>869089.8310192524</v>
      </c>
      <c r="N358" s="255">
        <f t="shared" si="102"/>
        <v>184947.3073217273</v>
      </c>
      <c r="O358" s="255">
        <f t="shared" si="102"/>
        <v>9515.145292315166</v>
      </c>
      <c r="P358" s="255">
        <f t="shared" si="102"/>
        <v>17105089.111552566</v>
      </c>
      <c r="Q358" s="255">
        <f t="shared" si="102"/>
        <v>3892424.307178822</v>
      </c>
      <c r="R358" s="255">
        <f t="shared" si="102"/>
        <v>4017562.315849027</v>
      </c>
      <c r="S358" s="255">
        <f t="shared" si="102"/>
        <v>2632138.372450536</v>
      </c>
      <c r="T358" s="255">
        <f t="shared" si="102"/>
        <v>2405180.1210684325</v>
      </c>
      <c r="U358" s="255">
        <f t="shared" si="102"/>
        <v>5842.789314079307</v>
      </c>
      <c r="V358" s="255">
        <f t="shared" si="102"/>
        <v>235900.69173828684</v>
      </c>
      <c r="W358" s="255">
        <f t="shared" si="102"/>
        <v>6.415603296991328E-19</v>
      </c>
      <c r="X358" s="255">
        <f t="shared" si="102"/>
        <v>869089.8310192524</v>
      </c>
      <c r="Y358" s="255">
        <f t="shared" si="102"/>
        <v>2.808655375250868E-17</v>
      </c>
      <c r="Z358" s="255">
        <f t="shared" si="102"/>
        <v>184947.3073217273</v>
      </c>
      <c r="AA358" s="255">
        <f t="shared" si="102"/>
        <v>0</v>
      </c>
      <c r="AB358" s="255">
        <f t="shared" si="102"/>
        <v>14335.668542219082</v>
      </c>
      <c r="AC358" s="73"/>
      <c r="AD358" s="166"/>
      <c r="AE358" s="166"/>
      <c r="AF358" s="166"/>
      <c r="AG358" s="166"/>
      <c r="AH358" s="166"/>
      <c r="AI358" s="166"/>
    </row>
    <row r="359" spans="1:35" s="154" customFormat="1" ht="11.25">
      <c r="A359" s="188">
        <v>268</v>
      </c>
      <c r="B359" s="169" t="s">
        <v>1339</v>
      </c>
      <c r="C359" s="163" t="s">
        <v>154</v>
      </c>
      <c r="D359" s="155" t="s">
        <v>472</v>
      </c>
      <c r="E359" s="155" t="s">
        <v>472</v>
      </c>
      <c r="F359" s="255">
        <f aca="true" t="shared" si="103" ref="F359:AB359">(F356*F161)</f>
        <v>4382034.226445767</v>
      </c>
      <c r="G359" s="255">
        <f t="shared" si="103"/>
        <v>2229134.818380072</v>
      </c>
      <c r="H359" s="255">
        <f t="shared" si="103"/>
        <v>506910.81036654103</v>
      </c>
      <c r="I359" s="255">
        <f t="shared" si="103"/>
        <v>523170.40218194126</v>
      </c>
      <c r="J359" s="255">
        <f t="shared" si="103"/>
        <v>342726.9294986489</v>
      </c>
      <c r="K359" s="255">
        <f t="shared" si="103"/>
        <v>343514.45684709284</v>
      </c>
      <c r="L359" s="255">
        <f t="shared" si="103"/>
        <v>257295.13341992858</v>
      </c>
      <c r="M359" s="255">
        <f t="shared" si="103"/>
        <v>113102.06785110575</v>
      </c>
      <c r="N359" s="255">
        <f t="shared" si="103"/>
        <v>24057.22808891574</v>
      </c>
      <c r="O359" s="255">
        <f t="shared" si="103"/>
        <v>13352.73846322305</v>
      </c>
      <c r="P359" s="255">
        <f t="shared" si="103"/>
        <v>2229134.818380072</v>
      </c>
      <c r="Q359" s="255">
        <f t="shared" si="103"/>
        <v>506910.81036654103</v>
      </c>
      <c r="R359" s="255">
        <f t="shared" si="103"/>
        <v>523170.40218194126</v>
      </c>
      <c r="S359" s="255">
        <f t="shared" si="103"/>
        <v>342726.9294986489</v>
      </c>
      <c r="T359" s="255">
        <f t="shared" si="103"/>
        <v>313151.0145612625</v>
      </c>
      <c r="U359" s="255">
        <f t="shared" si="103"/>
        <v>759.0372901047812</v>
      </c>
      <c r="V359" s="255">
        <f t="shared" si="103"/>
        <v>30645.57558930951</v>
      </c>
      <c r="W359" s="255">
        <f t="shared" si="103"/>
        <v>6446.347886515179</v>
      </c>
      <c r="X359" s="255">
        <f t="shared" si="103"/>
        <v>113102.06785110575</v>
      </c>
      <c r="Y359" s="255">
        <f t="shared" si="103"/>
        <v>256363.68271018972</v>
      </c>
      <c r="Z359" s="255">
        <f t="shared" si="103"/>
        <v>24057.22808891574</v>
      </c>
      <c r="AA359" s="255">
        <f t="shared" si="103"/>
        <v>11293.546091644455</v>
      </c>
      <c r="AB359" s="255">
        <f t="shared" si="103"/>
        <v>1867.082534785352</v>
      </c>
      <c r="AC359" s="73"/>
      <c r="AD359" s="166"/>
      <c r="AE359" s="166"/>
      <c r="AF359" s="166"/>
      <c r="AG359" s="166"/>
      <c r="AH359" s="166"/>
      <c r="AI359" s="166"/>
    </row>
    <row r="360" spans="1:35" s="154" customFormat="1" ht="11.25">
      <c r="A360" s="188">
        <v>269</v>
      </c>
      <c r="B360" s="169" t="s">
        <v>1341</v>
      </c>
      <c r="C360" s="163" t="s">
        <v>155</v>
      </c>
      <c r="D360" s="155" t="s">
        <v>472</v>
      </c>
      <c r="E360" s="155" t="s">
        <v>472</v>
      </c>
      <c r="F360" s="255">
        <f aca="true" t="shared" si="104" ref="F360:AB360">(F356*F162)</f>
        <v>71098431.11374217</v>
      </c>
      <c r="G360" s="255">
        <f t="shared" si="104"/>
        <v>44068681.180820644</v>
      </c>
      <c r="H360" s="255">
        <f t="shared" si="104"/>
        <v>8122974.516586866</v>
      </c>
      <c r="I360" s="255">
        <f t="shared" si="104"/>
        <v>7624472.28375215</v>
      </c>
      <c r="J360" s="255">
        <f t="shared" si="104"/>
        <v>4478098.029314661</v>
      </c>
      <c r="K360" s="255">
        <f t="shared" si="104"/>
        <v>3885542.980354342</v>
      </c>
      <c r="L360" s="255">
        <f t="shared" si="104"/>
        <v>824882.8979707082</v>
      </c>
      <c r="M360" s="255">
        <f t="shared" si="104"/>
        <v>302798.33840329025</v>
      </c>
      <c r="N360" s="255">
        <f t="shared" si="104"/>
        <v>1900373.651171955</v>
      </c>
      <c r="O360" s="255">
        <f t="shared" si="104"/>
        <v>203735.85590491362</v>
      </c>
      <c r="P360" s="255">
        <f t="shared" si="104"/>
        <v>44068681.180820644</v>
      </c>
      <c r="Q360" s="255">
        <f t="shared" si="104"/>
        <v>8122974.516586866</v>
      </c>
      <c r="R360" s="255">
        <f t="shared" si="104"/>
        <v>7624472.28375215</v>
      </c>
      <c r="S360" s="255">
        <f t="shared" si="104"/>
        <v>4478098.029314661</v>
      </c>
      <c r="T360" s="255">
        <f t="shared" si="104"/>
        <v>3076450.631082237</v>
      </c>
      <c r="U360" s="255">
        <f t="shared" si="104"/>
        <v>12350.002792992083</v>
      </c>
      <c r="V360" s="255">
        <f t="shared" si="104"/>
        <v>787725.8637235039</v>
      </c>
      <c r="W360" s="255">
        <f t="shared" si="104"/>
        <v>124486.70601641902</v>
      </c>
      <c r="X360" s="255">
        <f t="shared" si="104"/>
        <v>302798.33840329025</v>
      </c>
      <c r="Y360" s="255">
        <f t="shared" si="104"/>
        <v>694881.2947775126</v>
      </c>
      <c r="Z360" s="255">
        <f t="shared" si="104"/>
        <v>1900373.651171955</v>
      </c>
      <c r="AA360" s="255">
        <f t="shared" si="104"/>
        <v>175071.93870290444</v>
      </c>
      <c r="AB360" s="255">
        <f t="shared" si="104"/>
        <v>24035.503788898448</v>
      </c>
      <c r="AC360" s="73"/>
      <c r="AD360" s="166"/>
      <c r="AE360" s="166"/>
      <c r="AF360" s="166"/>
      <c r="AG360" s="166"/>
      <c r="AH360" s="166"/>
      <c r="AI360" s="166"/>
    </row>
    <row r="361" spans="1:35" s="154" customFormat="1" ht="11.25">
      <c r="A361" s="162"/>
      <c r="B361" s="164"/>
      <c r="C361" s="163"/>
      <c r="D361" s="155"/>
      <c r="E361" s="1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73"/>
      <c r="AD361" s="166"/>
      <c r="AE361" s="166"/>
      <c r="AF361" s="166"/>
      <c r="AG361" s="166"/>
      <c r="AH361" s="166"/>
      <c r="AI361" s="166"/>
    </row>
    <row r="362" spans="1:35" s="154" customFormat="1" ht="11.25">
      <c r="A362" s="162"/>
      <c r="B362" s="169" t="s">
        <v>1319</v>
      </c>
      <c r="C362" s="162"/>
      <c r="D362" s="150"/>
      <c r="E362" s="162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73"/>
      <c r="AD362" s="166"/>
      <c r="AE362" s="166"/>
      <c r="AF362" s="166"/>
      <c r="AG362" s="166"/>
      <c r="AH362" s="166"/>
      <c r="AI362" s="166"/>
    </row>
    <row r="363" spans="1:35" s="154" customFormat="1" ht="11.25">
      <c r="A363" s="188">
        <v>270</v>
      </c>
      <c r="B363" s="183" t="s">
        <v>156</v>
      </c>
      <c r="C363" s="187" t="s">
        <v>785</v>
      </c>
      <c r="D363" s="155" t="s">
        <v>472</v>
      </c>
      <c r="E363" s="179" t="s">
        <v>353</v>
      </c>
      <c r="F363" s="255">
        <v>767268</v>
      </c>
      <c r="G363" s="255">
        <v>428194.2478652866</v>
      </c>
      <c r="H363" s="255">
        <v>89577.92743590527</v>
      </c>
      <c r="I363" s="255">
        <v>101854.6797918804</v>
      </c>
      <c r="J363" s="255">
        <v>63347.17852958818</v>
      </c>
      <c r="K363" s="255">
        <v>55664.41638808942</v>
      </c>
      <c r="L363" s="255">
        <v>8064.674794359794</v>
      </c>
      <c r="M363" s="255">
        <v>9287.825089283077</v>
      </c>
      <c r="N363" s="255">
        <v>9412.152138236012</v>
      </c>
      <c r="O363" s="255">
        <v>1864.8979673715164</v>
      </c>
      <c r="P363" s="255">
        <v>428194.2478652866</v>
      </c>
      <c r="Q363" s="255">
        <v>89577.92743590527</v>
      </c>
      <c r="R363" s="255">
        <v>101854.6797918804</v>
      </c>
      <c r="S363" s="255">
        <v>63347.17852958818</v>
      </c>
      <c r="T363" s="255">
        <v>47434.72288094501</v>
      </c>
      <c r="U363" s="255">
        <v>160.0836957451523</v>
      </c>
      <c r="V363" s="255">
        <v>8069.60981139925</v>
      </c>
      <c r="W363" s="255">
        <v>935.8942905866794</v>
      </c>
      <c r="X363" s="255">
        <v>9287.825089283077</v>
      </c>
      <c r="Y363" s="255">
        <v>7128.780503773115</v>
      </c>
      <c r="Z363" s="255">
        <v>9412.152138236012</v>
      </c>
      <c r="AA363" s="255">
        <v>1606.2425598517782</v>
      </c>
      <c r="AB363" s="255">
        <v>258.65540751973856</v>
      </c>
      <c r="AC363" s="73"/>
      <c r="AD363" s="166"/>
      <c r="AE363" s="166"/>
      <c r="AF363" s="166"/>
      <c r="AG363" s="166"/>
      <c r="AH363" s="166"/>
      <c r="AI363" s="166"/>
    </row>
    <row r="364" spans="1:35" s="154" customFormat="1" ht="22.5">
      <c r="A364" s="188">
        <v>271</v>
      </c>
      <c r="B364" s="183" t="s">
        <v>157</v>
      </c>
      <c r="C364" s="179" t="s">
        <v>836</v>
      </c>
      <c r="D364" s="155" t="s">
        <v>472</v>
      </c>
      <c r="E364" s="179" t="s">
        <v>564</v>
      </c>
      <c r="F364" s="255">
        <v>1131780</v>
      </c>
      <c r="G364" s="255">
        <v>633625.7719835803</v>
      </c>
      <c r="H364" s="255">
        <v>131336.7104165445</v>
      </c>
      <c r="I364" s="255">
        <v>149229.46662133743</v>
      </c>
      <c r="J364" s="255">
        <v>92335.65850637158</v>
      </c>
      <c r="K364" s="255">
        <v>80592.79404545395</v>
      </c>
      <c r="L364" s="255">
        <v>15097.478409874664</v>
      </c>
      <c r="M364" s="255">
        <v>12730.022354446275</v>
      </c>
      <c r="N364" s="255">
        <v>13768.052357795303</v>
      </c>
      <c r="O364" s="255">
        <v>3064.045304596024</v>
      </c>
      <c r="P364" s="255">
        <v>633625.7719835803</v>
      </c>
      <c r="Q364" s="255">
        <v>131336.7104165445</v>
      </c>
      <c r="R364" s="255">
        <v>149229.46662133743</v>
      </c>
      <c r="S364" s="255">
        <v>92335.65850637158</v>
      </c>
      <c r="T364" s="255">
        <v>68340.24591581676</v>
      </c>
      <c r="U364" s="255">
        <v>235.65971510898305</v>
      </c>
      <c r="V364" s="255">
        <v>12016.888414528208</v>
      </c>
      <c r="W364" s="255">
        <v>1539.001602978048</v>
      </c>
      <c r="X364" s="255">
        <v>12730.022354446275</v>
      </c>
      <c r="Y364" s="255">
        <v>13558.476806896617</v>
      </c>
      <c r="Z364" s="255">
        <v>13768.052357795303</v>
      </c>
      <c r="AA364" s="255">
        <v>2697.1927768195965</v>
      </c>
      <c r="AB364" s="255">
        <v>366.85252777642745</v>
      </c>
      <c r="AC364" s="73"/>
      <c r="AD364" s="166"/>
      <c r="AE364" s="166"/>
      <c r="AF364" s="166"/>
      <c r="AG364" s="166"/>
      <c r="AH364" s="166"/>
      <c r="AI364" s="166"/>
    </row>
    <row r="365" spans="1:35" s="154" customFormat="1" ht="22.5">
      <c r="A365" s="188">
        <v>272</v>
      </c>
      <c r="B365" s="183" t="s">
        <v>158</v>
      </c>
      <c r="C365" s="153" t="s">
        <v>543</v>
      </c>
      <c r="D365" s="150" t="s">
        <v>472</v>
      </c>
      <c r="E365" s="187" t="s">
        <v>544</v>
      </c>
      <c r="F365" s="255">
        <v>222781</v>
      </c>
      <c r="G365" s="255">
        <v>210508.97953964194</v>
      </c>
      <c r="H365" s="255">
        <v>11453.885763000852</v>
      </c>
      <c r="I365" s="255">
        <v>686.6487638533674</v>
      </c>
      <c r="J365" s="255">
        <v>43.82864450127877</v>
      </c>
      <c r="K365" s="255">
        <v>0</v>
      </c>
      <c r="L365" s="255">
        <v>0</v>
      </c>
      <c r="M365" s="255">
        <v>0</v>
      </c>
      <c r="N365" s="255">
        <v>87.65728900255753</v>
      </c>
      <c r="O365" s="255">
        <v>0</v>
      </c>
      <c r="P365" s="255">
        <v>210508.97953964194</v>
      </c>
      <c r="Q365" s="255">
        <v>11453.885763000852</v>
      </c>
      <c r="R365" s="255">
        <v>686.6487638533674</v>
      </c>
      <c r="S365" s="255">
        <v>43.82864450127877</v>
      </c>
      <c r="T365" s="255">
        <v>0</v>
      </c>
      <c r="U365" s="255">
        <v>0</v>
      </c>
      <c r="V365" s="255">
        <v>0</v>
      </c>
      <c r="W365" s="255">
        <v>0</v>
      </c>
      <c r="X365" s="255">
        <v>0</v>
      </c>
      <c r="Y365" s="255">
        <v>0</v>
      </c>
      <c r="Z365" s="255">
        <v>87.65728900255753</v>
      </c>
      <c r="AA365" s="255">
        <v>0</v>
      </c>
      <c r="AB365" s="255">
        <v>0</v>
      </c>
      <c r="AC365" s="73"/>
      <c r="AD365" s="166"/>
      <c r="AE365" s="166"/>
      <c r="AF365" s="166"/>
      <c r="AG365" s="166"/>
      <c r="AH365" s="166"/>
      <c r="AI365" s="166"/>
    </row>
    <row r="366" spans="1:35" s="154" customFormat="1" ht="22.5">
      <c r="A366" s="188">
        <v>273</v>
      </c>
      <c r="B366" s="183" t="s">
        <v>159</v>
      </c>
      <c r="C366" s="187" t="s">
        <v>563</v>
      </c>
      <c r="D366" s="150" t="s">
        <v>472</v>
      </c>
      <c r="E366" s="153" t="s">
        <v>564</v>
      </c>
      <c r="F366" s="255">
        <v>542517</v>
      </c>
      <c r="G366" s="255">
        <v>303727.53798372124</v>
      </c>
      <c r="H366" s="255">
        <v>62956.04987281315</v>
      </c>
      <c r="I366" s="255">
        <v>71532.9150038065</v>
      </c>
      <c r="J366" s="255">
        <v>44260.95570331795</v>
      </c>
      <c r="K366" s="255">
        <v>38632.031708598435</v>
      </c>
      <c r="L366" s="255">
        <v>7236.953024872302</v>
      </c>
      <c r="M366" s="255">
        <v>6102.116610708026</v>
      </c>
      <c r="N366" s="255">
        <v>6599.694694193247</v>
      </c>
      <c r="O366" s="255">
        <v>1468.745397969147</v>
      </c>
      <c r="P366" s="255">
        <v>303727.53798372124</v>
      </c>
      <c r="Q366" s="255">
        <v>62956.04987281315</v>
      </c>
      <c r="R366" s="255">
        <v>71532.9150038065</v>
      </c>
      <c r="S366" s="255">
        <v>44260.95570331795</v>
      </c>
      <c r="T366" s="255">
        <v>32758.791632217533</v>
      </c>
      <c r="U366" s="255">
        <v>112.96312150928642</v>
      </c>
      <c r="V366" s="255">
        <v>5760.276954871619</v>
      </c>
      <c r="W366" s="255">
        <v>737.718048245102</v>
      </c>
      <c r="X366" s="255">
        <v>6102.116610708026</v>
      </c>
      <c r="Y366" s="255">
        <v>6499.2349766272</v>
      </c>
      <c r="Z366" s="255">
        <v>6599.694694193247</v>
      </c>
      <c r="AA366" s="255">
        <v>1292.8952037514687</v>
      </c>
      <c r="AB366" s="255">
        <v>175.85019421767845</v>
      </c>
      <c r="AC366" s="73"/>
      <c r="AD366" s="166"/>
      <c r="AE366" s="166"/>
      <c r="AF366" s="166"/>
      <c r="AG366" s="166"/>
      <c r="AH366" s="166"/>
      <c r="AI366" s="166"/>
    </row>
    <row r="367" spans="1:35" s="154" customFormat="1" ht="11.25">
      <c r="A367" s="188">
        <v>274</v>
      </c>
      <c r="B367" s="185" t="s">
        <v>160</v>
      </c>
      <c r="C367" s="184" t="s">
        <v>161</v>
      </c>
      <c r="D367" s="155"/>
      <c r="E367" s="184"/>
      <c r="F367" s="255">
        <f aca="true" t="shared" si="105" ref="F367:AB367">(F363+F364-F365-F366)</f>
        <v>1133750</v>
      </c>
      <c r="G367" s="255">
        <f t="shared" si="105"/>
        <v>547583.5023255037</v>
      </c>
      <c r="H367" s="255">
        <f t="shared" si="105"/>
        <v>146504.70221663575</v>
      </c>
      <c r="I367" s="255">
        <f t="shared" si="105"/>
        <v>178864.58264555797</v>
      </c>
      <c r="J367" s="255">
        <f t="shared" si="105"/>
        <v>111378.05268814054</v>
      </c>
      <c r="K367" s="255">
        <f t="shared" si="105"/>
        <v>97625.17872494494</v>
      </c>
      <c r="L367" s="255">
        <f t="shared" si="105"/>
        <v>15925.200179362157</v>
      </c>
      <c r="M367" s="255">
        <f t="shared" si="105"/>
        <v>15915.730833021325</v>
      </c>
      <c r="N367" s="255">
        <f t="shared" si="105"/>
        <v>16492.85251283551</v>
      </c>
      <c r="O367" s="255">
        <f t="shared" si="105"/>
        <v>3460.1978739983933</v>
      </c>
      <c r="P367" s="255">
        <f t="shared" si="105"/>
        <v>547583.5023255037</v>
      </c>
      <c r="Q367" s="255">
        <f t="shared" si="105"/>
        <v>146504.70221663575</v>
      </c>
      <c r="R367" s="255">
        <f t="shared" si="105"/>
        <v>178864.58264555797</v>
      </c>
      <c r="S367" s="255">
        <f t="shared" si="105"/>
        <v>111378.05268814054</v>
      </c>
      <c r="T367" s="255">
        <f t="shared" si="105"/>
        <v>83016.17716454423</v>
      </c>
      <c r="U367" s="255">
        <f t="shared" si="105"/>
        <v>282.78028934484894</v>
      </c>
      <c r="V367" s="255">
        <f t="shared" si="105"/>
        <v>14326.22127105584</v>
      </c>
      <c r="W367" s="255">
        <f t="shared" si="105"/>
        <v>1737.1778453196255</v>
      </c>
      <c r="X367" s="255">
        <f t="shared" si="105"/>
        <v>15915.730833021325</v>
      </c>
      <c r="Y367" s="255">
        <f t="shared" si="105"/>
        <v>14188.022334042531</v>
      </c>
      <c r="Z367" s="255">
        <f t="shared" si="105"/>
        <v>16492.85251283551</v>
      </c>
      <c r="AA367" s="255">
        <f t="shared" si="105"/>
        <v>3010.5401329199062</v>
      </c>
      <c r="AB367" s="255">
        <f t="shared" si="105"/>
        <v>449.65774107848756</v>
      </c>
      <c r="AC367" s="73"/>
      <c r="AD367" s="166"/>
      <c r="AE367" s="166"/>
      <c r="AF367" s="166"/>
      <c r="AG367" s="166"/>
      <c r="AH367" s="166"/>
      <c r="AI367" s="166"/>
    </row>
    <row r="368" spans="1:35" s="154" customFormat="1" ht="11.25">
      <c r="A368" s="179"/>
      <c r="B368" s="185"/>
      <c r="C368" s="179"/>
      <c r="D368" s="155"/>
      <c r="E368" s="184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73"/>
      <c r="AD368" s="166"/>
      <c r="AE368" s="166"/>
      <c r="AF368" s="166"/>
      <c r="AG368" s="166"/>
      <c r="AH368" s="166"/>
      <c r="AI368" s="166"/>
    </row>
    <row r="369" spans="1:35" s="154" customFormat="1" ht="11.25">
      <c r="A369" s="188">
        <v>275</v>
      </c>
      <c r="B369" s="169" t="s">
        <v>1337</v>
      </c>
      <c r="C369" s="163" t="s">
        <v>162</v>
      </c>
      <c r="D369" s="155" t="s">
        <v>472</v>
      </c>
      <c r="E369" s="162" t="s">
        <v>472</v>
      </c>
      <c r="F369" s="255">
        <f aca="true" t="shared" si="106" ref="F369:AB369">(F367*F140)</f>
        <v>337556.0148652557</v>
      </c>
      <c r="G369" s="255">
        <f t="shared" si="106"/>
        <v>151326.48051411676</v>
      </c>
      <c r="H369" s="255">
        <f t="shared" si="106"/>
        <v>45855.600589840564</v>
      </c>
      <c r="I369" s="255">
        <f t="shared" si="106"/>
        <v>59005.10006147744</v>
      </c>
      <c r="J369" s="255">
        <f t="shared" si="106"/>
        <v>38924.74801193779</v>
      </c>
      <c r="K369" s="255">
        <f t="shared" si="106"/>
        <v>36656.51253524098</v>
      </c>
      <c r="L369" s="255">
        <f t="shared" si="106"/>
        <v>3.0171661357634097E-19</v>
      </c>
      <c r="M369" s="255">
        <f t="shared" si="106"/>
        <v>9412.187625118251</v>
      </c>
      <c r="N369" s="255">
        <f t="shared" si="106"/>
        <v>1604.8447301500494</v>
      </c>
      <c r="O369" s="255">
        <f t="shared" si="106"/>
        <v>145.8689211282465</v>
      </c>
      <c r="P369" s="255">
        <f t="shared" si="106"/>
        <v>151326.48051411676</v>
      </c>
      <c r="Q369" s="255">
        <f t="shared" si="106"/>
        <v>45855.600589840564</v>
      </c>
      <c r="R369" s="255">
        <f t="shared" si="106"/>
        <v>59005.10006147744</v>
      </c>
      <c r="S369" s="255">
        <f t="shared" si="106"/>
        <v>38924.74801193779</v>
      </c>
      <c r="T369" s="255">
        <f t="shared" si="106"/>
        <v>33257.81432403103</v>
      </c>
      <c r="U369" s="255">
        <f t="shared" si="106"/>
        <v>87.89696894478743</v>
      </c>
      <c r="V369" s="255">
        <f t="shared" si="106"/>
        <v>3349.4609598174206</v>
      </c>
      <c r="W369" s="255">
        <f t="shared" si="106"/>
        <v>8.777458585414493E-21</v>
      </c>
      <c r="X369" s="255">
        <f t="shared" si="106"/>
        <v>9412.187625118251</v>
      </c>
      <c r="Y369" s="255">
        <f t="shared" si="106"/>
        <v>2.911786498214331E-19</v>
      </c>
      <c r="Z369" s="255">
        <f t="shared" si="106"/>
        <v>1604.8447301500494</v>
      </c>
      <c r="AA369" s="255">
        <f t="shared" si="106"/>
        <v>0</v>
      </c>
      <c r="AB369" s="255">
        <f t="shared" si="106"/>
        <v>158.324300099839</v>
      </c>
      <c r="AC369" s="73"/>
      <c r="AD369" s="166"/>
      <c r="AE369" s="166"/>
      <c r="AF369" s="166"/>
      <c r="AG369" s="166"/>
      <c r="AH369" s="166"/>
      <c r="AI369" s="166"/>
    </row>
    <row r="370" spans="1:35" s="154" customFormat="1" ht="11.25">
      <c r="A370" s="188">
        <v>276</v>
      </c>
      <c r="B370" s="169" t="s">
        <v>1339</v>
      </c>
      <c r="C370" s="163" t="s">
        <v>163</v>
      </c>
      <c r="D370" s="155" t="s">
        <v>472</v>
      </c>
      <c r="E370" s="162" t="s">
        <v>472</v>
      </c>
      <c r="F370" s="255">
        <f aca="true" t="shared" si="107" ref="F370:AB370">(F367*F141)</f>
        <v>139990.33648682293</v>
      </c>
      <c r="G370" s="255">
        <f t="shared" si="107"/>
        <v>59041.514407948394</v>
      </c>
      <c r="H370" s="255">
        <f t="shared" si="107"/>
        <v>17878.67482938056</v>
      </c>
      <c r="I370" s="255">
        <f t="shared" si="107"/>
        <v>23003.909917953973</v>
      </c>
      <c r="J370" s="255">
        <f t="shared" si="107"/>
        <v>15173.88840969647</v>
      </c>
      <c r="K370" s="255">
        <f t="shared" si="107"/>
        <v>14285.546054202965</v>
      </c>
      <c r="L370" s="255">
        <f t="shared" si="107"/>
        <v>8267.564954918338</v>
      </c>
      <c r="M370" s="255">
        <f t="shared" si="107"/>
        <v>3667.1444336163663</v>
      </c>
      <c r="N370" s="255">
        <f t="shared" si="107"/>
        <v>624.9742961853469</v>
      </c>
      <c r="O370" s="255">
        <f t="shared" si="107"/>
        <v>612.843031129335</v>
      </c>
      <c r="P370" s="255">
        <f t="shared" si="107"/>
        <v>59041.514407948394</v>
      </c>
      <c r="Q370" s="255">
        <f t="shared" si="107"/>
        <v>17878.67482938056</v>
      </c>
      <c r="R370" s="255">
        <f t="shared" si="107"/>
        <v>23003.909917953973</v>
      </c>
      <c r="S370" s="255">
        <f t="shared" si="107"/>
        <v>15173.88840969647</v>
      </c>
      <c r="T370" s="255">
        <f t="shared" si="107"/>
        <v>12963.774985473781</v>
      </c>
      <c r="U370" s="255">
        <f t="shared" si="107"/>
        <v>34.18600468642326</v>
      </c>
      <c r="V370" s="255">
        <f t="shared" si="107"/>
        <v>1302.7019136423992</v>
      </c>
      <c r="W370" s="255">
        <f t="shared" si="107"/>
        <v>264.04417363415456</v>
      </c>
      <c r="X370" s="255">
        <f t="shared" si="107"/>
        <v>3667.1444336163663</v>
      </c>
      <c r="Y370" s="255">
        <f t="shared" si="107"/>
        <v>7956.995969080528</v>
      </c>
      <c r="Z370" s="255">
        <f t="shared" si="107"/>
        <v>624.9742961853469</v>
      </c>
      <c r="AA370" s="255">
        <f t="shared" si="107"/>
        <v>549.5087458526114</v>
      </c>
      <c r="AB370" s="255">
        <f t="shared" si="107"/>
        <v>61.73404083027184</v>
      </c>
      <c r="AC370" s="73"/>
      <c r="AD370" s="166"/>
      <c r="AE370" s="166"/>
      <c r="AF370" s="166"/>
      <c r="AG370" s="166"/>
      <c r="AH370" s="166"/>
      <c r="AI370" s="166"/>
    </row>
    <row r="371" spans="1:35" s="154" customFormat="1" ht="11.25">
      <c r="A371" s="188">
        <v>277</v>
      </c>
      <c r="B371" s="169" t="s">
        <v>1341</v>
      </c>
      <c r="C371" s="163" t="s">
        <v>164</v>
      </c>
      <c r="D371" s="155" t="s">
        <v>472</v>
      </c>
      <c r="E371" s="162" t="s">
        <v>472</v>
      </c>
      <c r="F371" s="255">
        <f aca="true" t="shared" si="108" ref="F371:AB371">(F367*F142)</f>
        <v>656203.6486479214</v>
      </c>
      <c r="G371" s="255">
        <f t="shared" si="108"/>
        <v>337215.5074034386</v>
      </c>
      <c r="H371" s="255">
        <f t="shared" si="108"/>
        <v>82770.42679741462</v>
      </c>
      <c r="I371" s="255">
        <f t="shared" si="108"/>
        <v>96855.57266612658</v>
      </c>
      <c r="J371" s="255">
        <f t="shared" si="108"/>
        <v>57279.41626650629</v>
      </c>
      <c r="K371" s="255">
        <f t="shared" si="108"/>
        <v>46683.12013550099</v>
      </c>
      <c r="L371" s="255">
        <f t="shared" si="108"/>
        <v>7657.6352244438185</v>
      </c>
      <c r="M371" s="255">
        <f t="shared" si="108"/>
        <v>2836.398774286707</v>
      </c>
      <c r="N371" s="255">
        <f t="shared" si="108"/>
        <v>14263.033486500113</v>
      </c>
      <c r="O371" s="255">
        <f t="shared" si="108"/>
        <v>2701.485921740812</v>
      </c>
      <c r="P371" s="255">
        <f t="shared" si="108"/>
        <v>337215.5074034386</v>
      </c>
      <c r="Q371" s="255">
        <f t="shared" si="108"/>
        <v>82770.42679741462</v>
      </c>
      <c r="R371" s="255">
        <f t="shared" si="108"/>
        <v>96855.57266612658</v>
      </c>
      <c r="S371" s="255">
        <f t="shared" si="108"/>
        <v>57279.41626650629</v>
      </c>
      <c r="T371" s="255">
        <f t="shared" si="108"/>
        <v>36794.587855039426</v>
      </c>
      <c r="U371" s="255">
        <f t="shared" si="108"/>
        <v>160.69731571363823</v>
      </c>
      <c r="V371" s="255">
        <f t="shared" si="108"/>
        <v>9674.05839759602</v>
      </c>
      <c r="W371" s="255">
        <f t="shared" si="108"/>
        <v>1473.133671685471</v>
      </c>
      <c r="X371" s="255">
        <f t="shared" si="108"/>
        <v>2836.398774286707</v>
      </c>
      <c r="Y371" s="255">
        <f t="shared" si="108"/>
        <v>6231.026364962001</v>
      </c>
      <c r="Z371" s="255">
        <f t="shared" si="108"/>
        <v>14263.033486500113</v>
      </c>
      <c r="AA371" s="255">
        <f t="shared" si="108"/>
        <v>2461.0313870672944</v>
      </c>
      <c r="AB371" s="255">
        <f t="shared" si="108"/>
        <v>229.59940014837676</v>
      </c>
      <c r="AC371" s="73"/>
      <c r="AD371" s="166"/>
      <c r="AE371" s="166"/>
      <c r="AF371" s="166"/>
      <c r="AG371" s="166"/>
      <c r="AH371" s="166"/>
      <c r="AI371" s="166"/>
    </row>
    <row r="372" spans="1:35" s="154" customFormat="1" ht="11.25">
      <c r="A372" s="179"/>
      <c r="B372" s="185"/>
      <c r="C372" s="184"/>
      <c r="D372" s="155"/>
      <c r="E372" s="184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73"/>
      <c r="AD372" s="166"/>
      <c r="AE372" s="166"/>
      <c r="AF372" s="166"/>
      <c r="AG372" s="166"/>
      <c r="AH372" s="166"/>
      <c r="AI372" s="166"/>
    </row>
    <row r="373" spans="1:35" s="182" customFormat="1" ht="11.25">
      <c r="A373" s="188"/>
      <c r="B373" s="311" t="s">
        <v>165</v>
      </c>
      <c r="C373" s="310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73"/>
      <c r="AD373" s="181"/>
      <c r="AE373" s="181"/>
      <c r="AF373" s="181"/>
      <c r="AG373" s="181"/>
      <c r="AH373" s="181"/>
      <c r="AI373" s="181"/>
    </row>
    <row r="374" spans="1:35" s="154" customFormat="1" ht="11.25">
      <c r="A374" s="188">
        <v>278</v>
      </c>
      <c r="B374" s="169" t="s">
        <v>1344</v>
      </c>
      <c r="C374" s="163" t="s">
        <v>166</v>
      </c>
      <c r="D374" s="155" t="s">
        <v>472</v>
      </c>
      <c r="E374" s="155" t="s">
        <v>472</v>
      </c>
      <c r="F374" s="255">
        <f aca="true" t="shared" si="109" ref="F374:AB374">(F358+F369)</f>
        <v>31971629.674677312</v>
      </c>
      <c r="G374" s="255">
        <f t="shared" si="109"/>
        <v>17256415.592066683</v>
      </c>
      <c r="H374" s="255">
        <f t="shared" si="109"/>
        <v>3938279.9077686626</v>
      </c>
      <c r="I374" s="255">
        <f t="shared" si="109"/>
        <v>4076567.4159105048</v>
      </c>
      <c r="J374" s="255">
        <f t="shared" si="109"/>
        <v>2671063.120462474</v>
      </c>
      <c r="K374" s="255">
        <f t="shared" si="109"/>
        <v>2675604.802494015</v>
      </c>
      <c r="L374" s="255">
        <f t="shared" si="109"/>
        <v>2.8413263456592246E-17</v>
      </c>
      <c r="M374" s="255">
        <f t="shared" si="109"/>
        <v>878502.0186443707</v>
      </c>
      <c r="N374" s="255">
        <f t="shared" si="109"/>
        <v>186552.15205187735</v>
      </c>
      <c r="O374" s="255">
        <f t="shared" si="109"/>
        <v>9661.014213443414</v>
      </c>
      <c r="P374" s="255">
        <f t="shared" si="109"/>
        <v>17256415.592066683</v>
      </c>
      <c r="Q374" s="255">
        <f t="shared" si="109"/>
        <v>3938279.9077686626</v>
      </c>
      <c r="R374" s="255">
        <f t="shared" si="109"/>
        <v>4076567.4159105048</v>
      </c>
      <c r="S374" s="255">
        <f t="shared" si="109"/>
        <v>2671063.120462474</v>
      </c>
      <c r="T374" s="255">
        <f t="shared" si="109"/>
        <v>2438437.9353924636</v>
      </c>
      <c r="U374" s="255">
        <f t="shared" si="109"/>
        <v>5930.686283024094</v>
      </c>
      <c r="V374" s="255">
        <f t="shared" si="109"/>
        <v>239250.15269810427</v>
      </c>
      <c r="W374" s="255">
        <f t="shared" si="109"/>
        <v>6.503377882845472E-19</v>
      </c>
      <c r="X374" s="255">
        <f t="shared" si="109"/>
        <v>878502.0186443707</v>
      </c>
      <c r="Y374" s="255">
        <f t="shared" si="109"/>
        <v>2.837773240233011E-17</v>
      </c>
      <c r="Z374" s="255">
        <f t="shared" si="109"/>
        <v>186552.15205187735</v>
      </c>
      <c r="AA374" s="255">
        <f t="shared" si="109"/>
        <v>0</v>
      </c>
      <c r="AB374" s="255">
        <f t="shared" si="109"/>
        <v>14493.992842318921</v>
      </c>
      <c r="AC374" s="73"/>
      <c r="AD374" s="166"/>
      <c r="AE374" s="166"/>
      <c r="AF374" s="166"/>
      <c r="AG374" s="166"/>
      <c r="AH374" s="166"/>
      <c r="AI374" s="166"/>
    </row>
    <row r="375" spans="1:35" s="154" customFormat="1" ht="11.25">
      <c r="A375" s="188">
        <v>279</v>
      </c>
      <c r="B375" s="164" t="s">
        <v>1345</v>
      </c>
      <c r="C375" s="163" t="s">
        <v>167</v>
      </c>
      <c r="D375" s="155" t="s">
        <v>472</v>
      </c>
      <c r="E375" s="155" t="s">
        <v>472</v>
      </c>
      <c r="F375" s="255">
        <f aca="true" t="shared" si="110" ref="F375:AB375">(F359+F370)</f>
        <v>4522024.56293259</v>
      </c>
      <c r="G375" s="255">
        <f t="shared" si="110"/>
        <v>2288176.3327880204</v>
      </c>
      <c r="H375" s="255">
        <f t="shared" si="110"/>
        <v>524789.4851959216</v>
      </c>
      <c r="I375" s="255">
        <f t="shared" si="110"/>
        <v>546174.3120998952</v>
      </c>
      <c r="J375" s="255">
        <f t="shared" si="110"/>
        <v>357900.8179083454</v>
      </c>
      <c r="K375" s="255">
        <f t="shared" si="110"/>
        <v>357800.0029012958</v>
      </c>
      <c r="L375" s="255">
        <f t="shared" si="110"/>
        <v>265562.6983748469</v>
      </c>
      <c r="M375" s="255">
        <f t="shared" si="110"/>
        <v>116769.21228472212</v>
      </c>
      <c r="N375" s="255">
        <f t="shared" si="110"/>
        <v>24682.20238510109</v>
      </c>
      <c r="O375" s="255">
        <f t="shared" si="110"/>
        <v>13965.581494352384</v>
      </c>
      <c r="P375" s="255">
        <f t="shared" si="110"/>
        <v>2288176.3327880204</v>
      </c>
      <c r="Q375" s="255">
        <f t="shared" si="110"/>
        <v>524789.4851959216</v>
      </c>
      <c r="R375" s="255">
        <f t="shared" si="110"/>
        <v>546174.3120998952</v>
      </c>
      <c r="S375" s="255">
        <f t="shared" si="110"/>
        <v>357900.8179083454</v>
      </c>
      <c r="T375" s="255">
        <f t="shared" si="110"/>
        <v>326114.7895467363</v>
      </c>
      <c r="U375" s="255">
        <f t="shared" si="110"/>
        <v>793.2232947912045</v>
      </c>
      <c r="V375" s="255">
        <f t="shared" si="110"/>
        <v>31948.277502951907</v>
      </c>
      <c r="W375" s="255">
        <f t="shared" si="110"/>
        <v>6710.392060149334</v>
      </c>
      <c r="X375" s="255">
        <f t="shared" si="110"/>
        <v>116769.21228472212</v>
      </c>
      <c r="Y375" s="255">
        <f t="shared" si="110"/>
        <v>264320.67867927026</v>
      </c>
      <c r="Z375" s="255">
        <f t="shared" si="110"/>
        <v>24682.20238510109</v>
      </c>
      <c r="AA375" s="255">
        <f t="shared" si="110"/>
        <v>11843.054837497068</v>
      </c>
      <c r="AB375" s="255">
        <f t="shared" si="110"/>
        <v>1928.8165756156238</v>
      </c>
      <c r="AC375" s="73"/>
      <c r="AD375" s="166"/>
      <c r="AE375" s="166"/>
      <c r="AF375" s="166"/>
      <c r="AG375" s="166"/>
      <c r="AH375" s="166"/>
      <c r="AI375" s="166"/>
    </row>
    <row r="376" spans="1:35" s="154" customFormat="1" ht="11.25">
      <c r="A376" s="188">
        <v>280</v>
      </c>
      <c r="B376" s="164" t="s">
        <v>1346</v>
      </c>
      <c r="C376" s="163" t="s">
        <v>168</v>
      </c>
      <c r="D376" s="155" t="s">
        <v>472</v>
      </c>
      <c r="E376" s="155" t="s">
        <v>472</v>
      </c>
      <c r="F376" s="255">
        <f aca="true" t="shared" si="111" ref="F376:AB376">(F360+F371)</f>
        <v>71754634.76239009</v>
      </c>
      <c r="G376" s="255">
        <f t="shared" si="111"/>
        <v>44405896.688224085</v>
      </c>
      <c r="H376" s="255">
        <f t="shared" si="111"/>
        <v>8205744.94338428</v>
      </c>
      <c r="I376" s="255">
        <f t="shared" si="111"/>
        <v>7721327.856418276</v>
      </c>
      <c r="J376" s="255">
        <f t="shared" si="111"/>
        <v>4535377.445581168</v>
      </c>
      <c r="K376" s="255">
        <f t="shared" si="111"/>
        <v>3932226.100489843</v>
      </c>
      <c r="L376" s="255">
        <f t="shared" si="111"/>
        <v>832540.5331951521</v>
      </c>
      <c r="M376" s="255">
        <f t="shared" si="111"/>
        <v>305634.737177577</v>
      </c>
      <c r="N376" s="255">
        <f t="shared" si="111"/>
        <v>1914636.6846584552</v>
      </c>
      <c r="O376" s="255">
        <f t="shared" si="111"/>
        <v>206437.34182665445</v>
      </c>
      <c r="P376" s="255">
        <f t="shared" si="111"/>
        <v>44405896.688224085</v>
      </c>
      <c r="Q376" s="255">
        <f t="shared" si="111"/>
        <v>8205744.94338428</v>
      </c>
      <c r="R376" s="255">
        <f t="shared" si="111"/>
        <v>7721327.856418276</v>
      </c>
      <c r="S376" s="255">
        <f t="shared" si="111"/>
        <v>4535377.445581168</v>
      </c>
      <c r="T376" s="255">
        <f t="shared" si="111"/>
        <v>3113245.218937277</v>
      </c>
      <c r="U376" s="255">
        <f t="shared" si="111"/>
        <v>12510.700108705722</v>
      </c>
      <c r="V376" s="255">
        <f t="shared" si="111"/>
        <v>797399.9221210999</v>
      </c>
      <c r="W376" s="255">
        <f t="shared" si="111"/>
        <v>125959.83968810449</v>
      </c>
      <c r="X376" s="255">
        <f t="shared" si="111"/>
        <v>305634.737177577</v>
      </c>
      <c r="Y376" s="255">
        <f t="shared" si="111"/>
        <v>701112.3211424745</v>
      </c>
      <c r="Z376" s="255">
        <f t="shared" si="111"/>
        <v>1914636.6846584552</v>
      </c>
      <c r="AA376" s="255">
        <f t="shared" si="111"/>
        <v>177532.97008997173</v>
      </c>
      <c r="AB376" s="255">
        <f t="shared" si="111"/>
        <v>24265.103189046826</v>
      </c>
      <c r="AC376" s="73"/>
      <c r="AD376" s="166"/>
      <c r="AE376" s="166"/>
      <c r="AF376" s="166"/>
      <c r="AG376" s="166"/>
      <c r="AH376" s="166"/>
      <c r="AI376" s="166"/>
    </row>
    <row r="377" spans="1:35" s="154" customFormat="1" ht="11.25">
      <c r="A377" s="162"/>
      <c r="B377" s="169"/>
      <c r="C377" s="162"/>
      <c r="D377" s="150"/>
      <c r="E377" s="162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73"/>
      <c r="AD377" s="166"/>
      <c r="AE377" s="166"/>
      <c r="AF377" s="166"/>
      <c r="AG377" s="166"/>
      <c r="AH377" s="166"/>
      <c r="AI377" s="166"/>
    </row>
    <row r="378" spans="1:35" s="154" customFormat="1" ht="11.25">
      <c r="A378" s="188">
        <v>281</v>
      </c>
      <c r="B378" s="183" t="s">
        <v>169</v>
      </c>
      <c r="C378" s="184" t="s">
        <v>170</v>
      </c>
      <c r="D378" s="155"/>
      <c r="E378" s="155" t="s">
        <v>472</v>
      </c>
      <c r="F378" s="255">
        <f aca="true" t="shared" si="112" ref="F378:AB378">(F374+F375+F376)</f>
        <v>108248289</v>
      </c>
      <c r="G378" s="255">
        <f t="shared" si="112"/>
        <v>63950488.61307879</v>
      </c>
      <c r="H378" s="255">
        <f t="shared" si="112"/>
        <v>12668814.336348865</v>
      </c>
      <c r="I378" s="255">
        <f t="shared" si="112"/>
        <v>12344069.584428675</v>
      </c>
      <c r="J378" s="255">
        <f t="shared" si="112"/>
        <v>7564341.383951987</v>
      </c>
      <c r="K378" s="255">
        <f t="shared" si="112"/>
        <v>6965630.905885154</v>
      </c>
      <c r="L378" s="255">
        <f t="shared" si="112"/>
        <v>1098103.231569999</v>
      </c>
      <c r="M378" s="255">
        <f t="shared" si="112"/>
        <v>1300905.9681066698</v>
      </c>
      <c r="N378" s="255">
        <f t="shared" si="112"/>
        <v>2125871.0390954334</v>
      </c>
      <c r="O378" s="255">
        <f t="shared" si="112"/>
        <v>230063.93753445023</v>
      </c>
      <c r="P378" s="255">
        <f t="shared" si="112"/>
        <v>63950488.61307879</v>
      </c>
      <c r="Q378" s="255">
        <f t="shared" si="112"/>
        <v>12668814.336348865</v>
      </c>
      <c r="R378" s="255">
        <f t="shared" si="112"/>
        <v>12344069.584428675</v>
      </c>
      <c r="S378" s="255">
        <f t="shared" si="112"/>
        <v>7564341.383951987</v>
      </c>
      <c r="T378" s="255">
        <f t="shared" si="112"/>
        <v>5877797.943876477</v>
      </c>
      <c r="U378" s="255">
        <f t="shared" si="112"/>
        <v>19234.60968652102</v>
      </c>
      <c r="V378" s="255">
        <f t="shared" si="112"/>
        <v>1068598.352322156</v>
      </c>
      <c r="W378" s="255">
        <f t="shared" si="112"/>
        <v>132670.23174825383</v>
      </c>
      <c r="X378" s="255">
        <f t="shared" si="112"/>
        <v>1300905.9681066698</v>
      </c>
      <c r="Y378" s="255">
        <f t="shared" si="112"/>
        <v>965432.9998217449</v>
      </c>
      <c r="Z378" s="255">
        <f t="shared" si="112"/>
        <v>2125871.0390954334</v>
      </c>
      <c r="AA378" s="255">
        <f t="shared" si="112"/>
        <v>189376.0249274688</v>
      </c>
      <c r="AB378" s="255">
        <f t="shared" si="112"/>
        <v>40687.91260698137</v>
      </c>
      <c r="AC378" s="73"/>
      <c r="AD378" s="166"/>
      <c r="AE378" s="166"/>
      <c r="AF378" s="166"/>
      <c r="AG378" s="166"/>
      <c r="AH378" s="166"/>
      <c r="AI378" s="166"/>
    </row>
    <row r="379" spans="1:35" s="154" customFormat="1" ht="22.5">
      <c r="A379" s="188">
        <v>282</v>
      </c>
      <c r="B379" s="183" t="s">
        <v>171</v>
      </c>
      <c r="C379" s="184" t="s">
        <v>172</v>
      </c>
      <c r="D379" s="150"/>
      <c r="E379" s="179" t="s">
        <v>472</v>
      </c>
      <c r="F379" s="255">
        <f aca="true" t="shared" si="113" ref="F379:AB379">(F193)</f>
        <v>1217797.523754077</v>
      </c>
      <c r="G379" s="255">
        <f t="shared" si="113"/>
        <v>1631630.3866635028</v>
      </c>
      <c r="H379" s="255">
        <f t="shared" si="113"/>
        <v>126774.39930979873</v>
      </c>
      <c r="I379" s="255">
        <f t="shared" si="113"/>
        <v>-270781.2126665095</v>
      </c>
      <c r="J379" s="255">
        <f t="shared" si="113"/>
        <v>-184539.66307397946</v>
      </c>
      <c r="K379" s="255">
        <f t="shared" si="113"/>
        <v>-153250.95500639372</v>
      </c>
      <c r="L379" s="255">
        <f t="shared" si="113"/>
        <v>-66751.92252404563</v>
      </c>
      <c r="M379" s="255">
        <f t="shared" si="113"/>
        <v>-669.5062175177609</v>
      </c>
      <c r="N379" s="255">
        <f t="shared" si="113"/>
        <v>141634.62722427616</v>
      </c>
      <c r="O379" s="255">
        <f t="shared" si="113"/>
        <v>-6248.629955056196</v>
      </c>
      <c r="P379" s="255">
        <f t="shared" si="113"/>
        <v>1631630.3866635028</v>
      </c>
      <c r="Q379" s="255">
        <f t="shared" si="113"/>
        <v>126774.39930979873</v>
      </c>
      <c r="R379" s="255">
        <f t="shared" si="113"/>
        <v>-270781.2126665095</v>
      </c>
      <c r="S379" s="255">
        <f t="shared" si="113"/>
        <v>-184539.66307397946</v>
      </c>
      <c r="T379" s="255">
        <f t="shared" si="113"/>
        <v>-145040.34273521358</v>
      </c>
      <c r="U379" s="255">
        <f t="shared" si="113"/>
        <v>-516.2826580089735</v>
      </c>
      <c r="V379" s="255">
        <f t="shared" si="113"/>
        <v>-7694.329613171762</v>
      </c>
      <c r="W379" s="255">
        <f t="shared" si="113"/>
        <v>-726.0223656323992</v>
      </c>
      <c r="X379" s="255">
        <f t="shared" si="113"/>
        <v>-669.5062175177609</v>
      </c>
      <c r="Y379" s="255">
        <f t="shared" si="113"/>
        <v>-66025.90015841328</v>
      </c>
      <c r="Z379" s="255">
        <f t="shared" si="113"/>
        <v>141634.62722427616</v>
      </c>
      <c r="AA379" s="255">
        <f t="shared" si="113"/>
        <v>-7650.49862995455</v>
      </c>
      <c r="AB379" s="255">
        <f t="shared" si="113"/>
        <v>1401.8686748983505</v>
      </c>
      <c r="AC379" s="73"/>
      <c r="AD379" s="166"/>
      <c r="AE379" s="166"/>
      <c r="AF379" s="166"/>
      <c r="AG379" s="166"/>
      <c r="AH379" s="166"/>
      <c r="AI379" s="166"/>
    </row>
    <row r="380" spans="1:35" s="154" customFormat="1" ht="11.25">
      <c r="A380" s="188">
        <v>283</v>
      </c>
      <c r="B380" s="167" t="s">
        <v>173</v>
      </c>
      <c r="C380" s="184" t="s">
        <v>174</v>
      </c>
      <c r="D380" s="150"/>
      <c r="E380" s="179" t="s">
        <v>472</v>
      </c>
      <c r="F380" s="255">
        <f aca="true" t="shared" si="114" ref="F380:AB380">(F378+F379)</f>
        <v>109466086.52375408</v>
      </c>
      <c r="G380" s="255">
        <f t="shared" si="114"/>
        <v>65582118.99974229</v>
      </c>
      <c r="H380" s="255">
        <f t="shared" si="114"/>
        <v>12795588.735658664</v>
      </c>
      <c r="I380" s="255">
        <f t="shared" si="114"/>
        <v>12073288.371762166</v>
      </c>
      <c r="J380" s="255">
        <f t="shared" si="114"/>
        <v>7379801.720878008</v>
      </c>
      <c r="K380" s="255">
        <f t="shared" si="114"/>
        <v>6812379.950878761</v>
      </c>
      <c r="L380" s="255">
        <f t="shared" si="114"/>
        <v>1031351.3090459532</v>
      </c>
      <c r="M380" s="255">
        <f t="shared" si="114"/>
        <v>1300236.4618891522</v>
      </c>
      <c r="N380" s="255">
        <f t="shared" si="114"/>
        <v>2267505.6663197097</v>
      </c>
      <c r="O380" s="255">
        <f t="shared" si="114"/>
        <v>223815.30757939402</v>
      </c>
      <c r="P380" s="255">
        <f t="shared" si="114"/>
        <v>65582118.99974229</v>
      </c>
      <c r="Q380" s="255">
        <f t="shared" si="114"/>
        <v>12795588.735658664</v>
      </c>
      <c r="R380" s="255">
        <f t="shared" si="114"/>
        <v>12073288.371762166</v>
      </c>
      <c r="S380" s="255">
        <f t="shared" si="114"/>
        <v>7379801.720878008</v>
      </c>
      <c r="T380" s="255">
        <f t="shared" si="114"/>
        <v>5732757.601141264</v>
      </c>
      <c r="U380" s="255">
        <f t="shared" si="114"/>
        <v>18718.327028512045</v>
      </c>
      <c r="V380" s="255">
        <f t="shared" si="114"/>
        <v>1060904.0227089843</v>
      </c>
      <c r="W380" s="255">
        <f t="shared" si="114"/>
        <v>131944.20938262143</v>
      </c>
      <c r="X380" s="255">
        <f t="shared" si="114"/>
        <v>1300236.4618891522</v>
      </c>
      <c r="Y380" s="255">
        <f t="shared" si="114"/>
        <v>899407.0996633316</v>
      </c>
      <c r="Z380" s="255">
        <f t="shared" si="114"/>
        <v>2267505.6663197097</v>
      </c>
      <c r="AA380" s="255">
        <f t="shared" si="114"/>
        <v>181725.52629751424</v>
      </c>
      <c r="AB380" s="255">
        <f t="shared" si="114"/>
        <v>42089.781281879725</v>
      </c>
      <c r="AC380" s="73"/>
      <c r="AD380" s="166"/>
      <c r="AE380" s="166"/>
      <c r="AF380" s="166"/>
      <c r="AG380" s="166"/>
      <c r="AH380" s="166"/>
      <c r="AI380" s="166"/>
    </row>
    <row r="381" spans="1:35" s="154" customFormat="1" ht="11.25">
      <c r="A381" s="179"/>
      <c r="B381" s="167"/>
      <c r="C381" s="184"/>
      <c r="D381" s="150"/>
      <c r="E381" s="179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73"/>
      <c r="AD381" s="166"/>
      <c r="AE381" s="166"/>
      <c r="AF381" s="166"/>
      <c r="AG381" s="166"/>
      <c r="AH381" s="166"/>
      <c r="AI381" s="166"/>
    </row>
    <row r="382" spans="1:35" s="154" customFormat="1" ht="11.25">
      <c r="A382" s="179"/>
      <c r="B382" s="170" t="s">
        <v>175</v>
      </c>
      <c r="C382" s="184"/>
      <c r="D382" s="150"/>
      <c r="E382" s="179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73"/>
      <c r="AD382" s="166"/>
      <c r="AE382" s="166"/>
      <c r="AF382" s="166"/>
      <c r="AG382" s="166"/>
      <c r="AH382" s="166"/>
      <c r="AI382" s="166"/>
    </row>
    <row r="383" spans="1:35" s="154" customFormat="1" ht="11.25">
      <c r="A383" s="188"/>
      <c r="B383" s="87" t="s">
        <v>176</v>
      </c>
      <c r="C383" s="184"/>
      <c r="D383" s="84"/>
      <c r="E383" s="179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73"/>
      <c r="AD383" s="166"/>
      <c r="AE383" s="166"/>
      <c r="AF383" s="166"/>
      <c r="AG383" s="166"/>
      <c r="AH383" s="166"/>
      <c r="AI383" s="166"/>
    </row>
    <row r="384" spans="1:35" s="154" customFormat="1" ht="11.25">
      <c r="A384" s="188">
        <v>284</v>
      </c>
      <c r="B384" s="169" t="s">
        <v>1344</v>
      </c>
      <c r="C384" s="163" t="s">
        <v>177</v>
      </c>
      <c r="D384" s="155" t="s">
        <v>472</v>
      </c>
      <c r="E384" s="155" t="s">
        <v>472</v>
      </c>
      <c r="F384" s="255">
        <f aca="true" t="shared" si="115" ref="F384:AB384">(F234)</f>
        <v>904327149.784762</v>
      </c>
      <c r="G384" s="255">
        <f t="shared" si="115"/>
        <v>469019638.87921983</v>
      </c>
      <c r="H384" s="255">
        <f t="shared" si="115"/>
        <v>110136817.50667992</v>
      </c>
      <c r="I384" s="255">
        <f t="shared" si="115"/>
        <v>131897591.55404294</v>
      </c>
      <c r="J384" s="255">
        <f t="shared" si="115"/>
        <v>86462550.43619178</v>
      </c>
      <c r="K384" s="255">
        <f t="shared" si="115"/>
        <v>81089518.09446543</v>
      </c>
      <c r="L384" s="255">
        <f t="shared" si="115"/>
        <v>1541300.3312875668</v>
      </c>
      <c r="M384" s="255">
        <f t="shared" si="115"/>
        <v>20181802.659945812</v>
      </c>
      <c r="N384" s="255">
        <f t="shared" si="115"/>
        <v>3590930.924418521</v>
      </c>
      <c r="O384" s="255">
        <f t="shared" si="115"/>
        <v>406999.39851023833</v>
      </c>
      <c r="P384" s="255">
        <f t="shared" si="115"/>
        <v>469019638.87921983</v>
      </c>
      <c r="Q384" s="255">
        <f t="shared" si="115"/>
        <v>110136817.50667992</v>
      </c>
      <c r="R384" s="255">
        <f t="shared" si="115"/>
        <v>131897591.55404294</v>
      </c>
      <c r="S384" s="255">
        <f t="shared" si="115"/>
        <v>86462550.43619178</v>
      </c>
      <c r="T384" s="255">
        <f t="shared" si="115"/>
        <v>73358821.25759026</v>
      </c>
      <c r="U384" s="255">
        <f t="shared" si="115"/>
        <v>196432.81782291704</v>
      </c>
      <c r="V384" s="255">
        <f t="shared" si="115"/>
        <v>7534264.019052268</v>
      </c>
      <c r="W384" s="255">
        <f t="shared" si="115"/>
        <v>60487.690454511176</v>
      </c>
      <c r="X384" s="255">
        <f t="shared" si="115"/>
        <v>20181802.659945812</v>
      </c>
      <c r="Y384" s="255">
        <f t="shared" si="115"/>
        <v>1480812.6408330558</v>
      </c>
      <c r="Z384" s="255">
        <f t="shared" si="115"/>
        <v>3590930.924418521</v>
      </c>
      <c r="AA384" s="255">
        <f t="shared" si="115"/>
        <v>60940.66312122704</v>
      </c>
      <c r="AB384" s="255">
        <f t="shared" si="115"/>
        <v>346058.7353890113</v>
      </c>
      <c r="AC384" s="73"/>
      <c r="AD384" s="166"/>
      <c r="AE384" s="166"/>
      <c r="AF384" s="166"/>
      <c r="AG384" s="166"/>
      <c r="AH384" s="166"/>
      <c r="AI384" s="166"/>
    </row>
    <row r="385" spans="1:35" s="154" customFormat="1" ht="11.25">
      <c r="A385" s="188">
        <v>285</v>
      </c>
      <c r="B385" s="164" t="s">
        <v>178</v>
      </c>
      <c r="C385" s="163" t="s">
        <v>179</v>
      </c>
      <c r="D385" s="155" t="s">
        <v>472</v>
      </c>
      <c r="E385" s="155" t="s">
        <v>472</v>
      </c>
      <c r="F385" s="255">
        <f aca="true" t="shared" si="116" ref="F385:AB385">(F239)</f>
        <v>112460.94722492443</v>
      </c>
      <c r="G385" s="255">
        <f t="shared" si="116"/>
        <v>58439.78113552361</v>
      </c>
      <c r="H385" s="255">
        <f t="shared" si="116"/>
        <v>13719.49504871123</v>
      </c>
      <c r="I385" s="255">
        <f t="shared" si="116"/>
        <v>16429.750011293287</v>
      </c>
      <c r="J385" s="255">
        <f t="shared" si="116"/>
        <v>10769.779484898203</v>
      </c>
      <c r="K385" s="255">
        <f t="shared" si="116"/>
        <v>10099.425868944334</v>
      </c>
      <c r="L385" s="255">
        <f t="shared" si="116"/>
        <v>0</v>
      </c>
      <c r="M385" s="255">
        <f t="shared" si="116"/>
        <v>2512.48991684734</v>
      </c>
      <c r="N385" s="255">
        <f t="shared" si="116"/>
        <v>447.11673481189047</v>
      </c>
      <c r="O385" s="255">
        <f t="shared" si="116"/>
        <v>43.10902389453702</v>
      </c>
      <c r="P385" s="255">
        <f t="shared" si="116"/>
        <v>58439.78113552361</v>
      </c>
      <c r="Q385" s="255">
        <f t="shared" si="116"/>
        <v>13719.49504871123</v>
      </c>
      <c r="R385" s="255">
        <f t="shared" si="116"/>
        <v>16429.750011293287</v>
      </c>
      <c r="S385" s="255">
        <f t="shared" si="116"/>
        <v>10769.779484898203</v>
      </c>
      <c r="T385" s="255">
        <f t="shared" si="116"/>
        <v>9137.31678861564</v>
      </c>
      <c r="U385" s="255">
        <f t="shared" si="116"/>
        <v>24.446758587720957</v>
      </c>
      <c r="V385" s="255">
        <f t="shared" si="116"/>
        <v>937.6623217409734</v>
      </c>
      <c r="W385" s="255">
        <f t="shared" si="116"/>
        <v>0</v>
      </c>
      <c r="X385" s="255">
        <f t="shared" si="116"/>
        <v>2512.48991684734</v>
      </c>
      <c r="Y385" s="255">
        <f t="shared" si="116"/>
        <v>0</v>
      </c>
      <c r="Z385" s="255">
        <f t="shared" si="116"/>
        <v>447.11673481189047</v>
      </c>
      <c r="AA385" s="255">
        <f t="shared" si="116"/>
        <v>0</v>
      </c>
      <c r="AB385" s="255">
        <f t="shared" si="116"/>
        <v>43.10902389453702</v>
      </c>
      <c r="AC385" s="73"/>
      <c r="AD385" s="166"/>
      <c r="AE385" s="166"/>
      <c r="AF385" s="166"/>
      <c r="AG385" s="166"/>
      <c r="AH385" s="166"/>
      <c r="AI385" s="166"/>
    </row>
    <row r="386" spans="1:35" s="154" customFormat="1" ht="11.25">
      <c r="A386" s="188">
        <v>286</v>
      </c>
      <c r="B386" s="164" t="s">
        <v>1345</v>
      </c>
      <c r="C386" s="163" t="s">
        <v>180</v>
      </c>
      <c r="D386" s="155" t="s">
        <v>472</v>
      </c>
      <c r="E386" s="155" t="s">
        <v>472</v>
      </c>
      <c r="F386" s="255">
        <f aca="true" t="shared" si="117" ref="F386:AB386">(F260)</f>
        <v>46439329.48520194</v>
      </c>
      <c r="G386" s="255">
        <f t="shared" si="117"/>
        <v>22618698.50349491</v>
      </c>
      <c r="H386" s="255">
        <f t="shared" si="117"/>
        <v>5306193.93795607</v>
      </c>
      <c r="I386" s="255">
        <f t="shared" si="117"/>
        <v>6353947.614336443</v>
      </c>
      <c r="J386" s="255">
        <f t="shared" si="117"/>
        <v>4164630.5316021005</v>
      </c>
      <c r="K386" s="255">
        <f t="shared" si="117"/>
        <v>3904225.913603795</v>
      </c>
      <c r="L386" s="255">
        <f t="shared" si="117"/>
        <v>2734164.002285434</v>
      </c>
      <c r="M386" s="255">
        <f t="shared" si="117"/>
        <v>995552.9053928118</v>
      </c>
      <c r="N386" s="255">
        <f t="shared" si="117"/>
        <v>172713.92630072345</v>
      </c>
      <c r="O386" s="255">
        <f t="shared" si="117"/>
        <v>189202.15022965125</v>
      </c>
      <c r="P386" s="255">
        <f t="shared" si="117"/>
        <v>22618698.50349491</v>
      </c>
      <c r="Q386" s="255">
        <f t="shared" si="117"/>
        <v>5306193.93795607</v>
      </c>
      <c r="R386" s="255">
        <f t="shared" si="117"/>
        <v>6353947.614336443</v>
      </c>
      <c r="S386" s="255">
        <f t="shared" si="117"/>
        <v>4164630.5316021005</v>
      </c>
      <c r="T386" s="255">
        <f t="shared" si="117"/>
        <v>3533079.8255568948</v>
      </c>
      <c r="U386" s="255">
        <f t="shared" si="117"/>
        <v>9430.75079736544</v>
      </c>
      <c r="V386" s="255">
        <f t="shared" si="117"/>
        <v>361715.337249535</v>
      </c>
      <c r="W386" s="255">
        <f t="shared" si="117"/>
        <v>82864.22709236189</v>
      </c>
      <c r="X386" s="255">
        <f t="shared" si="117"/>
        <v>995552.9053928118</v>
      </c>
      <c r="Y386" s="255">
        <f t="shared" si="117"/>
        <v>2651299.775193072</v>
      </c>
      <c r="Z386" s="255">
        <f t="shared" si="117"/>
        <v>172713.92630072345</v>
      </c>
      <c r="AA386" s="255">
        <f t="shared" si="117"/>
        <v>172527.79629813047</v>
      </c>
      <c r="AB386" s="255">
        <f t="shared" si="117"/>
        <v>16674.35393152082</v>
      </c>
      <c r="AC386" s="73"/>
      <c r="AD386" s="166"/>
      <c r="AE386" s="166"/>
      <c r="AF386" s="166"/>
      <c r="AG386" s="166"/>
      <c r="AH386" s="166"/>
      <c r="AI386" s="166"/>
    </row>
    <row r="387" spans="1:35" s="154" customFormat="1" ht="11.25">
      <c r="A387" s="188">
        <v>287</v>
      </c>
      <c r="B387" s="164" t="s">
        <v>1346</v>
      </c>
      <c r="C387" s="163" t="s">
        <v>181</v>
      </c>
      <c r="D387" s="155" t="s">
        <v>472</v>
      </c>
      <c r="E387" s="155" t="s">
        <v>472</v>
      </c>
      <c r="F387" s="255">
        <f aca="true" t="shared" si="118" ref="F387:AB387">(F348)</f>
        <v>252161904.19465706</v>
      </c>
      <c r="G387" s="255">
        <f t="shared" si="118"/>
        <v>153729486.9503999</v>
      </c>
      <c r="H387" s="255">
        <f t="shared" si="118"/>
        <v>28517538.194002885</v>
      </c>
      <c r="I387" s="255">
        <f t="shared" si="118"/>
        <v>29375059.670764554</v>
      </c>
      <c r="J387" s="255">
        <f t="shared" si="118"/>
        <v>17099695.312654406</v>
      </c>
      <c r="K387" s="255">
        <f t="shared" si="118"/>
        <v>14422687.260707218</v>
      </c>
      <c r="L387" s="255">
        <f t="shared" si="118"/>
        <v>739286.4110438784</v>
      </c>
      <c r="M387" s="255">
        <f t="shared" si="118"/>
        <v>448026.8266482322</v>
      </c>
      <c r="N387" s="255">
        <f t="shared" si="118"/>
        <v>6945883.72539683</v>
      </c>
      <c r="O387" s="255">
        <f t="shared" si="118"/>
        <v>884239.8430391086</v>
      </c>
      <c r="P387" s="255">
        <f t="shared" si="118"/>
        <v>153729486.9503999</v>
      </c>
      <c r="Q387" s="255">
        <f t="shared" si="118"/>
        <v>28517538.194002885</v>
      </c>
      <c r="R387" s="255">
        <f t="shared" si="118"/>
        <v>29375059.670764554</v>
      </c>
      <c r="S387" s="255">
        <f t="shared" si="118"/>
        <v>17099695.312654406</v>
      </c>
      <c r="T387" s="255">
        <f t="shared" si="118"/>
        <v>11083006.094689477</v>
      </c>
      <c r="U387" s="255">
        <f t="shared" si="118"/>
        <v>51272.13718927065</v>
      </c>
      <c r="V387" s="255">
        <f t="shared" si="118"/>
        <v>3288409.028828473</v>
      </c>
      <c r="W387" s="255">
        <f t="shared" si="118"/>
        <v>517649.5415075662</v>
      </c>
      <c r="X387" s="255">
        <f t="shared" si="118"/>
        <v>448026.8266482322</v>
      </c>
      <c r="Y387" s="255">
        <f t="shared" si="118"/>
        <v>221636.86953631253</v>
      </c>
      <c r="Z387" s="255">
        <f t="shared" si="118"/>
        <v>6945883.72539683</v>
      </c>
      <c r="AA387" s="255">
        <f t="shared" si="118"/>
        <v>792707.690603502</v>
      </c>
      <c r="AB387" s="255">
        <f t="shared" si="118"/>
        <v>91532.15243560646</v>
      </c>
      <c r="AC387" s="73"/>
      <c r="AD387" s="166"/>
      <c r="AE387" s="166"/>
      <c r="AF387" s="166"/>
      <c r="AG387" s="166"/>
      <c r="AH387" s="166"/>
      <c r="AI387" s="166"/>
    </row>
    <row r="388" spans="1:35" s="154" customFormat="1" ht="11.25">
      <c r="A388" s="188">
        <v>288</v>
      </c>
      <c r="B388" s="87" t="s">
        <v>1335</v>
      </c>
      <c r="C388" s="184" t="s">
        <v>182</v>
      </c>
      <c r="D388" s="155" t="s">
        <v>472</v>
      </c>
      <c r="E388" s="155" t="s">
        <v>472</v>
      </c>
      <c r="F388" s="255">
        <f aca="true" t="shared" si="119" ref="F388:AB388">(F384+F385+F386+F387)</f>
        <v>1203040844.411846</v>
      </c>
      <c r="G388" s="255">
        <f t="shared" si="119"/>
        <v>645426264.1142502</v>
      </c>
      <c r="H388" s="255">
        <f t="shared" si="119"/>
        <v>143974269.1336876</v>
      </c>
      <c r="I388" s="255">
        <f t="shared" si="119"/>
        <v>167643028.58915523</v>
      </c>
      <c r="J388" s="255">
        <f t="shared" si="119"/>
        <v>107737646.05993319</v>
      </c>
      <c r="K388" s="255">
        <f t="shared" si="119"/>
        <v>99426530.69464539</v>
      </c>
      <c r="L388" s="255">
        <f t="shared" si="119"/>
        <v>5014750.744616879</v>
      </c>
      <c r="M388" s="255">
        <f t="shared" si="119"/>
        <v>21627894.8819037</v>
      </c>
      <c r="N388" s="255">
        <f t="shared" si="119"/>
        <v>10709975.692850886</v>
      </c>
      <c r="O388" s="255">
        <f t="shared" si="119"/>
        <v>1480484.5008028927</v>
      </c>
      <c r="P388" s="255">
        <f t="shared" si="119"/>
        <v>645426264.1142502</v>
      </c>
      <c r="Q388" s="255">
        <f t="shared" si="119"/>
        <v>143974269.1336876</v>
      </c>
      <c r="R388" s="255">
        <f t="shared" si="119"/>
        <v>167643028.58915523</v>
      </c>
      <c r="S388" s="255">
        <f t="shared" si="119"/>
        <v>107737646.05993319</v>
      </c>
      <c r="T388" s="255">
        <f t="shared" si="119"/>
        <v>87984044.49462524</v>
      </c>
      <c r="U388" s="255">
        <f t="shared" si="119"/>
        <v>257160.15256814088</v>
      </c>
      <c r="V388" s="255">
        <f t="shared" si="119"/>
        <v>11185326.047452018</v>
      </c>
      <c r="W388" s="255">
        <f t="shared" si="119"/>
        <v>661001.4590544392</v>
      </c>
      <c r="X388" s="255">
        <f t="shared" si="119"/>
        <v>21627894.8819037</v>
      </c>
      <c r="Y388" s="255">
        <f t="shared" si="119"/>
        <v>4353749.28556244</v>
      </c>
      <c r="Z388" s="255">
        <f t="shared" si="119"/>
        <v>10709975.692850886</v>
      </c>
      <c r="AA388" s="255">
        <f t="shared" si="119"/>
        <v>1026176.1500228595</v>
      </c>
      <c r="AB388" s="255">
        <f t="shared" si="119"/>
        <v>454308.3507800331</v>
      </c>
      <c r="AC388" s="73"/>
      <c r="AD388" s="166"/>
      <c r="AE388" s="166"/>
      <c r="AF388" s="166"/>
      <c r="AG388" s="166"/>
      <c r="AH388" s="166"/>
      <c r="AI388" s="166"/>
    </row>
    <row r="389" spans="1:35" s="154" customFormat="1" ht="11.25">
      <c r="A389" s="188"/>
      <c r="B389" s="87"/>
      <c r="C389" s="184"/>
      <c r="D389" s="84"/>
      <c r="E389" s="179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73"/>
      <c r="AD389" s="166"/>
      <c r="AE389" s="166"/>
      <c r="AF389" s="166"/>
      <c r="AG389" s="166"/>
      <c r="AH389" s="166"/>
      <c r="AI389" s="166"/>
    </row>
    <row r="390" spans="1:35" s="154" customFormat="1" ht="11.25">
      <c r="A390" s="188">
        <v>289</v>
      </c>
      <c r="B390" s="169" t="s">
        <v>1328</v>
      </c>
      <c r="C390" s="163" t="s">
        <v>183</v>
      </c>
      <c r="D390" s="155" t="s">
        <v>472</v>
      </c>
      <c r="E390" s="155" t="s">
        <v>472</v>
      </c>
      <c r="F390" s="308">
        <f aca="true" t="shared" si="120" ref="F390:AB390">(F384/F388)</f>
        <v>0.751701119696296</v>
      </c>
      <c r="G390" s="308">
        <f t="shared" si="120"/>
        <v>0.7266819851573258</v>
      </c>
      <c r="H390" s="308">
        <f t="shared" si="120"/>
        <v>0.764975701348497</v>
      </c>
      <c r="I390" s="308">
        <f t="shared" si="120"/>
        <v>0.7867764777579027</v>
      </c>
      <c r="J390" s="308">
        <f t="shared" si="120"/>
        <v>0.8025286758919318</v>
      </c>
      <c r="K390" s="308">
        <f t="shared" si="120"/>
        <v>0.8155722373890745</v>
      </c>
      <c r="L390" s="308">
        <f t="shared" si="120"/>
        <v>0.3073533281673245</v>
      </c>
      <c r="M390" s="308">
        <f t="shared" si="120"/>
        <v>0.9331376340668343</v>
      </c>
      <c r="N390" s="308">
        <f t="shared" si="120"/>
        <v>0.33528842897519706</v>
      </c>
      <c r="O390" s="308">
        <f t="shared" si="120"/>
        <v>0.2749095976955621</v>
      </c>
      <c r="P390" s="308">
        <f t="shared" si="120"/>
        <v>0.7266819851573258</v>
      </c>
      <c r="Q390" s="308">
        <f t="shared" si="120"/>
        <v>0.764975701348497</v>
      </c>
      <c r="R390" s="308">
        <f t="shared" si="120"/>
        <v>0.7867764777579027</v>
      </c>
      <c r="S390" s="308">
        <f t="shared" si="120"/>
        <v>0.8025286758919318</v>
      </c>
      <c r="T390" s="308">
        <f t="shared" si="120"/>
        <v>0.8337741425614005</v>
      </c>
      <c r="U390" s="308">
        <f t="shared" si="120"/>
        <v>0.7638540258326662</v>
      </c>
      <c r="V390" s="308">
        <f t="shared" si="120"/>
        <v>0.6735846578892127</v>
      </c>
      <c r="W390" s="308">
        <f t="shared" si="120"/>
        <v>0.09150916329449356</v>
      </c>
      <c r="X390" s="308">
        <f t="shared" si="120"/>
        <v>0.9331376340668343</v>
      </c>
      <c r="Y390" s="308">
        <f t="shared" si="120"/>
        <v>0.3401235449509254</v>
      </c>
      <c r="Z390" s="308">
        <f t="shared" si="120"/>
        <v>0.33528842897519706</v>
      </c>
      <c r="AA390" s="308">
        <f t="shared" si="120"/>
        <v>0.05938616203452936</v>
      </c>
      <c r="AB390" s="308">
        <f t="shared" si="120"/>
        <v>0.7617265559720382</v>
      </c>
      <c r="AC390" s="73"/>
      <c r="AD390" s="166"/>
      <c r="AE390" s="166"/>
      <c r="AF390" s="166"/>
      <c r="AG390" s="166"/>
      <c r="AH390" s="166"/>
      <c r="AI390" s="166"/>
    </row>
    <row r="391" spans="1:35" s="154" customFormat="1" ht="11.25">
      <c r="A391" s="188">
        <v>290</v>
      </c>
      <c r="B391" s="169" t="s">
        <v>184</v>
      </c>
      <c r="C391" s="163" t="s">
        <v>185</v>
      </c>
      <c r="D391" s="155" t="s">
        <v>472</v>
      </c>
      <c r="E391" s="155" t="s">
        <v>472</v>
      </c>
      <c r="F391" s="308">
        <f aca="true" t="shared" si="121" ref="F391:AB391">(F385/F388)</f>
        <v>9.348057278961747E-05</v>
      </c>
      <c r="G391" s="308">
        <f t="shared" si="121"/>
        <v>9.054447329583553E-05</v>
      </c>
      <c r="H391" s="308">
        <f t="shared" si="121"/>
        <v>9.52912984470299E-05</v>
      </c>
      <c r="I391" s="308">
        <f t="shared" si="121"/>
        <v>9.800437363582754E-05</v>
      </c>
      <c r="J391" s="308">
        <f t="shared" si="121"/>
        <v>9.996301087650553E-05</v>
      </c>
      <c r="K391" s="308">
        <f t="shared" si="121"/>
        <v>0.00010157677028841798</v>
      </c>
      <c r="L391" s="308">
        <f t="shared" si="121"/>
        <v>0</v>
      </c>
      <c r="M391" s="308">
        <f t="shared" si="121"/>
        <v>0.00011616895359286991</v>
      </c>
      <c r="N391" s="308">
        <f t="shared" si="121"/>
        <v>4.174768903633922E-05</v>
      </c>
      <c r="O391" s="308">
        <f t="shared" si="121"/>
        <v>2.9118186560655136E-05</v>
      </c>
      <c r="P391" s="308">
        <f t="shared" si="121"/>
        <v>9.054447329583553E-05</v>
      </c>
      <c r="Q391" s="308">
        <f t="shared" si="121"/>
        <v>9.52912984470299E-05</v>
      </c>
      <c r="R391" s="308">
        <f t="shared" si="121"/>
        <v>9.800437363582754E-05</v>
      </c>
      <c r="S391" s="308">
        <f t="shared" si="121"/>
        <v>9.996301087650553E-05</v>
      </c>
      <c r="T391" s="308">
        <f t="shared" si="121"/>
        <v>0.00010385197499273655</v>
      </c>
      <c r="U391" s="308">
        <f t="shared" si="121"/>
        <v>9.506433381526008E-05</v>
      </c>
      <c r="V391" s="308">
        <f t="shared" si="121"/>
        <v>8.382968165282674E-05</v>
      </c>
      <c r="W391" s="308">
        <f t="shared" si="121"/>
        <v>0</v>
      </c>
      <c r="X391" s="308">
        <f t="shared" si="121"/>
        <v>0.00011616895359286991</v>
      </c>
      <c r="Y391" s="308">
        <f t="shared" si="121"/>
        <v>0</v>
      </c>
      <c r="Z391" s="308">
        <f t="shared" si="121"/>
        <v>4.174768903633922E-05</v>
      </c>
      <c r="AA391" s="308">
        <f t="shared" si="121"/>
        <v>0</v>
      </c>
      <c r="AB391" s="308">
        <f t="shared" si="121"/>
        <v>9.488934953654315E-05</v>
      </c>
      <c r="AC391" s="73"/>
      <c r="AD391" s="166"/>
      <c r="AE391" s="166"/>
      <c r="AF391" s="166"/>
      <c r="AG391" s="166"/>
      <c r="AH391" s="166"/>
      <c r="AI391" s="166"/>
    </row>
    <row r="392" spans="1:35" s="154" customFormat="1" ht="11.25">
      <c r="A392" s="188">
        <v>291</v>
      </c>
      <c r="B392" s="169" t="s">
        <v>1330</v>
      </c>
      <c r="C392" s="163" t="s">
        <v>186</v>
      </c>
      <c r="D392" s="155" t="s">
        <v>472</v>
      </c>
      <c r="E392" s="155" t="s">
        <v>472</v>
      </c>
      <c r="F392" s="308">
        <f aca="true" t="shared" si="122" ref="F392:AB392">(F386/F388)</f>
        <v>0.03860162329559612</v>
      </c>
      <c r="G392" s="308">
        <f t="shared" si="122"/>
        <v>0.035044589538877305</v>
      </c>
      <c r="H392" s="308">
        <f t="shared" si="122"/>
        <v>0.03685515453479394</v>
      </c>
      <c r="I392" s="308">
        <f t="shared" si="122"/>
        <v>0.037901651311180604</v>
      </c>
      <c r="J392" s="308">
        <f t="shared" si="122"/>
        <v>0.03865529537637536</v>
      </c>
      <c r="K392" s="308">
        <f t="shared" si="122"/>
        <v>0.03926744588518623</v>
      </c>
      <c r="L392" s="308">
        <f t="shared" si="122"/>
        <v>0.5452243075531605</v>
      </c>
      <c r="M392" s="308">
        <f t="shared" si="122"/>
        <v>0.04603096652859183</v>
      </c>
      <c r="N392" s="308">
        <f t="shared" si="122"/>
        <v>0.016126453621740085</v>
      </c>
      <c r="O392" s="308">
        <f t="shared" si="122"/>
        <v>0.1277974542300467</v>
      </c>
      <c r="P392" s="308">
        <f t="shared" si="122"/>
        <v>0.035044589538877305</v>
      </c>
      <c r="Q392" s="308">
        <f t="shared" si="122"/>
        <v>0.03685515453479394</v>
      </c>
      <c r="R392" s="308">
        <f t="shared" si="122"/>
        <v>0.037901651311180604</v>
      </c>
      <c r="S392" s="308">
        <f t="shared" si="122"/>
        <v>0.03865529537637536</v>
      </c>
      <c r="T392" s="308">
        <f t="shared" si="122"/>
        <v>0.04015591515314715</v>
      </c>
      <c r="U392" s="308">
        <f t="shared" si="122"/>
        <v>0.036672675386076894</v>
      </c>
      <c r="V392" s="308">
        <f t="shared" si="122"/>
        <v>0.03233838117145746</v>
      </c>
      <c r="W392" s="308">
        <f t="shared" si="122"/>
        <v>0.125361640216194</v>
      </c>
      <c r="X392" s="308">
        <f t="shared" si="122"/>
        <v>0.04603096652859183</v>
      </c>
      <c r="Y392" s="308">
        <f t="shared" si="122"/>
        <v>0.6089693276517101</v>
      </c>
      <c r="Z392" s="308">
        <f t="shared" si="122"/>
        <v>0.016126453621740085</v>
      </c>
      <c r="AA392" s="308">
        <f t="shared" si="122"/>
        <v>0.1681268818168179</v>
      </c>
      <c r="AB392" s="308">
        <f t="shared" si="122"/>
        <v>0.03670272382819176</v>
      </c>
      <c r="AC392" s="73"/>
      <c r="AD392" s="166"/>
      <c r="AE392" s="166"/>
      <c r="AF392" s="166"/>
      <c r="AG392" s="166"/>
      <c r="AH392" s="166"/>
      <c r="AI392" s="166"/>
    </row>
    <row r="393" spans="1:35" s="154" customFormat="1" ht="11.25">
      <c r="A393" s="188">
        <v>292</v>
      </c>
      <c r="B393" s="169" t="s">
        <v>1332</v>
      </c>
      <c r="C393" s="163" t="s">
        <v>187</v>
      </c>
      <c r="D393" s="155" t="s">
        <v>472</v>
      </c>
      <c r="E393" s="155" t="s">
        <v>472</v>
      </c>
      <c r="F393" s="308">
        <f aca="true" t="shared" si="123" ref="F393:AB393">(F387/F388)</f>
        <v>0.20960377643531827</v>
      </c>
      <c r="G393" s="308">
        <f t="shared" si="123"/>
        <v>0.238182880830501</v>
      </c>
      <c r="H393" s="308">
        <f t="shared" si="123"/>
        <v>0.19807385281826206</v>
      </c>
      <c r="I393" s="308">
        <f t="shared" si="123"/>
        <v>0.17522386655728084</v>
      </c>
      <c r="J393" s="308">
        <f t="shared" si="123"/>
        <v>0.15871606572081634</v>
      </c>
      <c r="K393" s="308">
        <f t="shared" si="123"/>
        <v>0.14505873995545085</v>
      </c>
      <c r="L393" s="308">
        <f t="shared" si="123"/>
        <v>0.14742236427951494</v>
      </c>
      <c r="M393" s="308">
        <f t="shared" si="123"/>
        <v>0.02071523045098121</v>
      </c>
      <c r="N393" s="308">
        <f t="shared" si="123"/>
        <v>0.6485433697140265</v>
      </c>
      <c r="O393" s="308">
        <f t="shared" si="123"/>
        <v>0.5972638298878304</v>
      </c>
      <c r="P393" s="308">
        <f t="shared" si="123"/>
        <v>0.238182880830501</v>
      </c>
      <c r="Q393" s="308">
        <f t="shared" si="123"/>
        <v>0.19807385281826206</v>
      </c>
      <c r="R393" s="308">
        <f t="shared" si="123"/>
        <v>0.17522386655728084</v>
      </c>
      <c r="S393" s="308">
        <f t="shared" si="123"/>
        <v>0.15871606572081634</v>
      </c>
      <c r="T393" s="308">
        <f t="shared" si="123"/>
        <v>0.1259660903104598</v>
      </c>
      <c r="U393" s="308">
        <f t="shared" si="123"/>
        <v>0.19937823444744163</v>
      </c>
      <c r="V393" s="308">
        <f t="shared" si="123"/>
        <v>0.29399313125767684</v>
      </c>
      <c r="W393" s="308">
        <f t="shared" si="123"/>
        <v>0.7831291964893125</v>
      </c>
      <c r="X393" s="308">
        <f t="shared" si="123"/>
        <v>0.02071523045098121</v>
      </c>
      <c r="Y393" s="308">
        <f t="shared" si="123"/>
        <v>0.050907127397364665</v>
      </c>
      <c r="Z393" s="308">
        <f t="shared" si="123"/>
        <v>0.6485433697140265</v>
      </c>
      <c r="AA393" s="308">
        <f t="shared" si="123"/>
        <v>0.7724869561486528</v>
      </c>
      <c r="AB393" s="308">
        <f t="shared" si="123"/>
        <v>0.20147583085023343</v>
      </c>
      <c r="AC393" s="73"/>
      <c r="AD393" s="166"/>
      <c r="AE393" s="166"/>
      <c r="AF393" s="166"/>
      <c r="AG393" s="166"/>
      <c r="AH393" s="166"/>
      <c r="AI393" s="166"/>
    </row>
    <row r="394" spans="1:35" s="154" customFormat="1" ht="11.25">
      <c r="A394" s="188"/>
      <c r="B394" s="87"/>
      <c r="C394" s="184"/>
      <c r="D394" s="84"/>
      <c r="E394" s="179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73"/>
      <c r="AD394" s="166"/>
      <c r="AE394" s="166"/>
      <c r="AF394" s="166"/>
      <c r="AG394" s="166"/>
      <c r="AH394" s="166"/>
      <c r="AI394" s="166"/>
    </row>
    <row r="395" spans="1:35" s="154" customFormat="1" ht="11.25">
      <c r="A395" s="162"/>
      <c r="B395" s="169" t="s">
        <v>188</v>
      </c>
      <c r="C395" s="162"/>
      <c r="D395" s="150"/>
      <c r="E395" s="162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73"/>
      <c r="AD395" s="166"/>
      <c r="AE395" s="166"/>
      <c r="AF395" s="166"/>
      <c r="AG395" s="166"/>
      <c r="AH395" s="166"/>
      <c r="AI395" s="166"/>
    </row>
    <row r="396" spans="1:35" s="154" customFormat="1" ht="11.25">
      <c r="A396" s="188">
        <v>293</v>
      </c>
      <c r="B396" s="83" t="s">
        <v>189</v>
      </c>
      <c r="C396" s="92" t="s">
        <v>723</v>
      </c>
      <c r="D396" s="179" t="s">
        <v>472</v>
      </c>
      <c r="E396" s="84" t="s">
        <v>724</v>
      </c>
      <c r="F396" s="255">
        <v>8401455.999999998</v>
      </c>
      <c r="G396" s="255">
        <v>4575303.192021078</v>
      </c>
      <c r="H396" s="255">
        <v>1036739.3704316092</v>
      </c>
      <c r="I396" s="255">
        <v>1217916.575099369</v>
      </c>
      <c r="J396" s="255">
        <v>713412.1452454925</v>
      </c>
      <c r="K396" s="255">
        <v>648737.809816883</v>
      </c>
      <c r="L396" s="255">
        <v>0</v>
      </c>
      <c r="M396" s="255">
        <v>131088.01938812106</v>
      </c>
      <c r="N396" s="255">
        <v>78258.88799744693</v>
      </c>
      <c r="O396" s="255">
        <v>0</v>
      </c>
      <c r="P396" s="255">
        <v>4575303.192021078</v>
      </c>
      <c r="Q396" s="255">
        <v>1036739.3704316092</v>
      </c>
      <c r="R396" s="255">
        <v>1217916.575099369</v>
      </c>
      <c r="S396" s="255">
        <v>713412.1452454925</v>
      </c>
      <c r="T396" s="255">
        <v>576221.6719236029</v>
      </c>
      <c r="U396" s="255">
        <v>1173.336811854777</v>
      </c>
      <c r="V396" s="255">
        <v>71342.80108142516</v>
      </c>
      <c r="W396" s="255">
        <v>0</v>
      </c>
      <c r="X396" s="255">
        <v>131088.01938812106</v>
      </c>
      <c r="Y396" s="255">
        <v>0</v>
      </c>
      <c r="Z396" s="255">
        <v>78258.88799744693</v>
      </c>
      <c r="AA396" s="255">
        <v>0</v>
      </c>
      <c r="AB396" s="255">
        <v>0</v>
      </c>
      <c r="AC396" s="73"/>
      <c r="AD396" s="166"/>
      <c r="AE396" s="166"/>
      <c r="AF396" s="166"/>
      <c r="AG396" s="166"/>
      <c r="AH396" s="166"/>
      <c r="AI396" s="166"/>
    </row>
    <row r="397" spans="1:35" s="154" customFormat="1" ht="22.5">
      <c r="A397" s="188">
        <v>294</v>
      </c>
      <c r="B397" s="183" t="s">
        <v>190</v>
      </c>
      <c r="C397" s="153" t="s">
        <v>517</v>
      </c>
      <c r="D397" s="150" t="s">
        <v>472</v>
      </c>
      <c r="E397" s="187" t="s">
        <v>518</v>
      </c>
      <c r="F397" s="255">
        <v>2049883</v>
      </c>
      <c r="G397" s="255">
        <v>1596622.536853214</v>
      </c>
      <c r="H397" s="255">
        <v>243622.53880899987</v>
      </c>
      <c r="I397" s="255">
        <v>121799.39895947961</v>
      </c>
      <c r="J397" s="255">
        <v>46153.928919994054</v>
      </c>
      <c r="K397" s="255">
        <v>32026.910302911383</v>
      </c>
      <c r="L397" s="255">
        <v>504.2341224796172</v>
      </c>
      <c r="M397" s="255">
        <v>7400.223274465147</v>
      </c>
      <c r="N397" s="255">
        <v>1753.2287584567923</v>
      </c>
      <c r="O397" s="255">
        <v>0</v>
      </c>
      <c r="P397" s="255">
        <v>1596622.536853214</v>
      </c>
      <c r="Q397" s="255">
        <v>243622.53880899987</v>
      </c>
      <c r="R397" s="255">
        <v>121799.39895947961</v>
      </c>
      <c r="S397" s="255">
        <v>46153.928919994054</v>
      </c>
      <c r="T397" s="255">
        <v>28171.01406272265</v>
      </c>
      <c r="U397" s="255">
        <v>145.27306409977714</v>
      </c>
      <c r="V397" s="255">
        <v>3710.6231760889573</v>
      </c>
      <c r="W397" s="255">
        <v>0</v>
      </c>
      <c r="X397" s="255">
        <v>7400.223274465147</v>
      </c>
      <c r="Y397" s="255">
        <v>504.2341224796172</v>
      </c>
      <c r="Z397" s="255">
        <v>1753.2287584567923</v>
      </c>
      <c r="AA397" s="255">
        <v>0</v>
      </c>
      <c r="AB397" s="255">
        <v>0</v>
      </c>
      <c r="AC397" s="73"/>
      <c r="AD397" s="166"/>
      <c r="AE397" s="166"/>
      <c r="AF397" s="166"/>
      <c r="AG397" s="166"/>
      <c r="AH397" s="166"/>
      <c r="AI397" s="166"/>
    </row>
    <row r="398" spans="1:35" s="154" customFormat="1" ht="11.25">
      <c r="A398" s="188">
        <v>295</v>
      </c>
      <c r="B398" s="87" t="s">
        <v>1335</v>
      </c>
      <c r="C398" s="184" t="s">
        <v>191</v>
      </c>
      <c r="D398" s="155" t="s">
        <v>472</v>
      </c>
      <c r="E398" s="155" t="s">
        <v>472</v>
      </c>
      <c r="F398" s="255">
        <f aca="true" t="shared" si="124" ref="F398:AB398">(F396-F397)</f>
        <v>6351572.999999998</v>
      </c>
      <c r="G398" s="255">
        <f t="shared" si="124"/>
        <v>2978680.6551678646</v>
      </c>
      <c r="H398" s="255">
        <f t="shared" si="124"/>
        <v>793116.8316226094</v>
      </c>
      <c r="I398" s="255">
        <f t="shared" si="124"/>
        <v>1096117.1761398895</v>
      </c>
      <c r="J398" s="255">
        <f t="shared" si="124"/>
        <v>667258.2163254984</v>
      </c>
      <c r="K398" s="255">
        <f t="shared" si="124"/>
        <v>616710.8995139715</v>
      </c>
      <c r="L398" s="255">
        <f t="shared" si="124"/>
        <v>-504.2341224796172</v>
      </c>
      <c r="M398" s="255">
        <f t="shared" si="124"/>
        <v>123687.79611365592</v>
      </c>
      <c r="N398" s="255">
        <f t="shared" si="124"/>
        <v>76505.65923899013</v>
      </c>
      <c r="O398" s="255">
        <f t="shared" si="124"/>
        <v>0</v>
      </c>
      <c r="P398" s="255">
        <f t="shared" si="124"/>
        <v>2978680.6551678646</v>
      </c>
      <c r="Q398" s="255">
        <f t="shared" si="124"/>
        <v>793116.8316226094</v>
      </c>
      <c r="R398" s="255">
        <f t="shared" si="124"/>
        <v>1096117.1761398895</v>
      </c>
      <c r="S398" s="255">
        <f t="shared" si="124"/>
        <v>667258.2163254984</v>
      </c>
      <c r="T398" s="255">
        <f t="shared" si="124"/>
        <v>548050.6578608803</v>
      </c>
      <c r="U398" s="255">
        <f t="shared" si="124"/>
        <v>1028.0637477549997</v>
      </c>
      <c r="V398" s="255">
        <f t="shared" si="124"/>
        <v>67632.1779053362</v>
      </c>
      <c r="W398" s="255">
        <f t="shared" si="124"/>
        <v>0</v>
      </c>
      <c r="X398" s="255">
        <f t="shared" si="124"/>
        <v>123687.79611365592</v>
      </c>
      <c r="Y398" s="255">
        <f t="shared" si="124"/>
        <v>-504.2341224796172</v>
      </c>
      <c r="Z398" s="255">
        <f t="shared" si="124"/>
        <v>76505.65923899013</v>
      </c>
      <c r="AA398" s="255">
        <f t="shared" si="124"/>
        <v>0</v>
      </c>
      <c r="AB398" s="255">
        <f t="shared" si="124"/>
        <v>0</v>
      </c>
      <c r="AC398" s="73"/>
      <c r="AD398" s="166"/>
      <c r="AE398" s="166"/>
      <c r="AF398" s="166"/>
      <c r="AG398" s="166"/>
      <c r="AH398" s="166"/>
      <c r="AI398" s="166"/>
    </row>
    <row r="399" spans="1:35" s="154" customFormat="1" ht="11.25">
      <c r="A399" s="188"/>
      <c r="B399" s="87"/>
      <c r="C399" s="92"/>
      <c r="D399" s="84"/>
      <c r="E399" s="162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73"/>
      <c r="AD399" s="166"/>
      <c r="AE399" s="166"/>
      <c r="AF399" s="166"/>
      <c r="AG399" s="166"/>
      <c r="AH399" s="166"/>
      <c r="AI399" s="166"/>
    </row>
    <row r="400" spans="1:35" s="154" customFormat="1" ht="11.25">
      <c r="A400" s="188">
        <v>296</v>
      </c>
      <c r="B400" s="169" t="s">
        <v>1337</v>
      </c>
      <c r="C400" s="163" t="s">
        <v>192</v>
      </c>
      <c r="D400" s="155" t="s">
        <v>472</v>
      </c>
      <c r="E400" s="155" t="s">
        <v>472</v>
      </c>
      <c r="F400" s="255">
        <f aca="true" t="shared" si="125" ref="F400:AB400">(F398*F390)</f>
        <v>4774484.535932761</v>
      </c>
      <c r="G400" s="255">
        <f t="shared" si="125"/>
        <v>2164553.571647108</v>
      </c>
      <c r="H400" s="255">
        <f t="shared" si="125"/>
        <v>606715.1045218034</v>
      </c>
      <c r="I400" s="255">
        <f t="shared" si="125"/>
        <v>862399.211053281</v>
      </c>
      <c r="J400" s="255">
        <f t="shared" si="125"/>
        <v>535493.8528257144</v>
      </c>
      <c r="K400" s="255">
        <f t="shared" si="125"/>
        <v>502972.2881388384</v>
      </c>
      <c r="L400" s="255">
        <f t="shared" si="125"/>
        <v>-154.9780357196407</v>
      </c>
      <c r="M400" s="255">
        <f t="shared" si="125"/>
        <v>115417.73742843786</v>
      </c>
      <c r="N400" s="255">
        <f t="shared" si="125"/>
        <v>25651.462293952773</v>
      </c>
      <c r="O400" s="255">
        <f t="shared" si="125"/>
        <v>0</v>
      </c>
      <c r="P400" s="255">
        <f t="shared" si="125"/>
        <v>2164553.571647108</v>
      </c>
      <c r="Q400" s="255">
        <f t="shared" si="125"/>
        <v>606715.1045218034</v>
      </c>
      <c r="R400" s="255">
        <f t="shared" si="125"/>
        <v>862399.211053281</v>
      </c>
      <c r="S400" s="255">
        <f t="shared" si="125"/>
        <v>535493.8528257144</v>
      </c>
      <c r="T400" s="255">
        <f t="shared" si="125"/>
        <v>456950.4673381669</v>
      </c>
      <c r="U400" s="255">
        <f t="shared" si="125"/>
        <v>785.2906325352751</v>
      </c>
      <c r="V400" s="255">
        <f t="shared" si="125"/>
        <v>45555.99741666825</v>
      </c>
      <c r="W400" s="255">
        <f t="shared" si="125"/>
        <v>0</v>
      </c>
      <c r="X400" s="255">
        <f t="shared" si="125"/>
        <v>115417.73742843786</v>
      </c>
      <c r="Y400" s="255">
        <f t="shared" si="125"/>
        <v>-171.5018972229865</v>
      </c>
      <c r="Z400" s="255">
        <f t="shared" si="125"/>
        <v>25651.462293952773</v>
      </c>
      <c r="AA400" s="255">
        <f t="shared" si="125"/>
        <v>0</v>
      </c>
      <c r="AB400" s="255">
        <f t="shared" si="125"/>
        <v>0</v>
      </c>
      <c r="AC400" s="73"/>
      <c r="AD400" s="166"/>
      <c r="AE400" s="166"/>
      <c r="AF400" s="166"/>
      <c r="AG400" s="166"/>
      <c r="AH400" s="166"/>
      <c r="AI400" s="166"/>
    </row>
    <row r="401" spans="1:35" s="154" customFormat="1" ht="11.25">
      <c r="A401" s="188">
        <v>297</v>
      </c>
      <c r="B401" s="169" t="s">
        <v>193</v>
      </c>
      <c r="C401" s="163" t="s">
        <v>194</v>
      </c>
      <c r="D401" s="155" t="s">
        <v>472</v>
      </c>
      <c r="E401" s="155" t="s">
        <v>472</v>
      </c>
      <c r="F401" s="255">
        <f aca="true" t="shared" si="126" ref="F401:AB401">(F398*F391)</f>
        <v>593.7486821550689</v>
      </c>
      <c r="G401" s="255">
        <f t="shared" si="126"/>
        <v>269.7030710386686</v>
      </c>
      <c r="H401" s="255">
        <f t="shared" si="126"/>
        <v>75.57713270551284</v>
      </c>
      <c r="I401" s="255">
        <f t="shared" si="126"/>
        <v>107.42427727906191</v>
      </c>
      <c r="J401" s="255">
        <f t="shared" si="126"/>
        <v>66.70114033598348</v>
      </c>
      <c r="K401" s="255">
        <f t="shared" si="126"/>
        <v>62.64350137429431</v>
      </c>
      <c r="L401" s="255">
        <f t="shared" si="126"/>
        <v>0</v>
      </c>
      <c r="M401" s="255">
        <f t="shared" si="126"/>
        <v>14.36868184673165</v>
      </c>
      <c r="N401" s="255">
        <f t="shared" si="126"/>
        <v>3.193934471429493</v>
      </c>
      <c r="O401" s="255">
        <f t="shared" si="126"/>
        <v>0</v>
      </c>
      <c r="P401" s="255">
        <f t="shared" si="126"/>
        <v>269.7030710386686</v>
      </c>
      <c r="Q401" s="255">
        <f t="shared" si="126"/>
        <v>75.57713270551284</v>
      </c>
      <c r="R401" s="255">
        <f t="shared" si="126"/>
        <v>107.42427727906191</v>
      </c>
      <c r="S401" s="255">
        <f t="shared" si="126"/>
        <v>66.70114033598348</v>
      </c>
      <c r="T401" s="255">
        <f t="shared" si="126"/>
        <v>56.91614321492095</v>
      </c>
      <c r="U401" s="255">
        <f t="shared" si="126"/>
        <v>0.09773219529994863</v>
      </c>
      <c r="V401" s="255">
        <f t="shared" si="126"/>
        <v>5.669583943291676</v>
      </c>
      <c r="W401" s="255">
        <f t="shared" si="126"/>
        <v>0</v>
      </c>
      <c r="X401" s="255">
        <f t="shared" si="126"/>
        <v>14.36868184673165</v>
      </c>
      <c r="Y401" s="255">
        <f t="shared" si="126"/>
        <v>0</v>
      </c>
      <c r="Z401" s="255">
        <f t="shared" si="126"/>
        <v>3.193934471429493</v>
      </c>
      <c r="AA401" s="255">
        <f t="shared" si="126"/>
        <v>0</v>
      </c>
      <c r="AB401" s="255">
        <f t="shared" si="126"/>
        <v>0</v>
      </c>
      <c r="AC401" s="73"/>
      <c r="AD401" s="166"/>
      <c r="AE401" s="166"/>
      <c r="AF401" s="166"/>
      <c r="AG401" s="166"/>
      <c r="AH401" s="166"/>
      <c r="AI401" s="166"/>
    </row>
    <row r="402" spans="1:35" s="154" customFormat="1" ht="11.25">
      <c r="A402" s="188">
        <v>298</v>
      </c>
      <c r="B402" s="169" t="s">
        <v>1339</v>
      </c>
      <c r="C402" s="163" t="s">
        <v>195</v>
      </c>
      <c r="D402" s="155" t="s">
        <v>472</v>
      </c>
      <c r="E402" s="155" t="s">
        <v>472</v>
      </c>
      <c r="F402" s="255">
        <f aca="true" t="shared" si="127" ref="F402:AB402">(F398*F392)</f>
        <v>245181.02828047925</v>
      </c>
      <c r="G402" s="255">
        <f t="shared" si="127"/>
        <v>104386.64092775194</v>
      </c>
      <c r="H402" s="255">
        <f t="shared" si="127"/>
        <v>29230.443393597416</v>
      </c>
      <c r="I402" s="255">
        <f t="shared" si="127"/>
        <v>41544.651006250024</v>
      </c>
      <c r="J402" s="255">
        <f t="shared" si="127"/>
        <v>25793.063444375508</v>
      </c>
      <c r="K402" s="255">
        <f t="shared" si="127"/>
        <v>24216.6618734694</v>
      </c>
      <c r="L402" s="255">
        <f t="shared" si="127"/>
        <v>-274.92070027362485</v>
      </c>
      <c r="M402" s="255">
        <f t="shared" si="127"/>
        <v>5693.468802902986</v>
      </c>
      <c r="N402" s="255">
        <f t="shared" si="127"/>
        <v>1233.7649655182254</v>
      </c>
      <c r="O402" s="255">
        <f t="shared" si="127"/>
        <v>0</v>
      </c>
      <c r="P402" s="255">
        <f t="shared" si="127"/>
        <v>104386.64092775194</v>
      </c>
      <c r="Q402" s="255">
        <f t="shared" si="127"/>
        <v>29230.443393597416</v>
      </c>
      <c r="R402" s="255">
        <f t="shared" si="127"/>
        <v>41544.651006250024</v>
      </c>
      <c r="S402" s="255">
        <f t="shared" si="127"/>
        <v>25793.063444375508</v>
      </c>
      <c r="T402" s="255">
        <f t="shared" si="127"/>
        <v>22007.475716687986</v>
      </c>
      <c r="U402" s="255">
        <f t="shared" si="127"/>
        <v>37.70184809761274</v>
      </c>
      <c r="V402" s="255">
        <f t="shared" si="127"/>
        <v>2187.115148558585</v>
      </c>
      <c r="W402" s="255">
        <f t="shared" si="127"/>
        <v>0</v>
      </c>
      <c r="X402" s="255">
        <f t="shared" si="127"/>
        <v>5693.468802902986</v>
      </c>
      <c r="Y402" s="255">
        <f t="shared" si="127"/>
        <v>-307.0631145454625</v>
      </c>
      <c r="Z402" s="255">
        <f t="shared" si="127"/>
        <v>1233.7649655182254</v>
      </c>
      <c r="AA402" s="255">
        <f t="shared" si="127"/>
        <v>0</v>
      </c>
      <c r="AB402" s="255">
        <f t="shared" si="127"/>
        <v>0</v>
      </c>
      <c r="AC402" s="73"/>
      <c r="AD402" s="166"/>
      <c r="AE402" s="166"/>
      <c r="AF402" s="166"/>
      <c r="AG402" s="166"/>
      <c r="AH402" s="166"/>
      <c r="AI402" s="166"/>
    </row>
    <row r="403" spans="1:35" s="154" customFormat="1" ht="11.25">
      <c r="A403" s="188">
        <v>299</v>
      </c>
      <c r="B403" s="164" t="s">
        <v>1341</v>
      </c>
      <c r="C403" s="163" t="s">
        <v>196</v>
      </c>
      <c r="D403" s="155" t="s">
        <v>472</v>
      </c>
      <c r="E403" s="155" t="s">
        <v>472</v>
      </c>
      <c r="F403" s="255">
        <f aca="true" t="shared" si="128" ref="F403:AB403">(F398*F393)</f>
        <v>1331313.6871046035</v>
      </c>
      <c r="G403" s="255">
        <f t="shared" si="128"/>
        <v>709470.7395219661</v>
      </c>
      <c r="H403" s="255">
        <f t="shared" si="128"/>
        <v>157095.70657450307</v>
      </c>
      <c r="I403" s="255">
        <f t="shared" si="128"/>
        <v>192065.8898030795</v>
      </c>
      <c r="J403" s="255">
        <f t="shared" si="128"/>
        <v>105904.59891507249</v>
      </c>
      <c r="K403" s="255">
        <f t="shared" si="128"/>
        <v>89459.30600028938</v>
      </c>
      <c r="L403" s="255">
        <f t="shared" si="128"/>
        <v>-74.33538648635168</v>
      </c>
      <c r="M403" s="255">
        <f t="shared" si="128"/>
        <v>2562.22120046836</v>
      </c>
      <c r="N403" s="255">
        <f t="shared" si="128"/>
        <v>49617.23804504771</v>
      </c>
      <c r="O403" s="255">
        <f t="shared" si="128"/>
        <v>0</v>
      </c>
      <c r="P403" s="255">
        <f t="shared" si="128"/>
        <v>709470.7395219661</v>
      </c>
      <c r="Q403" s="255">
        <f t="shared" si="128"/>
        <v>157095.70657450307</v>
      </c>
      <c r="R403" s="255">
        <f t="shared" si="128"/>
        <v>192065.8898030795</v>
      </c>
      <c r="S403" s="255">
        <f t="shared" si="128"/>
        <v>105904.59891507249</v>
      </c>
      <c r="T403" s="255">
        <f t="shared" si="128"/>
        <v>69035.79866281054</v>
      </c>
      <c r="U403" s="255">
        <f t="shared" si="128"/>
        <v>204.97353492681182</v>
      </c>
      <c r="V403" s="255">
        <f t="shared" si="128"/>
        <v>19883.395756166057</v>
      </c>
      <c r="W403" s="255">
        <f t="shared" si="128"/>
        <v>0</v>
      </c>
      <c r="X403" s="255">
        <f t="shared" si="128"/>
        <v>2562.22120046836</v>
      </c>
      <c r="Y403" s="255">
        <f t="shared" si="128"/>
        <v>-25.66911071116825</v>
      </c>
      <c r="Z403" s="255">
        <f t="shared" si="128"/>
        <v>49617.23804504771</v>
      </c>
      <c r="AA403" s="255">
        <f t="shared" si="128"/>
        <v>0</v>
      </c>
      <c r="AB403" s="255">
        <f t="shared" si="128"/>
        <v>0</v>
      </c>
      <c r="AC403" s="73"/>
      <c r="AD403" s="166"/>
      <c r="AE403" s="166"/>
      <c r="AF403" s="166"/>
      <c r="AG403" s="166"/>
      <c r="AH403" s="166"/>
      <c r="AI403" s="166"/>
    </row>
    <row r="404" spans="1:35" s="154" customFormat="1" ht="11.25">
      <c r="A404" s="162"/>
      <c r="B404" s="164"/>
      <c r="C404" s="163"/>
      <c r="D404" s="155"/>
      <c r="E404" s="1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73"/>
      <c r="AD404" s="166"/>
      <c r="AE404" s="166"/>
      <c r="AF404" s="166"/>
      <c r="AG404" s="166"/>
      <c r="AH404" s="166"/>
      <c r="AI404" s="166"/>
    </row>
    <row r="405" spans="1:35" s="154" customFormat="1" ht="11.25">
      <c r="A405" s="188">
        <v>300</v>
      </c>
      <c r="B405" s="164" t="s">
        <v>197</v>
      </c>
      <c r="C405" s="163" t="s">
        <v>198</v>
      </c>
      <c r="D405" s="155" t="s">
        <v>472</v>
      </c>
      <c r="E405" s="155" t="s">
        <v>472</v>
      </c>
      <c r="F405" s="255">
        <f aca="true" t="shared" si="129" ref="F405:AB405">(F400+F401+F402+F403)</f>
        <v>6351572.999999998</v>
      </c>
      <c r="G405" s="255">
        <f t="shared" si="129"/>
        <v>2978680.6551678646</v>
      </c>
      <c r="H405" s="255">
        <f t="shared" si="129"/>
        <v>793116.8316226094</v>
      </c>
      <c r="I405" s="255">
        <f t="shared" si="129"/>
        <v>1096117.1761398895</v>
      </c>
      <c r="J405" s="255">
        <f t="shared" si="129"/>
        <v>667258.2163254984</v>
      </c>
      <c r="K405" s="255">
        <f t="shared" si="129"/>
        <v>616710.8995139715</v>
      </c>
      <c r="L405" s="255">
        <f t="shared" si="129"/>
        <v>-504.2341224796172</v>
      </c>
      <c r="M405" s="255">
        <f t="shared" si="129"/>
        <v>123687.79611365592</v>
      </c>
      <c r="N405" s="255">
        <f t="shared" si="129"/>
        <v>76505.65923899013</v>
      </c>
      <c r="O405" s="255">
        <f t="shared" si="129"/>
        <v>0</v>
      </c>
      <c r="P405" s="255">
        <f t="shared" si="129"/>
        <v>2978680.6551678646</v>
      </c>
      <c r="Q405" s="255">
        <f t="shared" si="129"/>
        <v>793116.8316226094</v>
      </c>
      <c r="R405" s="255">
        <f t="shared" si="129"/>
        <v>1096117.1761398895</v>
      </c>
      <c r="S405" s="255">
        <f t="shared" si="129"/>
        <v>667258.2163254984</v>
      </c>
      <c r="T405" s="255">
        <f t="shared" si="129"/>
        <v>548050.6578608804</v>
      </c>
      <c r="U405" s="255">
        <f t="shared" si="129"/>
        <v>1028.0637477549997</v>
      </c>
      <c r="V405" s="255">
        <f t="shared" si="129"/>
        <v>67632.1779053362</v>
      </c>
      <c r="W405" s="255">
        <f t="shared" si="129"/>
        <v>0</v>
      </c>
      <c r="X405" s="255">
        <f t="shared" si="129"/>
        <v>123687.79611365592</v>
      </c>
      <c r="Y405" s="255">
        <f t="shared" si="129"/>
        <v>-504.23412247961727</v>
      </c>
      <c r="Z405" s="255">
        <f t="shared" si="129"/>
        <v>76505.65923899013</v>
      </c>
      <c r="AA405" s="255">
        <f t="shared" si="129"/>
        <v>0</v>
      </c>
      <c r="AB405" s="255">
        <f t="shared" si="129"/>
        <v>0</v>
      </c>
      <c r="AC405" s="73"/>
      <c r="AD405" s="166"/>
      <c r="AE405" s="166"/>
      <c r="AF405" s="166"/>
      <c r="AG405" s="166"/>
      <c r="AH405" s="166"/>
      <c r="AI405" s="166"/>
    </row>
    <row r="406" spans="1:35" s="154" customFormat="1" ht="11.25">
      <c r="A406" s="188"/>
      <c r="B406" s="169"/>
      <c r="C406" s="162"/>
      <c r="D406" s="155"/>
      <c r="E406" s="1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73"/>
      <c r="AD406" s="166"/>
      <c r="AE406" s="166"/>
      <c r="AF406" s="166"/>
      <c r="AG406" s="166"/>
      <c r="AH406" s="166"/>
      <c r="AI406" s="166"/>
    </row>
    <row r="407" spans="1:35" s="154" customFormat="1" ht="11.25">
      <c r="A407" s="179"/>
      <c r="B407" s="170" t="s">
        <v>199</v>
      </c>
      <c r="C407" s="184"/>
      <c r="D407" s="150"/>
      <c r="E407" s="179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73"/>
      <c r="AD407" s="166"/>
      <c r="AE407" s="166"/>
      <c r="AF407" s="166"/>
      <c r="AG407" s="166"/>
      <c r="AH407" s="166"/>
      <c r="AI407" s="166"/>
    </row>
    <row r="408" spans="2:35" s="288" customFormat="1" ht="11.25">
      <c r="B408" s="288" t="s">
        <v>200</v>
      </c>
      <c r="C408" s="299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73"/>
      <c r="AD408" s="312"/>
      <c r="AE408" s="312"/>
      <c r="AF408" s="312"/>
      <c r="AG408" s="312"/>
      <c r="AH408" s="312"/>
      <c r="AI408" s="312"/>
    </row>
    <row r="409" spans="1:35" s="154" customFormat="1" ht="11.25">
      <c r="A409" s="188">
        <v>301</v>
      </c>
      <c r="B409" s="183" t="s">
        <v>201</v>
      </c>
      <c r="C409" s="153" t="s">
        <v>202</v>
      </c>
      <c r="D409" s="155" t="s">
        <v>472</v>
      </c>
      <c r="E409" s="179" t="s">
        <v>472</v>
      </c>
      <c r="F409" s="255">
        <v>40824951</v>
      </c>
      <c r="G409" s="255">
        <v>22956169.374842394</v>
      </c>
      <c r="H409" s="255">
        <v>4735967.897814222</v>
      </c>
      <c r="I409" s="255">
        <v>5337345.29336471</v>
      </c>
      <c r="J409" s="255">
        <v>3300682.942560598</v>
      </c>
      <c r="K409" s="255">
        <v>2881740.5270552575</v>
      </c>
      <c r="L409" s="255">
        <v>535823.571078478</v>
      </c>
      <c r="M409" s="255">
        <v>457669.7540545707</v>
      </c>
      <c r="N409" s="255">
        <v>510034.96161379176</v>
      </c>
      <c r="O409" s="255">
        <v>109516.67761597656</v>
      </c>
      <c r="P409" s="255">
        <v>22956169.374842394</v>
      </c>
      <c r="Q409" s="255">
        <v>4735967.897814222</v>
      </c>
      <c r="R409" s="255">
        <v>5337345.29336471</v>
      </c>
      <c r="S409" s="255">
        <v>3300682.942560598</v>
      </c>
      <c r="T409" s="255">
        <v>2442033.2050119694</v>
      </c>
      <c r="U409" s="255">
        <v>8419.2465508482</v>
      </c>
      <c r="V409" s="255">
        <v>431288.07549244</v>
      </c>
      <c r="W409" s="255">
        <v>55262.72607312818</v>
      </c>
      <c r="X409" s="255">
        <v>457669.7540545707</v>
      </c>
      <c r="Y409" s="255">
        <v>480560.84500534984</v>
      </c>
      <c r="Z409" s="255">
        <v>510034.96161379176</v>
      </c>
      <c r="AA409" s="255">
        <v>96177.37825916531</v>
      </c>
      <c r="AB409" s="255">
        <v>13339.299356811236</v>
      </c>
      <c r="AC409" s="73"/>
      <c r="AD409" s="166"/>
      <c r="AE409" s="166"/>
      <c r="AF409" s="166"/>
      <c r="AG409" s="166"/>
      <c r="AH409" s="166"/>
      <c r="AI409" s="166"/>
    </row>
    <row r="410" spans="1:35" s="154" customFormat="1" ht="11.25">
      <c r="A410" s="188">
        <v>302</v>
      </c>
      <c r="B410" s="183" t="s">
        <v>203</v>
      </c>
      <c r="C410" s="153" t="s">
        <v>470</v>
      </c>
      <c r="D410" s="155" t="s">
        <v>472</v>
      </c>
      <c r="E410" s="179" t="s">
        <v>472</v>
      </c>
      <c r="F410" s="255">
        <v>56366143.000000015</v>
      </c>
      <c r="G410" s="255">
        <v>31019868.901319366</v>
      </c>
      <c r="H410" s="255">
        <v>7110012.249160934</v>
      </c>
      <c r="I410" s="255">
        <v>8670099.262913251</v>
      </c>
      <c r="J410" s="255">
        <v>4199018.847380485</v>
      </c>
      <c r="K410" s="255">
        <v>3520727.2902320214</v>
      </c>
      <c r="L410" s="255">
        <v>746603.8040450836</v>
      </c>
      <c r="M410" s="255">
        <v>438750.8443562106</v>
      </c>
      <c r="N410" s="255">
        <v>534038.5547179985</v>
      </c>
      <c r="O410" s="255">
        <v>127023.2458746732</v>
      </c>
      <c r="P410" s="255">
        <v>31019868.901319366</v>
      </c>
      <c r="Q410" s="255">
        <v>7110012.249160934</v>
      </c>
      <c r="R410" s="255">
        <v>8670099.262913251</v>
      </c>
      <c r="S410" s="255">
        <v>4199018.847380485</v>
      </c>
      <c r="T410" s="255">
        <v>3072764.9532044786</v>
      </c>
      <c r="U410" s="255">
        <v>894.2304978963798</v>
      </c>
      <c r="V410" s="255">
        <v>447068.10652964696</v>
      </c>
      <c r="W410" s="255">
        <v>78765.04896472344</v>
      </c>
      <c r="X410" s="255">
        <v>438750.8443562106</v>
      </c>
      <c r="Y410" s="255">
        <v>667838.7550803601</v>
      </c>
      <c r="Z410" s="255">
        <v>534038.5547179985</v>
      </c>
      <c r="AA410" s="255">
        <v>118299.13696504592</v>
      </c>
      <c r="AB410" s="255">
        <v>8724.108909627286</v>
      </c>
      <c r="AC410" s="73"/>
      <c r="AD410" s="166"/>
      <c r="AE410" s="166"/>
      <c r="AF410" s="166"/>
      <c r="AG410" s="166"/>
      <c r="AH410" s="166"/>
      <c r="AI410" s="166"/>
    </row>
    <row r="411" spans="1:35" s="154" customFormat="1" ht="11.25">
      <c r="A411" s="188">
        <v>303</v>
      </c>
      <c r="B411" s="170" t="s">
        <v>204</v>
      </c>
      <c r="C411" s="184" t="s">
        <v>205</v>
      </c>
      <c r="D411" s="150"/>
      <c r="E411" s="179"/>
      <c r="F411" s="255">
        <f aca="true" t="shared" si="130" ref="F411:AB411">(F409+F410)</f>
        <v>97191094.00000001</v>
      </c>
      <c r="G411" s="255">
        <f t="shared" si="130"/>
        <v>53976038.27616176</v>
      </c>
      <c r="H411" s="255">
        <f t="shared" si="130"/>
        <v>11845980.146975156</v>
      </c>
      <c r="I411" s="255">
        <f t="shared" si="130"/>
        <v>14007444.55627796</v>
      </c>
      <c r="J411" s="255">
        <f t="shared" si="130"/>
        <v>7499701.789941084</v>
      </c>
      <c r="K411" s="255">
        <f t="shared" si="130"/>
        <v>6402467.817287279</v>
      </c>
      <c r="L411" s="255">
        <f t="shared" si="130"/>
        <v>1282427.3751235616</v>
      </c>
      <c r="M411" s="255">
        <f t="shared" si="130"/>
        <v>896420.5984107812</v>
      </c>
      <c r="N411" s="255">
        <f t="shared" si="130"/>
        <v>1044073.5163317902</v>
      </c>
      <c r="O411" s="255">
        <f t="shared" si="130"/>
        <v>236539.92349064976</v>
      </c>
      <c r="P411" s="255">
        <f t="shared" si="130"/>
        <v>53976038.27616176</v>
      </c>
      <c r="Q411" s="255">
        <f t="shared" si="130"/>
        <v>11845980.146975156</v>
      </c>
      <c r="R411" s="255">
        <f t="shared" si="130"/>
        <v>14007444.55627796</v>
      </c>
      <c r="S411" s="255">
        <f t="shared" si="130"/>
        <v>7499701.789941084</v>
      </c>
      <c r="T411" s="255">
        <f t="shared" si="130"/>
        <v>5514798.1582164485</v>
      </c>
      <c r="U411" s="255">
        <f t="shared" si="130"/>
        <v>9313.47704874458</v>
      </c>
      <c r="V411" s="255">
        <f t="shared" si="130"/>
        <v>878356.182022087</v>
      </c>
      <c r="W411" s="255">
        <f t="shared" si="130"/>
        <v>134027.77503785162</v>
      </c>
      <c r="X411" s="255">
        <f t="shared" si="130"/>
        <v>896420.5984107812</v>
      </c>
      <c r="Y411" s="255">
        <f t="shared" si="130"/>
        <v>1148399.60008571</v>
      </c>
      <c r="Z411" s="255">
        <f t="shared" si="130"/>
        <v>1044073.5163317902</v>
      </c>
      <c r="AA411" s="255">
        <f t="shared" si="130"/>
        <v>214476.51522421124</v>
      </c>
      <c r="AB411" s="255">
        <f t="shared" si="130"/>
        <v>22063.40826643852</v>
      </c>
      <c r="AC411" s="73"/>
      <c r="AD411" s="166"/>
      <c r="AE411" s="166"/>
      <c r="AF411" s="166"/>
      <c r="AG411" s="166"/>
      <c r="AH411" s="166"/>
      <c r="AI411" s="166"/>
    </row>
    <row r="412" spans="1:35" s="154" customFormat="1" ht="11.25">
      <c r="A412" s="188"/>
      <c r="B412" s="170"/>
      <c r="C412" s="184"/>
      <c r="D412" s="150"/>
      <c r="E412" s="179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73"/>
      <c r="AD412" s="166"/>
      <c r="AE412" s="166"/>
      <c r="AF412" s="166"/>
      <c r="AG412" s="166"/>
      <c r="AH412" s="166"/>
      <c r="AI412" s="166"/>
    </row>
    <row r="413" spans="1:35" s="154" customFormat="1" ht="11.25">
      <c r="A413" s="188">
        <v>304</v>
      </c>
      <c r="B413" s="169" t="s">
        <v>1337</v>
      </c>
      <c r="C413" s="163" t="s">
        <v>206</v>
      </c>
      <c r="D413" s="150"/>
      <c r="E413" s="179"/>
      <c r="F413" s="255">
        <f aca="true" t="shared" si="131" ref="F413:AB413">(F411*F140)</f>
        <v>28937101.09903812</v>
      </c>
      <c r="G413" s="255">
        <f t="shared" si="131"/>
        <v>14916453.599749709</v>
      </c>
      <c r="H413" s="255">
        <f t="shared" si="131"/>
        <v>3707761.771438843</v>
      </c>
      <c r="I413" s="255">
        <f t="shared" si="131"/>
        <v>4620873.822106025</v>
      </c>
      <c r="J413" s="255">
        <f t="shared" si="131"/>
        <v>2621019.090318674</v>
      </c>
      <c r="K413" s="255">
        <f t="shared" si="131"/>
        <v>2404012.41632657</v>
      </c>
      <c r="L413" s="255">
        <f t="shared" si="131"/>
        <v>2.4296689550019484E-17</v>
      </c>
      <c r="M413" s="255">
        <f t="shared" si="131"/>
        <v>530121.9875971843</v>
      </c>
      <c r="N413" s="255">
        <f t="shared" si="131"/>
        <v>101594.06198959782</v>
      </c>
      <c r="O413" s="255">
        <f t="shared" si="131"/>
        <v>9971.633039433245</v>
      </c>
      <c r="P413" s="255">
        <f t="shared" si="131"/>
        <v>14916453.599749709</v>
      </c>
      <c r="Q413" s="255">
        <f t="shared" si="131"/>
        <v>3707761.771438843</v>
      </c>
      <c r="R413" s="255">
        <f t="shared" si="131"/>
        <v>4620873.822106025</v>
      </c>
      <c r="S413" s="255">
        <f t="shared" si="131"/>
        <v>2621019.090318674</v>
      </c>
      <c r="T413" s="255">
        <f t="shared" si="131"/>
        <v>2209330.02994029</v>
      </c>
      <c r="U413" s="255">
        <f t="shared" si="131"/>
        <v>2894.920310104014</v>
      </c>
      <c r="V413" s="255">
        <f t="shared" si="131"/>
        <v>205359.0884039472</v>
      </c>
      <c r="W413" s="255">
        <f t="shared" si="131"/>
        <v>6.772036886491271E-19</v>
      </c>
      <c r="X413" s="255">
        <f t="shared" si="131"/>
        <v>530121.9875971843</v>
      </c>
      <c r="Y413" s="255">
        <f t="shared" si="131"/>
        <v>2.3568432381594276E-17</v>
      </c>
      <c r="Z413" s="255">
        <f t="shared" si="131"/>
        <v>101594.06198959782</v>
      </c>
      <c r="AA413" s="255">
        <f t="shared" si="131"/>
        <v>0</v>
      </c>
      <c r="AB413" s="255">
        <f t="shared" si="131"/>
        <v>7768.51670166432</v>
      </c>
      <c r="AC413" s="73"/>
      <c r="AD413" s="166"/>
      <c r="AE413" s="166"/>
      <c r="AF413" s="166"/>
      <c r="AG413" s="166"/>
      <c r="AH413" s="166"/>
      <c r="AI413" s="166"/>
    </row>
    <row r="414" spans="1:35" s="154" customFormat="1" ht="11.25">
      <c r="A414" s="188">
        <v>305</v>
      </c>
      <c r="B414" s="169" t="s">
        <v>1339</v>
      </c>
      <c r="C414" s="163" t="s">
        <v>207</v>
      </c>
      <c r="D414" s="150"/>
      <c r="E414" s="179"/>
      <c r="F414" s="255">
        <f aca="true" t="shared" si="132" ref="F414:AB414">(F411*F141)</f>
        <v>12000717.92951042</v>
      </c>
      <c r="G414" s="255">
        <f t="shared" si="132"/>
        <v>5819801.049578757</v>
      </c>
      <c r="H414" s="255">
        <f t="shared" si="132"/>
        <v>1445622.04406172</v>
      </c>
      <c r="I414" s="255">
        <f t="shared" si="132"/>
        <v>1801508.090575333</v>
      </c>
      <c r="J414" s="255">
        <f t="shared" si="132"/>
        <v>1021742.0337308896</v>
      </c>
      <c r="K414" s="255">
        <f t="shared" si="132"/>
        <v>936876.6342759015</v>
      </c>
      <c r="L414" s="255">
        <f t="shared" si="132"/>
        <v>665771.9529038992</v>
      </c>
      <c r="M414" s="255">
        <f t="shared" si="132"/>
        <v>206544.32034128028</v>
      </c>
      <c r="N414" s="255">
        <f t="shared" si="132"/>
        <v>39563.75105685327</v>
      </c>
      <c r="O414" s="255">
        <f t="shared" si="132"/>
        <v>41894.09073522196</v>
      </c>
      <c r="P414" s="255">
        <f t="shared" si="132"/>
        <v>5819801.049578757</v>
      </c>
      <c r="Q414" s="255">
        <f t="shared" si="132"/>
        <v>1445622.04406172</v>
      </c>
      <c r="R414" s="255">
        <f t="shared" si="132"/>
        <v>1801508.090575333</v>
      </c>
      <c r="S414" s="255">
        <f t="shared" si="132"/>
        <v>1021742.0337308896</v>
      </c>
      <c r="T414" s="255">
        <f t="shared" si="132"/>
        <v>861188.8050653022</v>
      </c>
      <c r="U414" s="255">
        <f t="shared" si="132"/>
        <v>1125.9291472292193</v>
      </c>
      <c r="V414" s="255">
        <f t="shared" si="132"/>
        <v>79870.06884303653</v>
      </c>
      <c r="W414" s="255">
        <f t="shared" si="132"/>
        <v>20371.69262735019</v>
      </c>
      <c r="X414" s="255">
        <f t="shared" si="132"/>
        <v>206544.32034128028</v>
      </c>
      <c r="Y414" s="255">
        <f t="shared" si="132"/>
        <v>644051.0716458738</v>
      </c>
      <c r="Z414" s="255">
        <f t="shared" si="132"/>
        <v>39563.75105685327</v>
      </c>
      <c r="AA414" s="255">
        <f t="shared" si="132"/>
        <v>39148.03181228023</v>
      </c>
      <c r="AB414" s="255">
        <f t="shared" si="132"/>
        <v>3029.1113047635163</v>
      </c>
      <c r="AC414" s="73"/>
      <c r="AD414" s="166"/>
      <c r="AE414" s="166"/>
      <c r="AF414" s="166"/>
      <c r="AG414" s="166"/>
      <c r="AH414" s="166"/>
      <c r="AI414" s="166"/>
    </row>
    <row r="415" spans="1:35" s="154" customFormat="1" ht="11.25">
      <c r="A415" s="188">
        <v>306</v>
      </c>
      <c r="B415" s="169" t="s">
        <v>1341</v>
      </c>
      <c r="C415" s="163" t="s">
        <v>208</v>
      </c>
      <c r="D415" s="150"/>
      <c r="E415" s="179"/>
      <c r="F415" s="255">
        <f aca="true" t="shared" si="133" ref="F415:AB415">(F411*F142)</f>
        <v>56253274.971451476</v>
      </c>
      <c r="G415" s="255">
        <f t="shared" si="133"/>
        <v>33239783.6268333</v>
      </c>
      <c r="H415" s="255">
        <f t="shared" si="133"/>
        <v>6692596.331474592</v>
      </c>
      <c r="I415" s="255">
        <f t="shared" si="133"/>
        <v>7585062.643596604</v>
      </c>
      <c r="J415" s="255">
        <f t="shared" si="133"/>
        <v>3856940.6658915207</v>
      </c>
      <c r="K415" s="255">
        <f t="shared" si="133"/>
        <v>3061578.766684808</v>
      </c>
      <c r="L415" s="255">
        <f t="shared" si="133"/>
        <v>616655.4222196622</v>
      </c>
      <c r="M415" s="255">
        <f t="shared" si="133"/>
        <v>159754.29047231673</v>
      </c>
      <c r="N415" s="255">
        <f t="shared" si="133"/>
        <v>902915.7032853392</v>
      </c>
      <c r="O415" s="255">
        <f t="shared" si="133"/>
        <v>184674.19971599456</v>
      </c>
      <c r="P415" s="255">
        <f t="shared" si="133"/>
        <v>33239783.6268333</v>
      </c>
      <c r="Q415" s="255">
        <f t="shared" si="133"/>
        <v>6692596.331474592</v>
      </c>
      <c r="R415" s="255">
        <f t="shared" si="133"/>
        <v>7585062.643596604</v>
      </c>
      <c r="S415" s="255">
        <f t="shared" si="133"/>
        <v>3856940.6658915207</v>
      </c>
      <c r="T415" s="255">
        <f t="shared" si="133"/>
        <v>2444279.3232108564</v>
      </c>
      <c r="U415" s="255">
        <f t="shared" si="133"/>
        <v>5292.627591411347</v>
      </c>
      <c r="V415" s="255">
        <f t="shared" si="133"/>
        <v>593127.0247751033</v>
      </c>
      <c r="W415" s="255">
        <f t="shared" si="133"/>
        <v>113656.08241050143</v>
      </c>
      <c r="X415" s="255">
        <f t="shared" si="133"/>
        <v>159754.29047231673</v>
      </c>
      <c r="Y415" s="255">
        <f t="shared" si="133"/>
        <v>504348.52843983594</v>
      </c>
      <c r="Z415" s="255">
        <f t="shared" si="133"/>
        <v>902915.7032853392</v>
      </c>
      <c r="AA415" s="255">
        <f t="shared" si="133"/>
        <v>175328.483411931</v>
      </c>
      <c r="AB415" s="255">
        <f t="shared" si="133"/>
        <v>11265.780260010686</v>
      </c>
      <c r="AC415" s="73"/>
      <c r="AD415" s="166"/>
      <c r="AE415" s="166"/>
      <c r="AF415" s="166"/>
      <c r="AG415" s="166"/>
      <c r="AH415" s="166"/>
      <c r="AI415" s="166"/>
    </row>
    <row r="416" spans="1:35" s="154" customFormat="1" ht="11.25">
      <c r="A416" s="188"/>
      <c r="B416" s="167"/>
      <c r="C416" s="184"/>
      <c r="D416" s="150"/>
      <c r="E416" s="179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73"/>
      <c r="AD416" s="166"/>
      <c r="AE416" s="166"/>
      <c r="AF416" s="166"/>
      <c r="AG416" s="166"/>
      <c r="AH416" s="166"/>
      <c r="AI416" s="166"/>
    </row>
    <row r="417" spans="2:35" s="288" customFormat="1" ht="11.25">
      <c r="B417" s="313" t="s">
        <v>209</v>
      </c>
      <c r="C417" s="299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73"/>
      <c r="AD417" s="312"/>
      <c r="AE417" s="312"/>
      <c r="AF417" s="312"/>
      <c r="AG417" s="312"/>
      <c r="AH417" s="312"/>
      <c r="AI417" s="312"/>
    </row>
    <row r="418" spans="1:35" s="154" customFormat="1" ht="11.25">
      <c r="A418" s="188">
        <v>307</v>
      </c>
      <c r="B418" s="183" t="s">
        <v>210</v>
      </c>
      <c r="C418" s="179" t="s">
        <v>211</v>
      </c>
      <c r="D418" s="155" t="s">
        <v>472</v>
      </c>
      <c r="E418" s="179" t="s">
        <v>472</v>
      </c>
      <c r="F418" s="255">
        <v>5942428.999999999</v>
      </c>
      <c r="G418" s="255">
        <v>3595663.6454763403</v>
      </c>
      <c r="H418" s="255">
        <v>685465.6303156147</v>
      </c>
      <c r="I418" s="255">
        <v>659773.6966288454</v>
      </c>
      <c r="J418" s="255">
        <v>403770.83725065645</v>
      </c>
      <c r="K418" s="255">
        <v>355185.10282295704</v>
      </c>
      <c r="L418" s="255">
        <v>57499.72837428483</v>
      </c>
      <c r="M418" s="255">
        <v>63562.05486922315</v>
      </c>
      <c r="N418" s="255">
        <v>108166.26384936759</v>
      </c>
      <c r="O418" s="255">
        <v>13342.040412709917</v>
      </c>
      <c r="P418" s="255">
        <v>3595663.6454763403</v>
      </c>
      <c r="Q418" s="255">
        <v>685465.6303156147</v>
      </c>
      <c r="R418" s="255">
        <v>659773.6966288454</v>
      </c>
      <c r="S418" s="255">
        <v>403770.83725065645</v>
      </c>
      <c r="T418" s="255">
        <v>297251.3303902349</v>
      </c>
      <c r="U418" s="255">
        <v>1015.1945811307747</v>
      </c>
      <c r="V418" s="255">
        <v>56918.57785159141</v>
      </c>
      <c r="W418" s="255">
        <v>7376.06211737973</v>
      </c>
      <c r="X418" s="255">
        <v>63562.05486922315</v>
      </c>
      <c r="Y418" s="255">
        <v>50123.6662569051</v>
      </c>
      <c r="Z418" s="255">
        <v>108166.26384936759</v>
      </c>
      <c r="AA418" s="255">
        <v>11121.585828459267</v>
      </c>
      <c r="AB418" s="255">
        <v>2220.454584250651</v>
      </c>
      <c r="AC418" s="73"/>
      <c r="AD418" s="166"/>
      <c r="AE418" s="166"/>
      <c r="AF418" s="166"/>
      <c r="AG418" s="166"/>
      <c r="AH418" s="166"/>
      <c r="AI418" s="166"/>
    </row>
    <row r="419" spans="1:35" s="154" customFormat="1" ht="11.25">
      <c r="A419" s="188"/>
      <c r="B419" s="183"/>
      <c r="C419" s="179"/>
      <c r="D419" s="155"/>
      <c r="E419" s="179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73"/>
      <c r="AD419" s="166"/>
      <c r="AE419" s="166"/>
      <c r="AF419" s="166"/>
      <c r="AG419" s="166"/>
      <c r="AH419" s="166"/>
      <c r="AI419" s="166"/>
    </row>
    <row r="420" spans="1:35" s="154" customFormat="1" ht="11.25">
      <c r="A420" s="188">
        <v>308</v>
      </c>
      <c r="B420" s="169" t="s">
        <v>1337</v>
      </c>
      <c r="C420" s="163" t="s">
        <v>212</v>
      </c>
      <c r="D420" s="155"/>
      <c r="E420" s="179"/>
      <c r="F420" s="255">
        <f aca="true" t="shared" si="134" ref="F420:AB420">(F418*F160)</f>
        <v>1754974.0535615175</v>
      </c>
      <c r="G420" s="255">
        <f t="shared" si="134"/>
        <v>970052.5072724391</v>
      </c>
      <c r="H420" s="255">
        <f t="shared" si="134"/>
        <v>213069.566168817</v>
      </c>
      <c r="I420" s="255">
        <f t="shared" si="134"/>
        <v>217890.44575705327</v>
      </c>
      <c r="J420" s="255">
        <f t="shared" si="134"/>
        <v>142598.40913824955</v>
      </c>
      <c r="K420" s="255">
        <f t="shared" si="134"/>
        <v>136475.5879580543</v>
      </c>
      <c r="L420" s="255">
        <f t="shared" si="134"/>
        <v>1.49366024883841E-18</v>
      </c>
      <c r="M420" s="255">
        <f t="shared" si="134"/>
        <v>42989.53713666665</v>
      </c>
      <c r="N420" s="255">
        <f t="shared" si="134"/>
        <v>9483.86560989436</v>
      </c>
      <c r="O420" s="255">
        <f t="shared" si="134"/>
        <v>560.2354718995477</v>
      </c>
      <c r="P420" s="255">
        <f t="shared" si="134"/>
        <v>970052.5072724391</v>
      </c>
      <c r="Q420" s="255">
        <f t="shared" si="134"/>
        <v>213069.566168817</v>
      </c>
      <c r="R420" s="255">
        <f t="shared" si="134"/>
        <v>217890.44575705327</v>
      </c>
      <c r="S420" s="255">
        <f t="shared" si="134"/>
        <v>142598.40913824955</v>
      </c>
      <c r="T420" s="255">
        <f t="shared" si="134"/>
        <v>123377.03464912534</v>
      </c>
      <c r="U420" s="255">
        <f t="shared" si="134"/>
        <v>312.9812919921025</v>
      </c>
      <c r="V420" s="255">
        <f t="shared" si="134"/>
        <v>12735.926040806191</v>
      </c>
      <c r="W420" s="255">
        <f t="shared" si="134"/>
        <v>3.61420489543884E-20</v>
      </c>
      <c r="X420" s="255">
        <f t="shared" si="134"/>
        <v>42989.53713666665</v>
      </c>
      <c r="Y420" s="255">
        <f t="shared" si="134"/>
        <v>1.4799563518489858E-18</v>
      </c>
      <c r="Z420" s="255">
        <f t="shared" si="134"/>
        <v>9483.86560989436</v>
      </c>
      <c r="AA420" s="255">
        <f t="shared" si="134"/>
        <v>0</v>
      </c>
      <c r="AB420" s="255">
        <f t="shared" si="134"/>
        <v>791.0805535416442</v>
      </c>
      <c r="AC420" s="73"/>
      <c r="AD420" s="166"/>
      <c r="AE420" s="166"/>
      <c r="AF420" s="166"/>
      <c r="AG420" s="166"/>
      <c r="AH420" s="166"/>
      <c r="AI420" s="166"/>
    </row>
    <row r="421" spans="1:35" s="154" customFormat="1" ht="11.25">
      <c r="A421" s="188">
        <v>309</v>
      </c>
      <c r="B421" s="169" t="s">
        <v>1339</v>
      </c>
      <c r="C421" s="163" t="s">
        <v>213</v>
      </c>
      <c r="D421" s="155"/>
      <c r="E421" s="179"/>
      <c r="F421" s="255">
        <f aca="true" t="shared" si="135" ref="F421:AB421">(F418*F161)</f>
        <v>243103.57407432699</v>
      </c>
      <c r="G421" s="255">
        <f t="shared" si="135"/>
        <v>126417.22036732556</v>
      </c>
      <c r="H421" s="255">
        <f t="shared" si="135"/>
        <v>27748.071106195664</v>
      </c>
      <c r="I421" s="255">
        <f t="shared" si="135"/>
        <v>28373.88027277676</v>
      </c>
      <c r="J421" s="255">
        <f t="shared" si="135"/>
        <v>18567.532553329987</v>
      </c>
      <c r="K421" s="255">
        <f t="shared" si="135"/>
        <v>17765.15957083458</v>
      </c>
      <c r="L421" s="255">
        <f t="shared" si="135"/>
        <v>13670.94863740668</v>
      </c>
      <c r="M421" s="255">
        <f t="shared" si="135"/>
        <v>5594.594911341441</v>
      </c>
      <c r="N421" s="255">
        <f t="shared" si="135"/>
        <v>1233.6244384729646</v>
      </c>
      <c r="O421" s="255">
        <f t="shared" si="135"/>
        <v>786.1863906730587</v>
      </c>
      <c r="P421" s="255">
        <f t="shared" si="135"/>
        <v>126417.22036732556</v>
      </c>
      <c r="Q421" s="255">
        <f t="shared" si="135"/>
        <v>27748.071106195664</v>
      </c>
      <c r="R421" s="255">
        <f t="shared" si="135"/>
        <v>28373.88027277676</v>
      </c>
      <c r="S421" s="255">
        <f t="shared" si="135"/>
        <v>18567.532553329987</v>
      </c>
      <c r="T421" s="255">
        <f t="shared" si="135"/>
        <v>16063.513595302318</v>
      </c>
      <c r="U421" s="255">
        <f t="shared" si="135"/>
        <v>40.65942805001067</v>
      </c>
      <c r="V421" s="255">
        <f t="shared" si="135"/>
        <v>1654.5088583987208</v>
      </c>
      <c r="W421" s="255">
        <f t="shared" si="135"/>
        <v>363.1524739079651</v>
      </c>
      <c r="X421" s="255">
        <f t="shared" si="135"/>
        <v>5594.594911341441</v>
      </c>
      <c r="Y421" s="255">
        <f t="shared" si="135"/>
        <v>13508.494632469989</v>
      </c>
      <c r="Z421" s="255">
        <f t="shared" si="135"/>
        <v>1233.6244384729646</v>
      </c>
      <c r="AA421" s="255">
        <f t="shared" si="135"/>
        <v>673.9560294887731</v>
      </c>
      <c r="AB421" s="255">
        <f t="shared" si="135"/>
        <v>103.03061072987805</v>
      </c>
      <c r="AC421" s="73"/>
      <c r="AD421" s="166"/>
      <c r="AE421" s="166"/>
      <c r="AF421" s="166"/>
      <c r="AG421" s="166"/>
      <c r="AH421" s="166"/>
      <c r="AI421" s="166"/>
    </row>
    <row r="422" spans="1:35" s="154" customFormat="1" ht="11.25">
      <c r="A422" s="188">
        <v>310</v>
      </c>
      <c r="B422" s="169" t="s">
        <v>1341</v>
      </c>
      <c r="C422" s="163" t="s">
        <v>214</v>
      </c>
      <c r="D422" s="155"/>
      <c r="E422" s="179"/>
      <c r="F422" s="255">
        <f aca="true" t="shared" si="136" ref="F422:AB422">(F418*F162)</f>
        <v>3944351.3723641546</v>
      </c>
      <c r="G422" s="255">
        <f t="shared" si="136"/>
        <v>2499193.9178365762</v>
      </c>
      <c r="H422" s="255">
        <f t="shared" si="136"/>
        <v>444647.99304060213</v>
      </c>
      <c r="I422" s="255">
        <f t="shared" si="136"/>
        <v>413509.37059901544</v>
      </c>
      <c r="J422" s="255">
        <f t="shared" si="136"/>
        <v>242604.89555907695</v>
      </c>
      <c r="K422" s="255">
        <f t="shared" si="136"/>
        <v>200944.35529406817</v>
      </c>
      <c r="L422" s="255">
        <f t="shared" si="136"/>
        <v>43828.779736878154</v>
      </c>
      <c r="M422" s="255">
        <f t="shared" si="136"/>
        <v>14977.922821215061</v>
      </c>
      <c r="N422" s="255">
        <f t="shared" si="136"/>
        <v>97448.77380100028</v>
      </c>
      <c r="O422" s="255">
        <f t="shared" si="136"/>
        <v>11995.618550137313</v>
      </c>
      <c r="P422" s="255">
        <f t="shared" si="136"/>
        <v>2499193.9178365762</v>
      </c>
      <c r="Q422" s="255">
        <f t="shared" si="136"/>
        <v>444647.99304060213</v>
      </c>
      <c r="R422" s="255">
        <f t="shared" si="136"/>
        <v>413509.37059901544</v>
      </c>
      <c r="S422" s="255">
        <f t="shared" si="136"/>
        <v>242604.89555907695</v>
      </c>
      <c r="T422" s="255">
        <f t="shared" si="136"/>
        <v>157810.78214580726</v>
      </c>
      <c r="U422" s="255">
        <f t="shared" si="136"/>
        <v>661.5538610886614</v>
      </c>
      <c r="V422" s="255">
        <f t="shared" si="136"/>
        <v>42528.1429523865</v>
      </c>
      <c r="W422" s="255">
        <f t="shared" si="136"/>
        <v>7012.909643471764</v>
      </c>
      <c r="X422" s="255">
        <f t="shared" si="136"/>
        <v>14977.922821215061</v>
      </c>
      <c r="Y422" s="255">
        <f t="shared" si="136"/>
        <v>36615.17162443511</v>
      </c>
      <c r="Z422" s="255">
        <f t="shared" si="136"/>
        <v>97448.77380100028</v>
      </c>
      <c r="AA422" s="255">
        <f t="shared" si="136"/>
        <v>10447.629798970493</v>
      </c>
      <c r="AB422" s="255">
        <f t="shared" si="136"/>
        <v>1326.3434199791288</v>
      </c>
      <c r="AC422" s="73"/>
      <c r="AD422" s="166"/>
      <c r="AE422" s="166"/>
      <c r="AF422" s="166"/>
      <c r="AG422" s="166"/>
      <c r="AH422" s="166"/>
      <c r="AI422" s="166"/>
    </row>
    <row r="423" spans="1:35" s="154" customFormat="1" ht="11.25">
      <c r="A423" s="188"/>
      <c r="B423" s="183"/>
      <c r="C423" s="179"/>
      <c r="D423" s="155"/>
      <c r="E423" s="179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73"/>
      <c r="AD423" s="166"/>
      <c r="AE423" s="166"/>
      <c r="AF423" s="166"/>
      <c r="AG423" s="166"/>
      <c r="AH423" s="166"/>
      <c r="AI423" s="166"/>
    </row>
    <row r="424" spans="1:35" s="154" customFormat="1" ht="11.25">
      <c r="A424" s="188"/>
      <c r="B424" s="313" t="s">
        <v>215</v>
      </c>
      <c r="C424" s="179"/>
      <c r="D424" s="155"/>
      <c r="E424" s="179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73"/>
      <c r="AD424" s="166"/>
      <c r="AE424" s="166"/>
      <c r="AF424" s="166"/>
      <c r="AG424" s="166"/>
      <c r="AH424" s="166"/>
      <c r="AI424" s="166"/>
    </row>
    <row r="425" spans="1:35" s="154" customFormat="1" ht="11.25">
      <c r="A425" s="188">
        <v>311</v>
      </c>
      <c r="B425" s="183" t="s">
        <v>216</v>
      </c>
      <c r="C425" s="153" t="s">
        <v>217</v>
      </c>
      <c r="D425" s="155" t="s">
        <v>472</v>
      </c>
      <c r="E425" s="179" t="s">
        <v>472</v>
      </c>
      <c r="F425" s="255">
        <v>57655225</v>
      </c>
      <c r="G425" s="255">
        <v>31093341.716083992</v>
      </c>
      <c r="H425" s="255">
        <v>7058486.477754709</v>
      </c>
      <c r="I425" s="255">
        <v>8296240.893268139</v>
      </c>
      <c r="J425" s="255">
        <v>4878187.67722715</v>
      </c>
      <c r="K425" s="255">
        <v>4442819.6969464775</v>
      </c>
      <c r="L425" s="255">
        <v>414211.67387911887</v>
      </c>
      <c r="M425" s="255">
        <v>905320.7818927675</v>
      </c>
      <c r="N425" s="255">
        <v>525085.1679199546</v>
      </c>
      <c r="O425" s="255">
        <v>41530.91502768634</v>
      </c>
      <c r="P425" s="255">
        <v>31093341.716083992</v>
      </c>
      <c r="Q425" s="255">
        <v>7058486.477754709</v>
      </c>
      <c r="R425" s="255">
        <v>8296240.893268139</v>
      </c>
      <c r="S425" s="255">
        <v>4878187.67722715</v>
      </c>
      <c r="T425" s="255">
        <v>3947039.489584743</v>
      </c>
      <c r="U425" s="255">
        <v>8175.0491398670365</v>
      </c>
      <c r="V425" s="255">
        <v>487605.1582218674</v>
      </c>
      <c r="W425" s="255">
        <v>40151.417957772006</v>
      </c>
      <c r="X425" s="255">
        <v>905320.7818927675</v>
      </c>
      <c r="Y425" s="255">
        <v>374060.2559213469</v>
      </c>
      <c r="Z425" s="255">
        <v>525085.1679199546</v>
      </c>
      <c r="AA425" s="255">
        <v>9829.935905697195</v>
      </c>
      <c r="AB425" s="255">
        <v>31700.979121989138</v>
      </c>
      <c r="AC425" s="73"/>
      <c r="AD425" s="166"/>
      <c r="AE425" s="166"/>
      <c r="AF425" s="166"/>
      <c r="AG425" s="166"/>
      <c r="AH425" s="166"/>
      <c r="AI425" s="166"/>
    </row>
    <row r="426" spans="1:35" s="154" customFormat="1" ht="11.25">
      <c r="A426" s="188"/>
      <c r="B426" s="183"/>
      <c r="C426" s="179"/>
      <c r="D426" s="155"/>
      <c r="E426" s="179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73"/>
      <c r="AD426" s="166"/>
      <c r="AE426" s="166"/>
      <c r="AF426" s="166"/>
      <c r="AG426" s="166"/>
      <c r="AH426" s="166"/>
      <c r="AI426" s="166"/>
    </row>
    <row r="427" spans="1:35" s="154" customFormat="1" ht="11.25">
      <c r="A427" s="188">
        <v>312</v>
      </c>
      <c r="B427" s="169" t="s">
        <v>1337</v>
      </c>
      <c r="C427" s="184" t="s">
        <v>218</v>
      </c>
      <c r="D427" s="155"/>
      <c r="E427" s="179"/>
      <c r="F427" s="255">
        <f aca="true" t="shared" si="137" ref="F427:AB427">(F425*F390)</f>
        <v>43339497.18884188</v>
      </c>
      <c r="G427" s="255">
        <f t="shared" si="137"/>
        <v>22594971.28341901</v>
      </c>
      <c r="H427" s="255">
        <f t="shared" si="137"/>
        <v>5399570.643779291</v>
      </c>
      <c r="I427" s="255">
        <f t="shared" si="137"/>
        <v>6527287.188636583</v>
      </c>
      <c r="J427" s="255">
        <f t="shared" si="137"/>
        <v>3914885.4973574425</v>
      </c>
      <c r="K427" s="255">
        <f t="shared" si="137"/>
        <v>3623440.4005548884</v>
      </c>
      <c r="L427" s="255">
        <f t="shared" si="137"/>
        <v>127309.33653250562</v>
      </c>
      <c r="M427" s="255">
        <f t="shared" si="137"/>
        <v>844788.8924869535</v>
      </c>
      <c r="N427" s="255">
        <f t="shared" si="137"/>
        <v>176054.98103005913</v>
      </c>
      <c r="O427" s="255">
        <f t="shared" si="137"/>
        <v>11417.247142189826</v>
      </c>
      <c r="P427" s="255">
        <f t="shared" si="137"/>
        <v>22594971.28341901</v>
      </c>
      <c r="Q427" s="255">
        <f t="shared" si="137"/>
        <v>5399570.643779291</v>
      </c>
      <c r="R427" s="255">
        <f t="shared" si="137"/>
        <v>6527287.188636583</v>
      </c>
      <c r="S427" s="255">
        <f t="shared" si="137"/>
        <v>3914885.4973574425</v>
      </c>
      <c r="T427" s="255">
        <f t="shared" si="137"/>
        <v>3290939.466084507</v>
      </c>
      <c r="U427" s="255">
        <f t="shared" si="137"/>
        <v>6244.54419686731</v>
      </c>
      <c r="V427" s="255">
        <f t="shared" si="137"/>
        <v>328443.353685892</v>
      </c>
      <c r="W427" s="255">
        <f t="shared" si="137"/>
        <v>3674.2226624032196</v>
      </c>
      <c r="X427" s="255">
        <f t="shared" si="137"/>
        <v>844788.8924869535</v>
      </c>
      <c r="Y427" s="255">
        <f t="shared" si="137"/>
        <v>127226.70026921888</v>
      </c>
      <c r="Z427" s="255">
        <f t="shared" si="137"/>
        <v>176054.98103005913</v>
      </c>
      <c r="AA427" s="255">
        <f t="shared" si="137"/>
        <v>583.7621664847717</v>
      </c>
      <c r="AB427" s="255">
        <f t="shared" si="137"/>
        <v>24147.477647534273</v>
      </c>
      <c r="AC427" s="73"/>
      <c r="AD427" s="166"/>
      <c r="AE427" s="166"/>
      <c r="AF427" s="166"/>
      <c r="AG427" s="166"/>
      <c r="AH427" s="166"/>
      <c r="AI427" s="166"/>
    </row>
    <row r="428" spans="1:35" s="154" customFormat="1" ht="11.25">
      <c r="A428" s="188">
        <v>313</v>
      </c>
      <c r="B428" s="169" t="s">
        <v>193</v>
      </c>
      <c r="C428" s="184" t="s">
        <v>219</v>
      </c>
      <c r="D428" s="155"/>
      <c r="E428" s="179"/>
      <c r="F428" s="255">
        <f aca="true" t="shared" si="138" ref="F428:AB428">(F425*F391)</f>
        <v>5389.643457314273</v>
      </c>
      <c r="G428" s="255">
        <f t="shared" si="138"/>
        <v>2815.3302486902558</v>
      </c>
      <c r="H428" s="255">
        <f t="shared" si="138"/>
        <v>672.6123415360489</v>
      </c>
      <c r="I428" s="255">
        <f t="shared" si="138"/>
        <v>813.0678922766823</v>
      </c>
      <c r="J428" s="255">
        <f t="shared" si="138"/>
        <v>487.6383278362928</v>
      </c>
      <c r="K428" s="255">
        <f t="shared" si="138"/>
        <v>451.2872757895911</v>
      </c>
      <c r="L428" s="255">
        <f t="shared" si="138"/>
        <v>0</v>
      </c>
      <c r="M428" s="255">
        <f t="shared" si="138"/>
        <v>105.17016789836161</v>
      </c>
      <c r="N428" s="255">
        <f t="shared" si="138"/>
        <v>21.92109230791623</v>
      </c>
      <c r="O428" s="255">
        <f t="shared" si="138"/>
        <v>1.2093049318108868</v>
      </c>
      <c r="P428" s="255">
        <f t="shared" si="138"/>
        <v>2815.3302486902558</v>
      </c>
      <c r="Q428" s="255">
        <f t="shared" si="138"/>
        <v>672.6123415360489</v>
      </c>
      <c r="R428" s="255">
        <f t="shared" si="138"/>
        <v>813.0678922766823</v>
      </c>
      <c r="S428" s="255">
        <f t="shared" si="138"/>
        <v>487.6383278362928</v>
      </c>
      <c r="T428" s="255">
        <f t="shared" si="138"/>
        <v>409.90784636769837</v>
      </c>
      <c r="U428" s="255">
        <f t="shared" si="138"/>
        <v>0.7771556003884748</v>
      </c>
      <c r="V428" s="255">
        <f t="shared" si="138"/>
        <v>40.87578518601536</v>
      </c>
      <c r="W428" s="255">
        <f t="shared" si="138"/>
        <v>0</v>
      </c>
      <c r="X428" s="255">
        <f t="shared" si="138"/>
        <v>105.17016789836161</v>
      </c>
      <c r="Y428" s="255">
        <f t="shared" si="138"/>
        <v>0</v>
      </c>
      <c r="Z428" s="255">
        <f t="shared" si="138"/>
        <v>21.92109230791623</v>
      </c>
      <c r="AA428" s="255">
        <f t="shared" si="138"/>
        <v>0</v>
      </c>
      <c r="AB428" s="255">
        <f t="shared" si="138"/>
        <v>3.008085288557084</v>
      </c>
      <c r="AC428" s="73"/>
      <c r="AD428" s="166"/>
      <c r="AE428" s="166"/>
      <c r="AF428" s="166"/>
      <c r="AG428" s="166"/>
      <c r="AH428" s="166"/>
      <c r="AI428" s="166"/>
    </row>
    <row r="429" spans="1:35" s="154" customFormat="1" ht="11.25">
      <c r="A429" s="188">
        <v>314</v>
      </c>
      <c r="B429" s="169" t="s">
        <v>1339</v>
      </c>
      <c r="C429" s="184" t="s">
        <v>220</v>
      </c>
      <c r="D429" s="155"/>
      <c r="E429" s="179"/>
      <c r="F429" s="255">
        <f aca="true" t="shared" si="139" ref="F429:AB429">(F425*F392)</f>
        <v>2225585.276472836</v>
      </c>
      <c r="G429" s="255">
        <f t="shared" si="139"/>
        <v>1089653.3978322144</v>
      </c>
      <c r="H429" s="255">
        <f t="shared" si="139"/>
        <v>260141.60991940318</v>
      </c>
      <c r="I429" s="255">
        <f t="shared" si="139"/>
        <v>314441.22953020653</v>
      </c>
      <c r="J429" s="255">
        <f t="shared" si="139"/>
        <v>188567.7855646099</v>
      </c>
      <c r="K429" s="255">
        <f t="shared" si="139"/>
        <v>174458.18202748528</v>
      </c>
      <c r="L429" s="255">
        <f t="shared" si="139"/>
        <v>225838.27307117815</v>
      </c>
      <c r="M429" s="255">
        <f t="shared" si="139"/>
        <v>41672.79060894457</v>
      </c>
      <c r="N429" s="255">
        <f t="shared" si="139"/>
        <v>8467.761607924753</v>
      </c>
      <c r="O429" s="255">
        <f t="shared" si="139"/>
        <v>5307.5452123827035</v>
      </c>
      <c r="P429" s="255">
        <f t="shared" si="139"/>
        <v>1089653.3978322144</v>
      </c>
      <c r="Q429" s="255">
        <f t="shared" si="139"/>
        <v>260141.60991940318</v>
      </c>
      <c r="R429" s="255">
        <f t="shared" si="139"/>
        <v>314441.22953020653</v>
      </c>
      <c r="S429" s="255">
        <f t="shared" si="139"/>
        <v>188567.7855646099</v>
      </c>
      <c r="T429" s="255">
        <f t="shared" si="139"/>
        <v>158496.98284988618</v>
      </c>
      <c r="U429" s="255">
        <f t="shared" si="139"/>
        <v>299.80092337157095</v>
      </c>
      <c r="V429" s="255">
        <f t="shared" si="139"/>
        <v>15768.361467747573</v>
      </c>
      <c r="W429" s="255">
        <f t="shared" si="139"/>
        <v>5033.447612192245</v>
      </c>
      <c r="X429" s="255">
        <f t="shared" si="139"/>
        <v>41672.79060894457</v>
      </c>
      <c r="Y429" s="255">
        <f t="shared" si="139"/>
        <v>227791.22254964922</v>
      </c>
      <c r="Z429" s="255">
        <f t="shared" si="139"/>
        <v>8467.761607924753</v>
      </c>
      <c r="AA429" s="255">
        <f t="shared" si="139"/>
        <v>1652.6764722840471</v>
      </c>
      <c r="AB429" s="255">
        <f t="shared" si="139"/>
        <v>1163.51228179764</v>
      </c>
      <c r="AC429" s="73"/>
      <c r="AD429" s="166"/>
      <c r="AE429" s="166"/>
      <c r="AF429" s="166"/>
      <c r="AG429" s="166"/>
      <c r="AH429" s="166"/>
      <c r="AI429" s="166"/>
    </row>
    <row r="430" spans="1:35" s="154" customFormat="1" ht="11.25">
      <c r="A430" s="188">
        <v>315</v>
      </c>
      <c r="B430" s="169" t="s">
        <v>1341</v>
      </c>
      <c r="C430" s="184" t="s">
        <v>221</v>
      </c>
      <c r="D430" s="155"/>
      <c r="E430" s="179"/>
      <c r="F430" s="255">
        <f aca="true" t="shared" si="140" ref="F430:AB430">(F425*F393)</f>
        <v>12084752.891227974</v>
      </c>
      <c r="G430" s="255">
        <f t="shared" si="140"/>
        <v>7405901.704584079</v>
      </c>
      <c r="H430" s="255">
        <f t="shared" si="140"/>
        <v>1398101.6117144793</v>
      </c>
      <c r="I430" s="255">
        <f t="shared" si="140"/>
        <v>1453699.4072090727</v>
      </c>
      <c r="J430" s="255">
        <f t="shared" si="140"/>
        <v>774246.7559772606</v>
      </c>
      <c r="K430" s="255">
        <f t="shared" si="140"/>
        <v>644469.827088314</v>
      </c>
      <c r="L430" s="255">
        <f t="shared" si="140"/>
        <v>61064.06427543511</v>
      </c>
      <c r="M430" s="255">
        <f t="shared" si="140"/>
        <v>18753.928628971174</v>
      </c>
      <c r="N430" s="255">
        <f t="shared" si="140"/>
        <v>340540.5041896628</v>
      </c>
      <c r="O430" s="255">
        <f t="shared" si="140"/>
        <v>24804.913368181995</v>
      </c>
      <c r="P430" s="255">
        <f t="shared" si="140"/>
        <v>7405901.704584079</v>
      </c>
      <c r="Q430" s="255">
        <f t="shared" si="140"/>
        <v>1398101.6117144793</v>
      </c>
      <c r="R430" s="255">
        <f t="shared" si="140"/>
        <v>1453699.4072090727</v>
      </c>
      <c r="S430" s="255">
        <f t="shared" si="140"/>
        <v>774246.7559772606</v>
      </c>
      <c r="T430" s="255">
        <f t="shared" si="140"/>
        <v>497193.1328039829</v>
      </c>
      <c r="U430" s="255">
        <f t="shared" si="140"/>
        <v>1629.926864027766</v>
      </c>
      <c r="V430" s="255">
        <f t="shared" si="140"/>
        <v>143352.56728304175</v>
      </c>
      <c r="W430" s="255">
        <f t="shared" si="140"/>
        <v>31443.74768317654</v>
      </c>
      <c r="X430" s="255">
        <f t="shared" si="140"/>
        <v>18753.928628971174</v>
      </c>
      <c r="Y430" s="255">
        <f t="shared" si="140"/>
        <v>19042.333102478835</v>
      </c>
      <c r="Z430" s="255">
        <f t="shared" si="140"/>
        <v>340540.5041896628</v>
      </c>
      <c r="AA430" s="255">
        <f t="shared" si="140"/>
        <v>7593.497266928377</v>
      </c>
      <c r="AB430" s="255">
        <f t="shared" si="140"/>
        <v>6386.981107368665</v>
      </c>
      <c r="AC430" s="73"/>
      <c r="AD430" s="166"/>
      <c r="AE430" s="166"/>
      <c r="AF430" s="166"/>
      <c r="AG430" s="166"/>
      <c r="AH430" s="166"/>
      <c r="AI430" s="166"/>
    </row>
    <row r="431" spans="1:35" s="154" customFormat="1" ht="11.25">
      <c r="A431" s="188"/>
      <c r="B431" s="169"/>
      <c r="C431" s="179"/>
      <c r="D431" s="155"/>
      <c r="E431" s="179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73"/>
      <c r="AD431" s="166"/>
      <c r="AE431" s="166"/>
      <c r="AF431" s="166"/>
      <c r="AG431" s="166"/>
      <c r="AH431" s="166"/>
      <c r="AI431" s="166"/>
    </row>
    <row r="432" spans="1:35" s="154" customFormat="1" ht="11.25">
      <c r="A432" s="188">
        <v>316</v>
      </c>
      <c r="B432" s="169" t="s">
        <v>222</v>
      </c>
      <c r="C432" s="184" t="s">
        <v>223</v>
      </c>
      <c r="D432" s="155"/>
      <c r="E432" s="179"/>
      <c r="F432" s="255">
        <f aca="true" t="shared" si="141" ref="F432:AB432">(F413+F420+F427)</f>
        <v>74031572.34144151</v>
      </c>
      <c r="G432" s="255">
        <f t="shared" si="141"/>
        <v>38481477.39044116</v>
      </c>
      <c r="H432" s="255">
        <f t="shared" si="141"/>
        <v>9320401.981386952</v>
      </c>
      <c r="I432" s="255">
        <f t="shared" si="141"/>
        <v>11366051.456499662</v>
      </c>
      <c r="J432" s="255">
        <f t="shared" si="141"/>
        <v>6678502.996814366</v>
      </c>
      <c r="K432" s="255">
        <f t="shared" si="141"/>
        <v>6163928.404839512</v>
      </c>
      <c r="L432" s="255">
        <f t="shared" si="141"/>
        <v>127309.33653250562</v>
      </c>
      <c r="M432" s="255">
        <f t="shared" si="141"/>
        <v>1417900.4172208044</v>
      </c>
      <c r="N432" s="255">
        <f t="shared" si="141"/>
        <v>287132.9086295513</v>
      </c>
      <c r="O432" s="255">
        <f t="shared" si="141"/>
        <v>21949.11565352262</v>
      </c>
      <c r="P432" s="255">
        <f t="shared" si="141"/>
        <v>38481477.39044116</v>
      </c>
      <c r="Q432" s="255">
        <f t="shared" si="141"/>
        <v>9320401.981386952</v>
      </c>
      <c r="R432" s="255">
        <f t="shared" si="141"/>
        <v>11366051.456499662</v>
      </c>
      <c r="S432" s="255">
        <f t="shared" si="141"/>
        <v>6678502.996814366</v>
      </c>
      <c r="T432" s="255">
        <f t="shared" si="141"/>
        <v>5623646.530673922</v>
      </c>
      <c r="U432" s="255">
        <f t="shared" si="141"/>
        <v>9452.445798963427</v>
      </c>
      <c r="V432" s="255">
        <f t="shared" si="141"/>
        <v>546538.3681306454</v>
      </c>
      <c r="W432" s="255">
        <f t="shared" si="141"/>
        <v>3674.2226624032196</v>
      </c>
      <c r="X432" s="255">
        <f t="shared" si="141"/>
        <v>1417900.4172208044</v>
      </c>
      <c r="Y432" s="255">
        <f t="shared" si="141"/>
        <v>127226.70026921888</v>
      </c>
      <c r="Z432" s="255">
        <f t="shared" si="141"/>
        <v>287132.9086295513</v>
      </c>
      <c r="AA432" s="255">
        <f t="shared" si="141"/>
        <v>583.7621664847717</v>
      </c>
      <c r="AB432" s="255">
        <f t="shared" si="141"/>
        <v>32707.074902740238</v>
      </c>
      <c r="AC432" s="73"/>
      <c r="AD432" s="166"/>
      <c r="AE432" s="166"/>
      <c r="AF432" s="166"/>
      <c r="AG432" s="166"/>
      <c r="AH432" s="166"/>
      <c r="AI432" s="166"/>
    </row>
    <row r="433" spans="1:35" s="154" customFormat="1" ht="11.25">
      <c r="A433" s="188">
        <v>317</v>
      </c>
      <c r="B433" s="169" t="s">
        <v>224</v>
      </c>
      <c r="C433" s="184" t="s">
        <v>225</v>
      </c>
      <c r="D433" s="155"/>
      <c r="E433" s="179"/>
      <c r="F433" s="255">
        <f aca="true" t="shared" si="142" ref="F433:AB433">(F428)</f>
        <v>5389.643457314273</v>
      </c>
      <c r="G433" s="255">
        <f t="shared" si="142"/>
        <v>2815.3302486902558</v>
      </c>
      <c r="H433" s="255">
        <f t="shared" si="142"/>
        <v>672.6123415360489</v>
      </c>
      <c r="I433" s="255">
        <f t="shared" si="142"/>
        <v>813.0678922766823</v>
      </c>
      <c r="J433" s="255">
        <f t="shared" si="142"/>
        <v>487.6383278362928</v>
      </c>
      <c r="K433" s="255">
        <f t="shared" si="142"/>
        <v>451.2872757895911</v>
      </c>
      <c r="L433" s="255">
        <f t="shared" si="142"/>
        <v>0</v>
      </c>
      <c r="M433" s="255">
        <f t="shared" si="142"/>
        <v>105.17016789836161</v>
      </c>
      <c r="N433" s="255">
        <f t="shared" si="142"/>
        <v>21.92109230791623</v>
      </c>
      <c r="O433" s="255">
        <f t="shared" si="142"/>
        <v>1.2093049318108868</v>
      </c>
      <c r="P433" s="255">
        <f t="shared" si="142"/>
        <v>2815.3302486902558</v>
      </c>
      <c r="Q433" s="255">
        <f t="shared" si="142"/>
        <v>672.6123415360489</v>
      </c>
      <c r="R433" s="255">
        <f t="shared" si="142"/>
        <v>813.0678922766823</v>
      </c>
      <c r="S433" s="255">
        <f t="shared" si="142"/>
        <v>487.6383278362928</v>
      </c>
      <c r="T433" s="255">
        <f t="shared" si="142"/>
        <v>409.90784636769837</v>
      </c>
      <c r="U433" s="255">
        <f t="shared" si="142"/>
        <v>0.7771556003884748</v>
      </c>
      <c r="V433" s="255">
        <f t="shared" si="142"/>
        <v>40.87578518601536</v>
      </c>
      <c r="W433" s="255">
        <f t="shared" si="142"/>
        <v>0</v>
      </c>
      <c r="X433" s="255">
        <f t="shared" si="142"/>
        <v>105.17016789836161</v>
      </c>
      <c r="Y433" s="255">
        <f t="shared" si="142"/>
        <v>0</v>
      </c>
      <c r="Z433" s="255">
        <f t="shared" si="142"/>
        <v>21.92109230791623</v>
      </c>
      <c r="AA433" s="255">
        <f t="shared" si="142"/>
        <v>0</v>
      </c>
      <c r="AB433" s="255">
        <f t="shared" si="142"/>
        <v>3.008085288557084</v>
      </c>
      <c r="AC433" s="73"/>
      <c r="AD433" s="166"/>
      <c r="AE433" s="166"/>
      <c r="AF433" s="166"/>
      <c r="AG433" s="166"/>
      <c r="AH433" s="166"/>
      <c r="AI433" s="166"/>
    </row>
    <row r="434" spans="1:35" s="154" customFormat="1" ht="11.25">
      <c r="A434" s="188">
        <v>318</v>
      </c>
      <c r="B434" s="169" t="s">
        <v>226</v>
      </c>
      <c r="C434" s="184" t="s">
        <v>227</v>
      </c>
      <c r="D434" s="155"/>
      <c r="E434" s="179"/>
      <c r="F434" s="255">
        <f aca="true" t="shared" si="143" ref="F434:AB434">(F414+F421+F429)</f>
        <v>14469406.780057583</v>
      </c>
      <c r="G434" s="255">
        <f t="shared" si="143"/>
        <v>7035871.667778296</v>
      </c>
      <c r="H434" s="255">
        <f t="shared" si="143"/>
        <v>1733511.7250873188</v>
      </c>
      <c r="I434" s="255">
        <f t="shared" si="143"/>
        <v>2144323.2003783165</v>
      </c>
      <c r="J434" s="255">
        <f t="shared" si="143"/>
        <v>1228877.3518488293</v>
      </c>
      <c r="K434" s="255">
        <f t="shared" si="143"/>
        <v>1129099.9758742214</v>
      </c>
      <c r="L434" s="255">
        <f t="shared" si="143"/>
        <v>905281.174612484</v>
      </c>
      <c r="M434" s="255">
        <f t="shared" si="143"/>
        <v>253811.7058615663</v>
      </c>
      <c r="N434" s="255">
        <f t="shared" si="143"/>
        <v>49265.137103250985</v>
      </c>
      <c r="O434" s="255">
        <f t="shared" si="143"/>
        <v>47987.82233827772</v>
      </c>
      <c r="P434" s="255">
        <f t="shared" si="143"/>
        <v>7035871.667778296</v>
      </c>
      <c r="Q434" s="255">
        <f t="shared" si="143"/>
        <v>1733511.7250873188</v>
      </c>
      <c r="R434" s="255">
        <f t="shared" si="143"/>
        <v>2144323.2003783165</v>
      </c>
      <c r="S434" s="255">
        <f t="shared" si="143"/>
        <v>1228877.3518488293</v>
      </c>
      <c r="T434" s="255">
        <f t="shared" si="143"/>
        <v>1035749.3015104907</v>
      </c>
      <c r="U434" s="255">
        <f t="shared" si="143"/>
        <v>1466.389498650801</v>
      </c>
      <c r="V434" s="255">
        <f t="shared" si="143"/>
        <v>97292.93916918282</v>
      </c>
      <c r="W434" s="255">
        <f t="shared" si="143"/>
        <v>25768.2927134504</v>
      </c>
      <c r="X434" s="255">
        <f t="shared" si="143"/>
        <v>253811.7058615663</v>
      </c>
      <c r="Y434" s="255">
        <f t="shared" si="143"/>
        <v>885350.788827993</v>
      </c>
      <c r="Z434" s="255">
        <f t="shared" si="143"/>
        <v>49265.137103250985</v>
      </c>
      <c r="AA434" s="255">
        <f t="shared" si="143"/>
        <v>41474.66431405304</v>
      </c>
      <c r="AB434" s="255">
        <f t="shared" si="143"/>
        <v>4295.6541972910345</v>
      </c>
      <c r="AC434" s="73"/>
      <c r="AD434" s="166"/>
      <c r="AE434" s="166"/>
      <c r="AF434" s="166"/>
      <c r="AG434" s="166"/>
      <c r="AH434" s="166"/>
      <c r="AI434" s="166"/>
    </row>
    <row r="435" spans="1:35" s="154" customFormat="1" ht="11.25">
      <c r="A435" s="188">
        <v>319</v>
      </c>
      <c r="B435" s="169" t="s">
        <v>228</v>
      </c>
      <c r="C435" s="184" t="s">
        <v>229</v>
      </c>
      <c r="D435" s="155"/>
      <c r="E435" s="179"/>
      <c r="F435" s="255">
        <f aca="true" t="shared" si="144" ref="F435:AB435">(F415+F422+F430)</f>
        <v>72282379.2350436</v>
      </c>
      <c r="G435" s="255">
        <f t="shared" si="144"/>
        <v>43144879.24925395</v>
      </c>
      <c r="H435" s="255">
        <f t="shared" si="144"/>
        <v>8535345.936229672</v>
      </c>
      <c r="I435" s="255">
        <f t="shared" si="144"/>
        <v>9452271.421404691</v>
      </c>
      <c r="J435" s="255">
        <f t="shared" si="144"/>
        <v>4873792.317427859</v>
      </c>
      <c r="K435" s="255">
        <f t="shared" si="144"/>
        <v>3906992.9490671903</v>
      </c>
      <c r="L435" s="255">
        <f t="shared" si="144"/>
        <v>721548.2662319754</v>
      </c>
      <c r="M435" s="255">
        <f t="shared" si="144"/>
        <v>193486.14192250295</v>
      </c>
      <c r="N435" s="255">
        <f t="shared" si="144"/>
        <v>1340904.9812760022</v>
      </c>
      <c r="O435" s="255">
        <f t="shared" si="144"/>
        <v>221474.73163431388</v>
      </c>
      <c r="P435" s="255">
        <f t="shared" si="144"/>
        <v>43144879.24925395</v>
      </c>
      <c r="Q435" s="255">
        <f t="shared" si="144"/>
        <v>8535345.936229672</v>
      </c>
      <c r="R435" s="255">
        <f t="shared" si="144"/>
        <v>9452271.421404691</v>
      </c>
      <c r="S435" s="255">
        <f t="shared" si="144"/>
        <v>4873792.317427859</v>
      </c>
      <c r="T435" s="255">
        <f t="shared" si="144"/>
        <v>3099283.2381606465</v>
      </c>
      <c r="U435" s="255">
        <f t="shared" si="144"/>
        <v>7584.108316527774</v>
      </c>
      <c r="V435" s="255">
        <f t="shared" si="144"/>
        <v>779007.7350105316</v>
      </c>
      <c r="W435" s="255">
        <f t="shared" si="144"/>
        <v>152112.73973714974</v>
      </c>
      <c r="X435" s="255">
        <f t="shared" si="144"/>
        <v>193486.14192250295</v>
      </c>
      <c r="Y435" s="255">
        <f t="shared" si="144"/>
        <v>560006.0331667499</v>
      </c>
      <c r="Z435" s="255">
        <f t="shared" si="144"/>
        <v>1340904.9812760022</v>
      </c>
      <c r="AA435" s="255">
        <f t="shared" si="144"/>
        <v>193369.61047782988</v>
      </c>
      <c r="AB435" s="255">
        <f t="shared" si="144"/>
        <v>18979.10478735848</v>
      </c>
      <c r="AC435" s="73"/>
      <c r="AD435" s="166"/>
      <c r="AE435" s="166"/>
      <c r="AF435" s="166"/>
      <c r="AG435" s="166"/>
      <c r="AH435" s="166"/>
      <c r="AI435" s="166"/>
    </row>
    <row r="436" spans="1:35" s="154" customFormat="1" ht="11.25">
      <c r="A436" s="188"/>
      <c r="B436" s="183"/>
      <c r="C436" s="179"/>
      <c r="D436" s="155"/>
      <c r="E436" s="179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73"/>
      <c r="AD436" s="166"/>
      <c r="AE436" s="166"/>
      <c r="AF436" s="166"/>
      <c r="AG436" s="166"/>
      <c r="AH436" s="166"/>
      <c r="AI436" s="166"/>
    </row>
    <row r="437" spans="1:35" s="154" customFormat="1" ht="11.25">
      <c r="A437" s="188">
        <v>320</v>
      </c>
      <c r="B437" s="185" t="s">
        <v>230</v>
      </c>
      <c r="C437" s="184" t="s">
        <v>231</v>
      </c>
      <c r="D437" s="155"/>
      <c r="E437" s="179"/>
      <c r="F437" s="255">
        <f aca="true" t="shared" si="145" ref="F437:AB437">(F432+F433+F434+F435)</f>
        <v>160788748</v>
      </c>
      <c r="G437" s="255">
        <f t="shared" si="145"/>
        <v>88665043.6377221</v>
      </c>
      <c r="H437" s="255">
        <f t="shared" si="145"/>
        <v>19589932.25504548</v>
      </c>
      <c r="I437" s="255">
        <f t="shared" si="145"/>
        <v>22963459.146174945</v>
      </c>
      <c r="J437" s="255">
        <f t="shared" si="145"/>
        <v>12781660.304418892</v>
      </c>
      <c r="K437" s="255">
        <f t="shared" si="145"/>
        <v>11200472.617056713</v>
      </c>
      <c r="L437" s="255">
        <f t="shared" si="145"/>
        <v>1754138.7773769652</v>
      </c>
      <c r="M437" s="255">
        <f t="shared" si="145"/>
        <v>1865303.435172772</v>
      </c>
      <c r="N437" s="255">
        <f t="shared" si="145"/>
        <v>1677324.9481011124</v>
      </c>
      <c r="O437" s="255">
        <f t="shared" si="145"/>
        <v>291412.878931046</v>
      </c>
      <c r="P437" s="255">
        <f t="shared" si="145"/>
        <v>88665043.6377221</v>
      </c>
      <c r="Q437" s="255">
        <f t="shared" si="145"/>
        <v>19589932.25504548</v>
      </c>
      <c r="R437" s="255">
        <f t="shared" si="145"/>
        <v>22963459.146174945</v>
      </c>
      <c r="S437" s="255">
        <f t="shared" si="145"/>
        <v>12781660.304418892</v>
      </c>
      <c r="T437" s="255">
        <f t="shared" si="145"/>
        <v>9759088.978191428</v>
      </c>
      <c r="U437" s="255">
        <f t="shared" si="145"/>
        <v>18503.720769742387</v>
      </c>
      <c r="V437" s="255">
        <f t="shared" si="145"/>
        <v>1422879.9180955458</v>
      </c>
      <c r="W437" s="255">
        <f t="shared" si="145"/>
        <v>181555.25511300337</v>
      </c>
      <c r="X437" s="255">
        <f t="shared" si="145"/>
        <v>1865303.435172772</v>
      </c>
      <c r="Y437" s="255">
        <f t="shared" si="145"/>
        <v>1572583.5222639618</v>
      </c>
      <c r="Z437" s="255">
        <f t="shared" si="145"/>
        <v>1677324.9481011124</v>
      </c>
      <c r="AA437" s="255">
        <f t="shared" si="145"/>
        <v>235428.03695836768</v>
      </c>
      <c r="AB437" s="255">
        <f t="shared" si="145"/>
        <v>55984.8419726783</v>
      </c>
      <c r="AC437" s="73"/>
      <c r="AD437" s="166"/>
      <c r="AE437" s="166"/>
      <c r="AF437" s="166"/>
      <c r="AG437" s="166"/>
      <c r="AH437" s="166"/>
      <c r="AI437" s="166"/>
    </row>
    <row r="438" spans="1:35" s="154" customFormat="1" ht="11.25">
      <c r="A438" s="162"/>
      <c r="B438" s="164"/>
      <c r="C438" s="163"/>
      <c r="D438" s="155"/>
      <c r="E438" s="1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73"/>
      <c r="AD438" s="166"/>
      <c r="AE438" s="166"/>
      <c r="AF438" s="166"/>
      <c r="AG438" s="166"/>
      <c r="AH438" s="166"/>
      <c r="AI438" s="166"/>
    </row>
    <row r="439" spans="1:35" s="154" customFormat="1" ht="11.25">
      <c r="A439" s="188">
        <v>321</v>
      </c>
      <c r="B439" s="169" t="s">
        <v>1344</v>
      </c>
      <c r="C439" s="163" t="s">
        <v>177</v>
      </c>
      <c r="D439" s="155"/>
      <c r="E439" s="179"/>
      <c r="F439" s="255">
        <f aca="true" t="shared" si="146" ref="F439:AB439">(F234)</f>
        <v>904327149.784762</v>
      </c>
      <c r="G439" s="255">
        <f t="shared" si="146"/>
        <v>469019638.87921983</v>
      </c>
      <c r="H439" s="255">
        <f t="shared" si="146"/>
        <v>110136817.50667992</v>
      </c>
      <c r="I439" s="255">
        <f t="shared" si="146"/>
        <v>131897591.55404294</v>
      </c>
      <c r="J439" s="255">
        <f t="shared" si="146"/>
        <v>86462550.43619178</v>
      </c>
      <c r="K439" s="255">
        <f t="shared" si="146"/>
        <v>81089518.09446543</v>
      </c>
      <c r="L439" s="255">
        <f t="shared" si="146"/>
        <v>1541300.3312875668</v>
      </c>
      <c r="M439" s="255">
        <f t="shared" si="146"/>
        <v>20181802.659945812</v>
      </c>
      <c r="N439" s="255">
        <f t="shared" si="146"/>
        <v>3590930.924418521</v>
      </c>
      <c r="O439" s="255">
        <f t="shared" si="146"/>
        <v>406999.39851023833</v>
      </c>
      <c r="P439" s="255">
        <f t="shared" si="146"/>
        <v>469019638.87921983</v>
      </c>
      <c r="Q439" s="255">
        <f t="shared" si="146"/>
        <v>110136817.50667992</v>
      </c>
      <c r="R439" s="255">
        <f t="shared" si="146"/>
        <v>131897591.55404294</v>
      </c>
      <c r="S439" s="255">
        <f t="shared" si="146"/>
        <v>86462550.43619178</v>
      </c>
      <c r="T439" s="255">
        <f t="shared" si="146"/>
        <v>73358821.25759026</v>
      </c>
      <c r="U439" s="255">
        <f t="shared" si="146"/>
        <v>196432.81782291704</v>
      </c>
      <c r="V439" s="255">
        <f t="shared" si="146"/>
        <v>7534264.019052268</v>
      </c>
      <c r="W439" s="255">
        <f t="shared" si="146"/>
        <v>60487.690454511176</v>
      </c>
      <c r="X439" s="255">
        <f t="shared" si="146"/>
        <v>20181802.659945812</v>
      </c>
      <c r="Y439" s="255">
        <f t="shared" si="146"/>
        <v>1480812.6408330558</v>
      </c>
      <c r="Z439" s="255">
        <f t="shared" si="146"/>
        <v>3590930.924418521</v>
      </c>
      <c r="AA439" s="255">
        <f t="shared" si="146"/>
        <v>60940.66312122704</v>
      </c>
      <c r="AB439" s="255">
        <f t="shared" si="146"/>
        <v>346058.7353890113</v>
      </c>
      <c r="AC439" s="73"/>
      <c r="AD439" s="166"/>
      <c r="AE439" s="166"/>
      <c r="AF439" s="166"/>
      <c r="AG439" s="166"/>
      <c r="AH439" s="166"/>
      <c r="AI439" s="166"/>
    </row>
    <row r="440" spans="1:35" s="154" customFormat="1" ht="11.25">
      <c r="A440" s="188">
        <v>322</v>
      </c>
      <c r="B440" s="164" t="s">
        <v>178</v>
      </c>
      <c r="C440" s="163" t="s">
        <v>179</v>
      </c>
      <c r="D440" s="155"/>
      <c r="E440" s="179"/>
      <c r="F440" s="255">
        <f aca="true" t="shared" si="147" ref="F440:AB440">(F239)</f>
        <v>112460.94722492443</v>
      </c>
      <c r="G440" s="255">
        <f t="shared" si="147"/>
        <v>58439.78113552361</v>
      </c>
      <c r="H440" s="255">
        <f t="shared" si="147"/>
        <v>13719.49504871123</v>
      </c>
      <c r="I440" s="255">
        <f t="shared" si="147"/>
        <v>16429.750011293287</v>
      </c>
      <c r="J440" s="255">
        <f t="shared" si="147"/>
        <v>10769.779484898203</v>
      </c>
      <c r="K440" s="255">
        <f t="shared" si="147"/>
        <v>10099.425868944334</v>
      </c>
      <c r="L440" s="255">
        <f t="shared" si="147"/>
        <v>0</v>
      </c>
      <c r="M440" s="255">
        <f t="shared" si="147"/>
        <v>2512.48991684734</v>
      </c>
      <c r="N440" s="255">
        <f t="shared" si="147"/>
        <v>447.11673481189047</v>
      </c>
      <c r="O440" s="255">
        <f t="shared" si="147"/>
        <v>43.10902389453702</v>
      </c>
      <c r="P440" s="255">
        <f t="shared" si="147"/>
        <v>58439.78113552361</v>
      </c>
      <c r="Q440" s="255">
        <f t="shared" si="147"/>
        <v>13719.49504871123</v>
      </c>
      <c r="R440" s="255">
        <f t="shared" si="147"/>
        <v>16429.750011293287</v>
      </c>
      <c r="S440" s="255">
        <f t="shared" si="147"/>
        <v>10769.779484898203</v>
      </c>
      <c r="T440" s="255">
        <f t="shared" si="147"/>
        <v>9137.31678861564</v>
      </c>
      <c r="U440" s="255">
        <f t="shared" si="147"/>
        <v>24.446758587720957</v>
      </c>
      <c r="V440" s="255">
        <f t="shared" si="147"/>
        <v>937.6623217409734</v>
      </c>
      <c r="W440" s="255">
        <f t="shared" si="147"/>
        <v>0</v>
      </c>
      <c r="X440" s="255">
        <f t="shared" si="147"/>
        <v>2512.48991684734</v>
      </c>
      <c r="Y440" s="255">
        <f t="shared" si="147"/>
        <v>0</v>
      </c>
      <c r="Z440" s="255">
        <f t="shared" si="147"/>
        <v>447.11673481189047</v>
      </c>
      <c r="AA440" s="255">
        <f t="shared" si="147"/>
        <v>0</v>
      </c>
      <c r="AB440" s="255">
        <f t="shared" si="147"/>
        <v>43.10902389453702</v>
      </c>
      <c r="AC440" s="73"/>
      <c r="AD440" s="166"/>
      <c r="AE440" s="166"/>
      <c r="AF440" s="166"/>
      <c r="AG440" s="166"/>
      <c r="AH440" s="166"/>
      <c r="AI440" s="166"/>
    </row>
    <row r="441" spans="1:35" s="154" customFormat="1" ht="11.25">
      <c r="A441" s="188">
        <v>323</v>
      </c>
      <c r="B441" s="164" t="s">
        <v>1345</v>
      </c>
      <c r="C441" s="163" t="s">
        <v>180</v>
      </c>
      <c r="D441" s="155"/>
      <c r="E441" s="179"/>
      <c r="F441" s="255">
        <f aca="true" t="shared" si="148" ref="F441:AB441">(F260)</f>
        <v>46439329.48520194</v>
      </c>
      <c r="G441" s="255">
        <f t="shared" si="148"/>
        <v>22618698.50349491</v>
      </c>
      <c r="H441" s="255">
        <f t="shared" si="148"/>
        <v>5306193.93795607</v>
      </c>
      <c r="I441" s="255">
        <f t="shared" si="148"/>
        <v>6353947.614336443</v>
      </c>
      <c r="J441" s="255">
        <f t="shared" si="148"/>
        <v>4164630.5316021005</v>
      </c>
      <c r="K441" s="255">
        <f t="shared" si="148"/>
        <v>3904225.913603795</v>
      </c>
      <c r="L441" s="255">
        <f t="shared" si="148"/>
        <v>2734164.002285434</v>
      </c>
      <c r="M441" s="255">
        <f t="shared" si="148"/>
        <v>995552.9053928118</v>
      </c>
      <c r="N441" s="255">
        <f t="shared" si="148"/>
        <v>172713.92630072345</v>
      </c>
      <c r="O441" s="255">
        <f t="shared" si="148"/>
        <v>189202.15022965125</v>
      </c>
      <c r="P441" s="255">
        <f t="shared" si="148"/>
        <v>22618698.50349491</v>
      </c>
      <c r="Q441" s="255">
        <f t="shared" si="148"/>
        <v>5306193.93795607</v>
      </c>
      <c r="R441" s="255">
        <f t="shared" si="148"/>
        <v>6353947.614336443</v>
      </c>
      <c r="S441" s="255">
        <f t="shared" si="148"/>
        <v>4164630.5316021005</v>
      </c>
      <c r="T441" s="255">
        <f t="shared" si="148"/>
        <v>3533079.8255568948</v>
      </c>
      <c r="U441" s="255">
        <f t="shared" si="148"/>
        <v>9430.75079736544</v>
      </c>
      <c r="V441" s="255">
        <f t="shared" si="148"/>
        <v>361715.337249535</v>
      </c>
      <c r="W441" s="255">
        <f t="shared" si="148"/>
        <v>82864.22709236189</v>
      </c>
      <c r="X441" s="255">
        <f t="shared" si="148"/>
        <v>995552.9053928118</v>
      </c>
      <c r="Y441" s="255">
        <f t="shared" si="148"/>
        <v>2651299.775193072</v>
      </c>
      <c r="Z441" s="255">
        <f t="shared" si="148"/>
        <v>172713.92630072345</v>
      </c>
      <c r="AA441" s="255">
        <f t="shared" si="148"/>
        <v>172527.79629813047</v>
      </c>
      <c r="AB441" s="255">
        <f t="shared" si="148"/>
        <v>16674.35393152082</v>
      </c>
      <c r="AC441" s="73"/>
      <c r="AD441" s="166"/>
      <c r="AE441" s="166"/>
      <c r="AF441" s="166"/>
      <c r="AG441" s="166"/>
      <c r="AH441" s="166"/>
      <c r="AI441" s="166"/>
    </row>
    <row r="442" spans="1:35" s="154" customFormat="1" ht="11.25">
      <c r="A442" s="188">
        <v>324</v>
      </c>
      <c r="B442" s="164" t="s">
        <v>1346</v>
      </c>
      <c r="C442" s="163" t="s">
        <v>181</v>
      </c>
      <c r="D442" s="155"/>
      <c r="E442" s="179"/>
      <c r="F442" s="255">
        <f aca="true" t="shared" si="149" ref="F442:AB442">(F348)</f>
        <v>252161904.19465706</v>
      </c>
      <c r="G442" s="255">
        <f t="shared" si="149"/>
        <v>153729486.9503999</v>
      </c>
      <c r="H442" s="255">
        <f t="shared" si="149"/>
        <v>28517538.194002885</v>
      </c>
      <c r="I442" s="255">
        <f t="shared" si="149"/>
        <v>29375059.670764554</v>
      </c>
      <c r="J442" s="255">
        <f t="shared" si="149"/>
        <v>17099695.312654406</v>
      </c>
      <c r="K442" s="255">
        <f t="shared" si="149"/>
        <v>14422687.260707218</v>
      </c>
      <c r="L442" s="255">
        <f t="shared" si="149"/>
        <v>739286.4110438784</v>
      </c>
      <c r="M442" s="255">
        <f t="shared" si="149"/>
        <v>448026.8266482322</v>
      </c>
      <c r="N442" s="255">
        <f t="shared" si="149"/>
        <v>6945883.72539683</v>
      </c>
      <c r="O442" s="255">
        <f t="shared" si="149"/>
        <v>884239.8430391086</v>
      </c>
      <c r="P442" s="255">
        <f t="shared" si="149"/>
        <v>153729486.9503999</v>
      </c>
      <c r="Q442" s="255">
        <f t="shared" si="149"/>
        <v>28517538.194002885</v>
      </c>
      <c r="R442" s="255">
        <f t="shared" si="149"/>
        <v>29375059.670764554</v>
      </c>
      <c r="S442" s="255">
        <f t="shared" si="149"/>
        <v>17099695.312654406</v>
      </c>
      <c r="T442" s="255">
        <f t="shared" si="149"/>
        <v>11083006.094689477</v>
      </c>
      <c r="U442" s="255">
        <f t="shared" si="149"/>
        <v>51272.13718927065</v>
      </c>
      <c r="V442" s="255">
        <f t="shared" si="149"/>
        <v>3288409.028828473</v>
      </c>
      <c r="W442" s="255">
        <f t="shared" si="149"/>
        <v>517649.5415075662</v>
      </c>
      <c r="X442" s="255">
        <f t="shared" si="149"/>
        <v>448026.8266482322</v>
      </c>
      <c r="Y442" s="255">
        <f t="shared" si="149"/>
        <v>221636.86953631253</v>
      </c>
      <c r="Z442" s="255">
        <f t="shared" si="149"/>
        <v>6945883.72539683</v>
      </c>
      <c r="AA442" s="255">
        <f t="shared" si="149"/>
        <v>792707.690603502</v>
      </c>
      <c r="AB442" s="255">
        <f t="shared" si="149"/>
        <v>91532.15243560646</v>
      </c>
      <c r="AC442" s="73"/>
      <c r="AD442" s="166"/>
      <c r="AE442" s="166"/>
      <c r="AF442" s="166"/>
      <c r="AG442" s="166"/>
      <c r="AH442" s="166"/>
      <c r="AI442" s="166"/>
    </row>
    <row r="443" spans="1:35" s="154" customFormat="1" ht="11.25">
      <c r="A443" s="188">
        <v>325</v>
      </c>
      <c r="B443" s="185" t="s">
        <v>232</v>
      </c>
      <c r="C443" s="184" t="s">
        <v>233</v>
      </c>
      <c r="D443" s="155"/>
      <c r="E443" s="179"/>
      <c r="F443" s="255">
        <f aca="true" t="shared" si="150" ref="F443:AB443">(F380)</f>
        <v>109466086.52375408</v>
      </c>
      <c r="G443" s="255">
        <f t="shared" si="150"/>
        <v>65582118.99974229</v>
      </c>
      <c r="H443" s="255">
        <f t="shared" si="150"/>
        <v>12795588.735658664</v>
      </c>
      <c r="I443" s="255">
        <f t="shared" si="150"/>
        <v>12073288.371762166</v>
      </c>
      <c r="J443" s="255">
        <f t="shared" si="150"/>
        <v>7379801.720878008</v>
      </c>
      <c r="K443" s="255">
        <f t="shared" si="150"/>
        <v>6812379.950878761</v>
      </c>
      <c r="L443" s="255">
        <f t="shared" si="150"/>
        <v>1031351.3090459532</v>
      </c>
      <c r="M443" s="255">
        <f t="shared" si="150"/>
        <v>1300236.4618891522</v>
      </c>
      <c r="N443" s="255">
        <f t="shared" si="150"/>
        <v>2267505.6663197097</v>
      </c>
      <c r="O443" s="255">
        <f t="shared" si="150"/>
        <v>223815.30757939402</v>
      </c>
      <c r="P443" s="255">
        <f t="shared" si="150"/>
        <v>65582118.99974229</v>
      </c>
      <c r="Q443" s="255">
        <f t="shared" si="150"/>
        <v>12795588.735658664</v>
      </c>
      <c r="R443" s="255">
        <f t="shared" si="150"/>
        <v>12073288.371762166</v>
      </c>
      <c r="S443" s="255">
        <f t="shared" si="150"/>
        <v>7379801.720878008</v>
      </c>
      <c r="T443" s="255">
        <f t="shared" si="150"/>
        <v>5732757.601141264</v>
      </c>
      <c r="U443" s="255">
        <f t="shared" si="150"/>
        <v>18718.327028512045</v>
      </c>
      <c r="V443" s="255">
        <f t="shared" si="150"/>
        <v>1060904.0227089843</v>
      </c>
      <c r="W443" s="255">
        <f t="shared" si="150"/>
        <v>131944.20938262143</v>
      </c>
      <c r="X443" s="255">
        <f t="shared" si="150"/>
        <v>1300236.4618891522</v>
      </c>
      <c r="Y443" s="255">
        <f t="shared" si="150"/>
        <v>899407.0996633316</v>
      </c>
      <c r="Z443" s="255">
        <f t="shared" si="150"/>
        <v>2267505.6663197097</v>
      </c>
      <c r="AA443" s="255">
        <f t="shared" si="150"/>
        <v>181725.52629751424</v>
      </c>
      <c r="AB443" s="255">
        <f t="shared" si="150"/>
        <v>42089.781281879725</v>
      </c>
      <c r="AC443" s="73"/>
      <c r="AD443" s="166"/>
      <c r="AE443" s="166"/>
      <c r="AF443" s="166"/>
      <c r="AG443" s="166"/>
      <c r="AH443" s="166"/>
      <c r="AI443" s="166"/>
    </row>
    <row r="444" spans="1:35" s="154" customFormat="1" ht="11.25">
      <c r="A444" s="162">
        <v>326</v>
      </c>
      <c r="B444" s="164" t="s">
        <v>234</v>
      </c>
      <c r="C444" s="163" t="s">
        <v>235</v>
      </c>
      <c r="D444" s="155"/>
      <c r="E444" s="155"/>
      <c r="F444" s="255">
        <f aca="true" t="shared" si="151" ref="F444:AB444">(F405)</f>
        <v>6351572.999999998</v>
      </c>
      <c r="G444" s="255">
        <f t="shared" si="151"/>
        <v>2978680.6551678646</v>
      </c>
      <c r="H444" s="255">
        <f t="shared" si="151"/>
        <v>793116.8316226094</v>
      </c>
      <c r="I444" s="255">
        <f t="shared" si="151"/>
        <v>1096117.1761398895</v>
      </c>
      <c r="J444" s="255">
        <f t="shared" si="151"/>
        <v>667258.2163254984</v>
      </c>
      <c r="K444" s="255">
        <f t="shared" si="151"/>
        <v>616710.8995139715</v>
      </c>
      <c r="L444" s="255">
        <f t="shared" si="151"/>
        <v>-504.2341224796172</v>
      </c>
      <c r="M444" s="255">
        <f t="shared" si="151"/>
        <v>123687.79611365592</v>
      </c>
      <c r="N444" s="255">
        <f t="shared" si="151"/>
        <v>76505.65923899013</v>
      </c>
      <c r="O444" s="255">
        <f t="shared" si="151"/>
        <v>0</v>
      </c>
      <c r="P444" s="255">
        <f t="shared" si="151"/>
        <v>2978680.6551678646</v>
      </c>
      <c r="Q444" s="255">
        <f t="shared" si="151"/>
        <v>793116.8316226094</v>
      </c>
      <c r="R444" s="255">
        <f t="shared" si="151"/>
        <v>1096117.1761398895</v>
      </c>
      <c r="S444" s="255">
        <f t="shared" si="151"/>
        <v>667258.2163254984</v>
      </c>
      <c r="T444" s="255">
        <f t="shared" si="151"/>
        <v>548050.6578608804</v>
      </c>
      <c r="U444" s="255">
        <f t="shared" si="151"/>
        <v>1028.0637477549997</v>
      </c>
      <c r="V444" s="255">
        <f t="shared" si="151"/>
        <v>67632.1779053362</v>
      </c>
      <c r="W444" s="255">
        <f t="shared" si="151"/>
        <v>0</v>
      </c>
      <c r="X444" s="255">
        <f t="shared" si="151"/>
        <v>123687.79611365592</v>
      </c>
      <c r="Y444" s="255">
        <f t="shared" si="151"/>
        <v>-504.23412247961727</v>
      </c>
      <c r="Z444" s="255">
        <f t="shared" si="151"/>
        <v>76505.65923899013</v>
      </c>
      <c r="AA444" s="255">
        <f t="shared" si="151"/>
        <v>0</v>
      </c>
      <c r="AB444" s="255">
        <f t="shared" si="151"/>
        <v>0</v>
      </c>
      <c r="AC444" s="73"/>
      <c r="AD444" s="166"/>
      <c r="AE444" s="166"/>
      <c r="AF444" s="166"/>
      <c r="AG444" s="166"/>
      <c r="AH444" s="166"/>
      <c r="AI444" s="166"/>
    </row>
    <row r="445" spans="1:35" s="154" customFormat="1" ht="11.25">
      <c r="A445" s="162">
        <v>327</v>
      </c>
      <c r="B445" s="164" t="s">
        <v>236</v>
      </c>
      <c r="C445" s="163" t="s">
        <v>237</v>
      </c>
      <c r="D445" s="155"/>
      <c r="E445" s="155"/>
      <c r="F445" s="255">
        <f aca="true" t="shared" si="152" ref="F445:AB445">(F437)</f>
        <v>160788748</v>
      </c>
      <c r="G445" s="255">
        <f t="shared" si="152"/>
        <v>88665043.6377221</v>
      </c>
      <c r="H445" s="255">
        <f t="shared" si="152"/>
        <v>19589932.25504548</v>
      </c>
      <c r="I445" s="255">
        <f t="shared" si="152"/>
        <v>22963459.146174945</v>
      </c>
      <c r="J445" s="255">
        <f t="shared" si="152"/>
        <v>12781660.304418892</v>
      </c>
      <c r="K445" s="255">
        <f t="shared" si="152"/>
        <v>11200472.617056713</v>
      </c>
      <c r="L445" s="255">
        <f t="shared" si="152"/>
        <v>1754138.7773769652</v>
      </c>
      <c r="M445" s="255">
        <f t="shared" si="152"/>
        <v>1865303.435172772</v>
      </c>
      <c r="N445" s="255">
        <f t="shared" si="152"/>
        <v>1677324.9481011124</v>
      </c>
      <c r="O445" s="255">
        <f t="shared" si="152"/>
        <v>291412.878931046</v>
      </c>
      <c r="P445" s="255">
        <f t="shared" si="152"/>
        <v>88665043.6377221</v>
      </c>
      <c r="Q445" s="255">
        <f t="shared" si="152"/>
        <v>19589932.25504548</v>
      </c>
      <c r="R445" s="255">
        <f t="shared" si="152"/>
        <v>22963459.146174945</v>
      </c>
      <c r="S445" s="255">
        <f t="shared" si="152"/>
        <v>12781660.304418892</v>
      </c>
      <c r="T445" s="255">
        <f t="shared" si="152"/>
        <v>9759088.978191428</v>
      </c>
      <c r="U445" s="255">
        <f t="shared" si="152"/>
        <v>18503.720769742387</v>
      </c>
      <c r="V445" s="255">
        <f t="shared" si="152"/>
        <v>1422879.9180955458</v>
      </c>
      <c r="W445" s="255">
        <f t="shared" si="152"/>
        <v>181555.25511300337</v>
      </c>
      <c r="X445" s="255">
        <f t="shared" si="152"/>
        <v>1865303.435172772</v>
      </c>
      <c r="Y445" s="255">
        <f t="shared" si="152"/>
        <v>1572583.5222639618</v>
      </c>
      <c r="Z445" s="255">
        <f t="shared" si="152"/>
        <v>1677324.9481011124</v>
      </c>
      <c r="AA445" s="255">
        <f t="shared" si="152"/>
        <v>235428.03695836768</v>
      </c>
      <c r="AB445" s="255">
        <f t="shared" si="152"/>
        <v>55984.8419726783</v>
      </c>
      <c r="AC445" s="73"/>
      <c r="AD445" s="166"/>
      <c r="AE445" s="166"/>
      <c r="AF445" s="166"/>
      <c r="AG445" s="166"/>
      <c r="AH445" s="166"/>
      <c r="AI445" s="166"/>
    </row>
    <row r="446" spans="1:35" s="154" customFormat="1" ht="22.5">
      <c r="A446" s="162">
        <v>328</v>
      </c>
      <c r="B446" s="164" t="s">
        <v>238</v>
      </c>
      <c r="C446" s="163" t="s">
        <v>239</v>
      </c>
      <c r="D446" s="155"/>
      <c r="E446" s="155"/>
      <c r="F446" s="255">
        <f aca="true" t="shared" si="153" ref="F446:AB446">(F439+F440+F441+F442+F443+F444+F445)</f>
        <v>1479647251.9356</v>
      </c>
      <c r="G446" s="255">
        <f t="shared" si="153"/>
        <v>802652107.4068824</v>
      </c>
      <c r="H446" s="255">
        <f t="shared" si="153"/>
        <v>177152906.95601434</v>
      </c>
      <c r="I446" s="255">
        <f t="shared" si="153"/>
        <v>203775893.2832322</v>
      </c>
      <c r="J446" s="255">
        <f t="shared" si="153"/>
        <v>128566366.30155557</v>
      </c>
      <c r="K446" s="255">
        <f t="shared" si="153"/>
        <v>118056094.16209483</v>
      </c>
      <c r="L446" s="255">
        <f t="shared" si="153"/>
        <v>7799736.596917318</v>
      </c>
      <c r="M446" s="255">
        <f t="shared" si="153"/>
        <v>24917122.575079277</v>
      </c>
      <c r="N446" s="255">
        <f t="shared" si="153"/>
        <v>14731311.966510698</v>
      </c>
      <c r="O446" s="255">
        <f t="shared" si="153"/>
        <v>1995712.6873133327</v>
      </c>
      <c r="P446" s="255">
        <f t="shared" si="153"/>
        <v>802652107.4068824</v>
      </c>
      <c r="Q446" s="255">
        <f t="shared" si="153"/>
        <v>177152906.95601434</v>
      </c>
      <c r="R446" s="255">
        <f t="shared" si="153"/>
        <v>203775893.2832322</v>
      </c>
      <c r="S446" s="255">
        <f t="shared" si="153"/>
        <v>128566366.30155557</v>
      </c>
      <c r="T446" s="255">
        <f t="shared" si="153"/>
        <v>104023941.7318188</v>
      </c>
      <c r="U446" s="255">
        <f t="shared" si="153"/>
        <v>295410.2641141503</v>
      </c>
      <c r="V446" s="255">
        <f t="shared" si="153"/>
        <v>13736742.166161884</v>
      </c>
      <c r="W446" s="255">
        <f t="shared" si="153"/>
        <v>974500.923550064</v>
      </c>
      <c r="X446" s="255">
        <f t="shared" si="153"/>
        <v>24917122.575079277</v>
      </c>
      <c r="Y446" s="255">
        <f t="shared" si="153"/>
        <v>6825235.6733672535</v>
      </c>
      <c r="Z446" s="255">
        <f t="shared" si="153"/>
        <v>14731311.966510698</v>
      </c>
      <c r="AA446" s="255">
        <f t="shared" si="153"/>
        <v>1443329.7132787416</v>
      </c>
      <c r="AB446" s="255">
        <f t="shared" si="153"/>
        <v>552382.9740345911</v>
      </c>
      <c r="AC446" s="73"/>
      <c r="AD446" s="166"/>
      <c r="AE446" s="166"/>
      <c r="AF446" s="166"/>
      <c r="AG446" s="166"/>
      <c r="AH446" s="166"/>
      <c r="AI446" s="166"/>
    </row>
    <row r="447" spans="1:35" s="154" customFormat="1" ht="11.25">
      <c r="A447" s="188">
        <v>329</v>
      </c>
      <c r="B447" s="170" t="s">
        <v>240</v>
      </c>
      <c r="C447" s="179" t="s">
        <v>474</v>
      </c>
      <c r="D447" s="155" t="s">
        <v>472</v>
      </c>
      <c r="E447" s="153" t="s">
        <v>472</v>
      </c>
      <c r="F447" s="255">
        <v>1535985950.2155998</v>
      </c>
      <c r="G447" s="255">
        <v>834845944.5323694</v>
      </c>
      <c r="H447" s="255">
        <v>184249403.09148803</v>
      </c>
      <c r="I447" s="255">
        <v>209898531.9657582</v>
      </c>
      <c r="J447" s="255">
        <v>132468793.54304606</v>
      </c>
      <c r="K447" s="255">
        <v>122091394.45119236</v>
      </c>
      <c r="L447" s="255">
        <v>9167659.824413715</v>
      </c>
      <c r="M447" s="255">
        <v>26263325.543947257</v>
      </c>
      <c r="N447" s="255">
        <v>14966233.92795649</v>
      </c>
      <c r="O447" s="255">
        <v>2034663.3354284097</v>
      </c>
      <c r="P447" s="255">
        <v>834845944.5323694</v>
      </c>
      <c r="Q447" s="255">
        <v>184249403.09148803</v>
      </c>
      <c r="R447" s="255">
        <v>209898531.9657582</v>
      </c>
      <c r="S447" s="255">
        <v>132468793.54304606</v>
      </c>
      <c r="T447" s="255">
        <v>107641475.74707027</v>
      </c>
      <c r="U447" s="255">
        <v>304793.13051214337</v>
      </c>
      <c r="V447" s="255">
        <v>14145125.573609946</v>
      </c>
      <c r="W447" s="255">
        <v>991421.725882487</v>
      </c>
      <c r="X447" s="255">
        <v>26263325.543947257</v>
      </c>
      <c r="Y447" s="255">
        <v>8176238.0985312285</v>
      </c>
      <c r="Z447" s="255">
        <v>14966233.92795649</v>
      </c>
      <c r="AA447" s="255">
        <v>1463454.199268697</v>
      </c>
      <c r="AB447" s="255">
        <v>571209.1361597127</v>
      </c>
      <c r="AC447" s="73"/>
      <c r="AD447" s="166"/>
      <c r="AE447" s="166"/>
      <c r="AF447" s="166"/>
      <c r="AG447" s="166"/>
      <c r="AH447" s="166"/>
      <c r="AI447" s="166"/>
    </row>
    <row r="448" spans="1:35" s="154" customFormat="1" ht="11.25">
      <c r="A448" s="188">
        <v>330</v>
      </c>
      <c r="B448" s="167" t="s">
        <v>241</v>
      </c>
      <c r="C448" s="184" t="s">
        <v>242</v>
      </c>
      <c r="D448" s="150"/>
      <c r="E448" s="153" t="s">
        <v>472</v>
      </c>
      <c r="F448" s="255">
        <f aca="true" t="shared" si="154" ref="F448:AB448">(F229)</f>
        <v>26755694</v>
      </c>
      <c r="G448" s="255">
        <f t="shared" si="154"/>
        <v>13903465.514671626</v>
      </c>
      <c r="H448" s="255">
        <f t="shared" si="154"/>
        <v>3264018.491891903</v>
      </c>
      <c r="I448" s="255">
        <f t="shared" si="154"/>
        <v>3908817.9020889015</v>
      </c>
      <c r="J448" s="255">
        <f t="shared" si="154"/>
        <v>2562248.775738138</v>
      </c>
      <c r="K448" s="255">
        <f t="shared" si="154"/>
        <v>2402764.291009557</v>
      </c>
      <c r="L448" s="255">
        <f t="shared" si="154"/>
        <v>0</v>
      </c>
      <c r="M448" s="255">
        <f t="shared" si="154"/>
        <v>597748.9346484388</v>
      </c>
      <c r="N448" s="255">
        <f t="shared" si="154"/>
        <v>106373.97989348236</v>
      </c>
      <c r="O448" s="255">
        <f t="shared" si="154"/>
        <v>10256.110057957017</v>
      </c>
      <c r="P448" s="255">
        <f t="shared" si="154"/>
        <v>13903465.514671626</v>
      </c>
      <c r="Q448" s="255">
        <f t="shared" si="154"/>
        <v>3264018.491891903</v>
      </c>
      <c r="R448" s="255">
        <f t="shared" si="154"/>
        <v>3908817.9020889015</v>
      </c>
      <c r="S448" s="255">
        <f t="shared" si="154"/>
        <v>2562248.775738138</v>
      </c>
      <c r="T448" s="255">
        <f t="shared" si="154"/>
        <v>2173867.978261883</v>
      </c>
      <c r="U448" s="255">
        <f t="shared" si="154"/>
        <v>5816.152257340848</v>
      </c>
      <c r="V448" s="255">
        <f t="shared" si="154"/>
        <v>223080.1604903332</v>
      </c>
      <c r="W448" s="255">
        <f t="shared" si="154"/>
        <v>0</v>
      </c>
      <c r="X448" s="255">
        <f t="shared" si="154"/>
        <v>597748.9346484388</v>
      </c>
      <c r="Y448" s="255">
        <f t="shared" si="154"/>
        <v>0</v>
      </c>
      <c r="Z448" s="255">
        <f t="shared" si="154"/>
        <v>106373.97989348236</v>
      </c>
      <c r="AA448" s="255">
        <f t="shared" si="154"/>
        <v>0</v>
      </c>
      <c r="AB448" s="255">
        <f t="shared" si="154"/>
        <v>10256.110057957017</v>
      </c>
      <c r="AC448" s="73"/>
      <c r="AD448" s="166"/>
      <c r="AE448" s="166"/>
      <c r="AF448" s="166"/>
      <c r="AG448" s="166"/>
      <c r="AH448" s="166"/>
      <c r="AI448" s="166"/>
    </row>
    <row r="449" spans="1:35" s="154" customFormat="1" ht="11.25">
      <c r="A449" s="188">
        <v>331</v>
      </c>
      <c r="B449" s="170" t="s">
        <v>243</v>
      </c>
      <c r="C449" s="179" t="s">
        <v>610</v>
      </c>
      <c r="D449" s="155" t="s">
        <v>472</v>
      </c>
      <c r="E449" s="153" t="s">
        <v>472</v>
      </c>
      <c r="F449" s="255">
        <v>29583004.28</v>
      </c>
      <c r="G449" s="255">
        <v>18290371.61081542</v>
      </c>
      <c r="H449" s="255">
        <v>3832477.643581803</v>
      </c>
      <c r="I449" s="255">
        <v>2213820.780437109</v>
      </c>
      <c r="J449" s="255">
        <v>1340178.4657523392</v>
      </c>
      <c r="K449" s="255">
        <v>1632535.9980879598</v>
      </c>
      <c r="L449" s="255">
        <v>1367923.2274963958</v>
      </c>
      <c r="M449" s="255">
        <v>748454.0342195408</v>
      </c>
      <c r="N449" s="255">
        <v>128547.98155231029</v>
      </c>
      <c r="O449" s="255">
        <v>28694.53805712006</v>
      </c>
      <c r="P449" s="255">
        <v>18290371.61081542</v>
      </c>
      <c r="Q449" s="255">
        <v>3832477.643581803</v>
      </c>
      <c r="R449" s="255">
        <v>2213820.780437109</v>
      </c>
      <c r="S449" s="255">
        <v>1340178.4657523392</v>
      </c>
      <c r="T449" s="255">
        <v>1443666.0369895783</v>
      </c>
      <c r="U449" s="255">
        <v>3566.7141406522296</v>
      </c>
      <c r="V449" s="255">
        <v>185303.24695772945</v>
      </c>
      <c r="W449" s="255">
        <v>16920.80233242295</v>
      </c>
      <c r="X449" s="255">
        <v>748454.0342195408</v>
      </c>
      <c r="Y449" s="255">
        <v>1351002.4251639731</v>
      </c>
      <c r="Z449" s="255">
        <v>128547.98155231029</v>
      </c>
      <c r="AA449" s="255">
        <v>20124.485989955578</v>
      </c>
      <c r="AB449" s="255">
        <v>8570.052067164479</v>
      </c>
      <c r="AC449" s="73"/>
      <c r="AD449" s="166"/>
      <c r="AE449" s="166"/>
      <c r="AF449" s="166"/>
      <c r="AG449" s="166"/>
      <c r="AH449" s="166"/>
      <c r="AI449" s="166"/>
    </row>
    <row r="450" spans="1:35" s="154" customFormat="1" ht="11.25">
      <c r="A450" s="188">
        <v>332</v>
      </c>
      <c r="B450" s="170" t="s">
        <v>244</v>
      </c>
      <c r="C450" s="184" t="s">
        <v>245</v>
      </c>
      <c r="D450" s="155"/>
      <c r="E450" s="153" t="s">
        <v>472</v>
      </c>
      <c r="F450" s="255">
        <f aca="true" t="shared" si="155" ref="F450:AB450">(F447-F448-F449)</f>
        <v>1479647251.9355998</v>
      </c>
      <c r="G450" s="255">
        <f t="shared" si="155"/>
        <v>802652107.4068823</v>
      </c>
      <c r="H450" s="255">
        <f t="shared" si="155"/>
        <v>177152906.95601434</v>
      </c>
      <c r="I450" s="255">
        <f t="shared" si="155"/>
        <v>203775893.28323218</v>
      </c>
      <c r="J450" s="255">
        <f t="shared" si="155"/>
        <v>128566366.30155559</v>
      </c>
      <c r="K450" s="255">
        <f t="shared" si="155"/>
        <v>118056094.16209485</v>
      </c>
      <c r="L450" s="255">
        <f t="shared" si="155"/>
        <v>7799736.596917319</v>
      </c>
      <c r="M450" s="255">
        <f t="shared" si="155"/>
        <v>24917122.575079277</v>
      </c>
      <c r="N450" s="255">
        <f t="shared" si="155"/>
        <v>14731311.966510696</v>
      </c>
      <c r="O450" s="255">
        <f t="shared" si="155"/>
        <v>1995712.6873133327</v>
      </c>
      <c r="P450" s="255">
        <f t="shared" si="155"/>
        <v>802652107.4068823</v>
      </c>
      <c r="Q450" s="255">
        <f t="shared" si="155"/>
        <v>177152906.95601434</v>
      </c>
      <c r="R450" s="255">
        <f t="shared" si="155"/>
        <v>203775893.28323218</v>
      </c>
      <c r="S450" s="255">
        <f t="shared" si="155"/>
        <v>128566366.30155559</v>
      </c>
      <c r="T450" s="255">
        <f t="shared" si="155"/>
        <v>104023941.7318188</v>
      </c>
      <c r="U450" s="255">
        <f t="shared" si="155"/>
        <v>295410.2641141503</v>
      </c>
      <c r="V450" s="255">
        <f t="shared" si="155"/>
        <v>13736742.166161884</v>
      </c>
      <c r="W450" s="255">
        <f t="shared" si="155"/>
        <v>974500.9235500641</v>
      </c>
      <c r="X450" s="255">
        <f t="shared" si="155"/>
        <v>24917122.575079277</v>
      </c>
      <c r="Y450" s="255">
        <f t="shared" si="155"/>
        <v>6825235.673367255</v>
      </c>
      <c r="Z450" s="255">
        <f t="shared" si="155"/>
        <v>14731311.966510696</v>
      </c>
      <c r="AA450" s="255">
        <f t="shared" si="155"/>
        <v>1443329.7132787416</v>
      </c>
      <c r="AB450" s="255">
        <f t="shared" si="155"/>
        <v>552382.9740345912</v>
      </c>
      <c r="AC450" s="73"/>
      <c r="AD450" s="166"/>
      <c r="AE450" s="166"/>
      <c r="AF450" s="166"/>
      <c r="AG450" s="166"/>
      <c r="AH450" s="166"/>
      <c r="AI450" s="166"/>
    </row>
    <row r="451" spans="1:35" s="154" customFormat="1" ht="11.25">
      <c r="A451" s="188">
        <v>333</v>
      </c>
      <c r="B451" s="165" t="s">
        <v>893</v>
      </c>
      <c r="C451" s="184" t="s">
        <v>246</v>
      </c>
      <c r="D451" s="150"/>
      <c r="E451" s="179" t="s">
        <v>472</v>
      </c>
      <c r="F451" s="255">
        <f aca="true" t="shared" si="156" ref="F451:AB451">(F446-F450)</f>
        <v>2.384185791015625E-07</v>
      </c>
      <c r="G451" s="255">
        <f t="shared" si="156"/>
        <v>1.1920928955078125E-07</v>
      </c>
      <c r="H451" s="255">
        <f t="shared" si="156"/>
        <v>0</v>
      </c>
      <c r="I451" s="255">
        <f t="shared" si="156"/>
        <v>2.9802322387695312E-08</v>
      </c>
      <c r="J451" s="255">
        <f t="shared" si="156"/>
        <v>-1.4901161193847656E-08</v>
      </c>
      <c r="K451" s="255">
        <f t="shared" si="156"/>
        <v>-1.4901161193847656E-08</v>
      </c>
      <c r="L451" s="255">
        <f t="shared" si="156"/>
        <v>-9.313225746154785E-10</v>
      </c>
      <c r="M451" s="255">
        <f t="shared" si="156"/>
        <v>0</v>
      </c>
      <c r="N451" s="255">
        <f t="shared" si="156"/>
        <v>1.862645149230957E-09</v>
      </c>
      <c r="O451" s="255">
        <f t="shared" si="156"/>
        <v>0</v>
      </c>
      <c r="P451" s="255">
        <f t="shared" si="156"/>
        <v>1.1920928955078125E-07</v>
      </c>
      <c r="Q451" s="255">
        <f t="shared" si="156"/>
        <v>0</v>
      </c>
      <c r="R451" s="255">
        <f t="shared" si="156"/>
        <v>2.9802322387695312E-08</v>
      </c>
      <c r="S451" s="255">
        <f t="shared" si="156"/>
        <v>-1.4901161193847656E-08</v>
      </c>
      <c r="T451" s="255">
        <f t="shared" si="156"/>
        <v>0</v>
      </c>
      <c r="U451" s="255">
        <f t="shared" si="156"/>
        <v>0</v>
      </c>
      <c r="V451" s="255">
        <f t="shared" si="156"/>
        <v>0</v>
      </c>
      <c r="W451" s="255">
        <f t="shared" si="156"/>
        <v>-1.1641532182693481E-10</v>
      </c>
      <c r="X451" s="255">
        <f t="shared" si="156"/>
        <v>0</v>
      </c>
      <c r="Y451" s="255">
        <f t="shared" si="156"/>
        <v>-1.862645149230957E-09</v>
      </c>
      <c r="Z451" s="255">
        <f t="shared" si="156"/>
        <v>1.862645149230957E-09</v>
      </c>
      <c r="AA451" s="255">
        <f t="shared" si="156"/>
        <v>0</v>
      </c>
      <c r="AB451" s="255">
        <f t="shared" si="156"/>
        <v>-1.1641532182693481E-10</v>
      </c>
      <c r="AC451" s="73"/>
      <c r="AD451" s="166"/>
      <c r="AE451" s="166"/>
      <c r="AF451" s="166"/>
      <c r="AG451" s="166"/>
      <c r="AH451" s="166"/>
      <c r="AI451" s="166"/>
    </row>
    <row r="452" spans="1:35" s="154" customFormat="1" ht="11.25">
      <c r="A452" s="188"/>
      <c r="B452" s="165"/>
      <c r="C452" s="184"/>
      <c r="D452" s="150"/>
      <c r="E452" s="179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73"/>
      <c r="AD452" s="166"/>
      <c r="AE452" s="166"/>
      <c r="AF452" s="166"/>
      <c r="AG452" s="166"/>
      <c r="AH452" s="166"/>
      <c r="AI452" s="166"/>
    </row>
    <row r="453" spans="1:35" ht="11.25">
      <c r="A453" s="189"/>
      <c r="B453" s="190" t="s">
        <v>247</v>
      </c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73"/>
      <c r="AD453" s="178"/>
      <c r="AE453" s="178"/>
      <c r="AF453" s="178"/>
      <c r="AG453" s="178"/>
      <c r="AH453" s="178"/>
      <c r="AI453" s="178"/>
    </row>
    <row r="454" spans="1:35" ht="11.25">
      <c r="A454" s="149">
        <v>334</v>
      </c>
      <c r="B454" s="191" t="s">
        <v>248</v>
      </c>
      <c r="C454" s="192">
        <v>0.17</v>
      </c>
      <c r="F454" s="308">
        <f aca="true" t="shared" si="157" ref="F454:AB454">$C$454</f>
        <v>0.17</v>
      </c>
      <c r="G454" s="308">
        <f t="shared" si="157"/>
        <v>0.17</v>
      </c>
      <c r="H454" s="308">
        <f t="shared" si="157"/>
        <v>0.17</v>
      </c>
      <c r="I454" s="308">
        <f t="shared" si="157"/>
        <v>0.17</v>
      </c>
      <c r="J454" s="308">
        <f t="shared" si="157"/>
        <v>0.17</v>
      </c>
      <c r="K454" s="308">
        <f t="shared" si="157"/>
        <v>0.17</v>
      </c>
      <c r="L454" s="308">
        <f t="shared" si="157"/>
        <v>0.17</v>
      </c>
      <c r="M454" s="308">
        <f t="shared" si="157"/>
        <v>0.17</v>
      </c>
      <c r="N454" s="308">
        <f t="shared" si="157"/>
        <v>0.17</v>
      </c>
      <c r="O454" s="308">
        <f t="shared" si="157"/>
        <v>0.17</v>
      </c>
      <c r="P454" s="308">
        <f t="shared" si="157"/>
        <v>0.17</v>
      </c>
      <c r="Q454" s="308">
        <f t="shared" si="157"/>
        <v>0.17</v>
      </c>
      <c r="R454" s="308">
        <f t="shared" si="157"/>
        <v>0.17</v>
      </c>
      <c r="S454" s="308">
        <f t="shared" si="157"/>
        <v>0.17</v>
      </c>
      <c r="T454" s="308">
        <f t="shared" si="157"/>
        <v>0.17</v>
      </c>
      <c r="U454" s="308">
        <f t="shared" si="157"/>
        <v>0.17</v>
      </c>
      <c r="V454" s="308">
        <f t="shared" si="157"/>
        <v>0.17</v>
      </c>
      <c r="W454" s="308">
        <f t="shared" si="157"/>
        <v>0.17</v>
      </c>
      <c r="X454" s="308">
        <f t="shared" si="157"/>
        <v>0.17</v>
      </c>
      <c r="Y454" s="308">
        <f t="shared" si="157"/>
        <v>0.17</v>
      </c>
      <c r="Z454" s="308">
        <f t="shared" si="157"/>
        <v>0.17</v>
      </c>
      <c r="AA454" s="308">
        <f t="shared" si="157"/>
        <v>0.17</v>
      </c>
      <c r="AB454" s="308">
        <f t="shared" si="157"/>
        <v>0.17</v>
      </c>
      <c r="AC454" s="73"/>
      <c r="AD454" s="178"/>
      <c r="AE454" s="178"/>
      <c r="AF454" s="178"/>
      <c r="AG454" s="178"/>
      <c r="AH454" s="178"/>
      <c r="AI454" s="178"/>
    </row>
    <row r="455" spans="1:35" ht="11.25">
      <c r="A455" s="149">
        <v>335</v>
      </c>
      <c r="B455" s="191" t="s">
        <v>249</v>
      </c>
      <c r="C455" s="192">
        <v>0.83</v>
      </c>
      <c r="F455" s="308">
        <f aca="true" t="shared" si="158" ref="F455:AB455">$C$455</f>
        <v>0.83</v>
      </c>
      <c r="G455" s="308">
        <f t="shared" si="158"/>
        <v>0.83</v>
      </c>
      <c r="H455" s="308">
        <f t="shared" si="158"/>
        <v>0.83</v>
      </c>
      <c r="I455" s="308">
        <f t="shared" si="158"/>
        <v>0.83</v>
      </c>
      <c r="J455" s="308">
        <f t="shared" si="158"/>
        <v>0.83</v>
      </c>
      <c r="K455" s="308">
        <f t="shared" si="158"/>
        <v>0.83</v>
      </c>
      <c r="L455" s="308">
        <f t="shared" si="158"/>
        <v>0.83</v>
      </c>
      <c r="M455" s="308">
        <f t="shared" si="158"/>
        <v>0.83</v>
      </c>
      <c r="N455" s="308">
        <f t="shared" si="158"/>
        <v>0.83</v>
      </c>
      <c r="O455" s="308">
        <f t="shared" si="158"/>
        <v>0.83</v>
      </c>
      <c r="P455" s="308">
        <f t="shared" si="158"/>
        <v>0.83</v>
      </c>
      <c r="Q455" s="308">
        <f t="shared" si="158"/>
        <v>0.83</v>
      </c>
      <c r="R455" s="308">
        <f t="shared" si="158"/>
        <v>0.83</v>
      </c>
      <c r="S455" s="308">
        <f t="shared" si="158"/>
        <v>0.83</v>
      </c>
      <c r="T455" s="308">
        <f t="shared" si="158"/>
        <v>0.83</v>
      </c>
      <c r="U455" s="308">
        <f t="shared" si="158"/>
        <v>0.83</v>
      </c>
      <c r="V455" s="308">
        <f t="shared" si="158"/>
        <v>0.83</v>
      </c>
      <c r="W455" s="308">
        <f t="shared" si="158"/>
        <v>0.83</v>
      </c>
      <c r="X455" s="308">
        <f t="shared" si="158"/>
        <v>0.83</v>
      </c>
      <c r="Y455" s="308">
        <f t="shared" si="158"/>
        <v>0.83</v>
      </c>
      <c r="Z455" s="308">
        <f t="shared" si="158"/>
        <v>0.83</v>
      </c>
      <c r="AA455" s="308">
        <f t="shared" si="158"/>
        <v>0.83</v>
      </c>
      <c r="AB455" s="308">
        <f t="shared" si="158"/>
        <v>0.83</v>
      </c>
      <c r="AC455" s="73"/>
      <c r="AD455" s="178"/>
      <c r="AE455" s="178"/>
      <c r="AF455" s="178"/>
      <c r="AG455" s="178"/>
      <c r="AH455" s="178"/>
      <c r="AI455" s="178"/>
    </row>
    <row r="456" spans="1:35" ht="11.25">
      <c r="A456" s="149">
        <v>336</v>
      </c>
      <c r="B456" s="154" t="s">
        <v>250</v>
      </c>
      <c r="C456" s="184" t="s">
        <v>251</v>
      </c>
      <c r="E456" s="153" t="s">
        <v>472</v>
      </c>
      <c r="F456" s="255">
        <f aca="true" t="shared" si="159" ref="F456:AB456">(F439*F454)</f>
        <v>153735615.46340954</v>
      </c>
      <c r="G456" s="255">
        <f t="shared" si="159"/>
        <v>79733338.60946737</v>
      </c>
      <c r="H456" s="255">
        <f t="shared" si="159"/>
        <v>18723258.97613559</v>
      </c>
      <c r="I456" s="255">
        <f t="shared" si="159"/>
        <v>22422590.5641873</v>
      </c>
      <c r="J456" s="255">
        <f t="shared" si="159"/>
        <v>14698633.574152604</v>
      </c>
      <c r="K456" s="255">
        <f t="shared" si="159"/>
        <v>13785218.076059125</v>
      </c>
      <c r="L456" s="255">
        <f t="shared" si="159"/>
        <v>262021.05631888637</v>
      </c>
      <c r="M456" s="255">
        <f t="shared" si="159"/>
        <v>3430906.4521907885</v>
      </c>
      <c r="N456" s="255">
        <f t="shared" si="159"/>
        <v>610458.2571511486</v>
      </c>
      <c r="O456" s="255">
        <f t="shared" si="159"/>
        <v>69189.89774674052</v>
      </c>
      <c r="P456" s="255">
        <f t="shared" si="159"/>
        <v>79733338.60946737</v>
      </c>
      <c r="Q456" s="255">
        <f t="shared" si="159"/>
        <v>18723258.97613559</v>
      </c>
      <c r="R456" s="255">
        <f t="shared" si="159"/>
        <v>22422590.5641873</v>
      </c>
      <c r="S456" s="255">
        <f t="shared" si="159"/>
        <v>14698633.574152604</v>
      </c>
      <c r="T456" s="255">
        <f t="shared" si="159"/>
        <v>12470999.613790346</v>
      </c>
      <c r="U456" s="255">
        <f t="shared" si="159"/>
        <v>33393.5790298959</v>
      </c>
      <c r="V456" s="255">
        <f t="shared" si="159"/>
        <v>1280824.8832388856</v>
      </c>
      <c r="W456" s="255">
        <f t="shared" si="159"/>
        <v>10282.9073772669</v>
      </c>
      <c r="X456" s="255">
        <f t="shared" si="159"/>
        <v>3430906.4521907885</v>
      </c>
      <c r="Y456" s="255">
        <f t="shared" si="159"/>
        <v>251738.1489416195</v>
      </c>
      <c r="Z456" s="255">
        <f t="shared" si="159"/>
        <v>610458.2571511486</v>
      </c>
      <c r="AA456" s="255">
        <f t="shared" si="159"/>
        <v>10359.912730608597</v>
      </c>
      <c r="AB456" s="255">
        <f t="shared" si="159"/>
        <v>58829.98501613192</v>
      </c>
      <c r="AC456" s="73"/>
      <c r="AD456" s="178"/>
      <c r="AE456" s="178"/>
      <c r="AF456" s="178"/>
      <c r="AG456" s="178"/>
      <c r="AH456" s="178"/>
      <c r="AI456" s="178"/>
    </row>
    <row r="457" spans="1:35" ht="11.25">
      <c r="A457" s="149">
        <v>337</v>
      </c>
      <c r="B457" s="154" t="s">
        <v>252</v>
      </c>
      <c r="C457" s="184" t="s">
        <v>253</v>
      </c>
      <c r="E457" s="153" t="s">
        <v>472</v>
      </c>
      <c r="F457" s="255">
        <f aca="true" t="shared" si="160" ref="F457:AB457">(F439*F455)</f>
        <v>750591534.3213525</v>
      </c>
      <c r="G457" s="255">
        <f t="shared" si="160"/>
        <v>389286300.26975244</v>
      </c>
      <c r="H457" s="255">
        <f t="shared" si="160"/>
        <v>91413558.53054433</v>
      </c>
      <c r="I457" s="255">
        <f t="shared" si="160"/>
        <v>109475000.98985563</v>
      </c>
      <c r="J457" s="255">
        <f t="shared" si="160"/>
        <v>71763916.86203918</v>
      </c>
      <c r="K457" s="255">
        <f t="shared" si="160"/>
        <v>67304300.0184063</v>
      </c>
      <c r="L457" s="255">
        <f t="shared" si="160"/>
        <v>1279279.2749686805</v>
      </c>
      <c r="M457" s="255">
        <f t="shared" si="160"/>
        <v>16750896.207755024</v>
      </c>
      <c r="N457" s="255">
        <f t="shared" si="160"/>
        <v>2980472.6672673724</v>
      </c>
      <c r="O457" s="255">
        <f t="shared" si="160"/>
        <v>337809.5007634978</v>
      </c>
      <c r="P457" s="255">
        <f t="shared" si="160"/>
        <v>389286300.26975244</v>
      </c>
      <c r="Q457" s="255">
        <f t="shared" si="160"/>
        <v>91413558.53054433</v>
      </c>
      <c r="R457" s="255">
        <f t="shared" si="160"/>
        <v>109475000.98985563</v>
      </c>
      <c r="S457" s="255">
        <f t="shared" si="160"/>
        <v>71763916.86203918</v>
      </c>
      <c r="T457" s="255">
        <f t="shared" si="160"/>
        <v>60887821.643799916</v>
      </c>
      <c r="U457" s="255">
        <f t="shared" si="160"/>
        <v>163039.23879302113</v>
      </c>
      <c r="V457" s="255">
        <f t="shared" si="160"/>
        <v>6253439.135813382</v>
      </c>
      <c r="W457" s="255">
        <f t="shared" si="160"/>
        <v>50204.783077244276</v>
      </c>
      <c r="X457" s="255">
        <f t="shared" si="160"/>
        <v>16750896.207755024</v>
      </c>
      <c r="Y457" s="255">
        <f t="shared" si="160"/>
        <v>1229074.4918914363</v>
      </c>
      <c r="Z457" s="255">
        <f t="shared" si="160"/>
        <v>2980472.6672673724</v>
      </c>
      <c r="AA457" s="255">
        <f t="shared" si="160"/>
        <v>50580.750390618436</v>
      </c>
      <c r="AB457" s="255">
        <f t="shared" si="160"/>
        <v>287228.7503728793</v>
      </c>
      <c r="AC457" s="73"/>
      <c r="AD457" s="178"/>
      <c r="AE457" s="178"/>
      <c r="AF457" s="178"/>
      <c r="AG457" s="178"/>
      <c r="AH457" s="178"/>
      <c r="AI457" s="178"/>
    </row>
    <row r="458" spans="1:35" ht="11.25">
      <c r="A458" s="149">
        <v>338</v>
      </c>
      <c r="B458" s="191" t="s">
        <v>254</v>
      </c>
      <c r="C458" s="184" t="s">
        <v>255</v>
      </c>
      <c r="E458" s="153" t="s">
        <v>472</v>
      </c>
      <c r="F458" s="255">
        <f aca="true" t="shared" si="161" ref="F458:AB458">(F456+F457)</f>
        <v>904327149.784762</v>
      </c>
      <c r="G458" s="255">
        <f t="shared" si="161"/>
        <v>469019638.87921983</v>
      </c>
      <c r="H458" s="255">
        <f t="shared" si="161"/>
        <v>110136817.50667992</v>
      </c>
      <c r="I458" s="255">
        <f t="shared" si="161"/>
        <v>131897591.55404294</v>
      </c>
      <c r="J458" s="255">
        <f t="shared" si="161"/>
        <v>86462550.43619178</v>
      </c>
      <c r="K458" s="255">
        <f t="shared" si="161"/>
        <v>81089518.09446543</v>
      </c>
      <c r="L458" s="255">
        <f t="shared" si="161"/>
        <v>1541300.3312875668</v>
      </c>
      <c r="M458" s="255">
        <f t="shared" si="161"/>
        <v>20181802.659945812</v>
      </c>
      <c r="N458" s="255">
        <f t="shared" si="161"/>
        <v>3590930.924418521</v>
      </c>
      <c r="O458" s="255">
        <f t="shared" si="161"/>
        <v>406999.3985102383</v>
      </c>
      <c r="P458" s="255">
        <f t="shared" si="161"/>
        <v>469019638.87921983</v>
      </c>
      <c r="Q458" s="255">
        <f t="shared" si="161"/>
        <v>110136817.50667992</v>
      </c>
      <c r="R458" s="255">
        <f t="shared" si="161"/>
        <v>131897591.55404294</v>
      </c>
      <c r="S458" s="255">
        <f t="shared" si="161"/>
        <v>86462550.43619178</v>
      </c>
      <c r="T458" s="255">
        <f t="shared" si="161"/>
        <v>73358821.25759026</v>
      </c>
      <c r="U458" s="255">
        <f t="shared" si="161"/>
        <v>196432.81782291702</v>
      </c>
      <c r="V458" s="255">
        <f t="shared" si="161"/>
        <v>7534264.019052268</v>
      </c>
      <c r="W458" s="255">
        <f t="shared" si="161"/>
        <v>60487.690454511176</v>
      </c>
      <c r="X458" s="255">
        <f t="shared" si="161"/>
        <v>20181802.659945812</v>
      </c>
      <c r="Y458" s="255">
        <f t="shared" si="161"/>
        <v>1480812.6408330558</v>
      </c>
      <c r="Z458" s="255">
        <f t="shared" si="161"/>
        <v>3590930.924418521</v>
      </c>
      <c r="AA458" s="255">
        <f t="shared" si="161"/>
        <v>60940.66312122703</v>
      </c>
      <c r="AB458" s="255">
        <f t="shared" si="161"/>
        <v>346058.7353890112</v>
      </c>
      <c r="AC458" s="73"/>
      <c r="AD458" s="178"/>
      <c r="AE458" s="178"/>
      <c r="AF458" s="178"/>
      <c r="AG458" s="178"/>
      <c r="AH458" s="178"/>
      <c r="AI458" s="178"/>
    </row>
    <row r="459" spans="1:35" ht="11.25">
      <c r="A459" s="149">
        <v>339</v>
      </c>
      <c r="B459" s="191" t="s">
        <v>256</v>
      </c>
      <c r="C459" s="193" t="s">
        <v>257</v>
      </c>
      <c r="D459" s="194"/>
      <c r="E459" s="153" t="s">
        <v>472</v>
      </c>
      <c r="F459" s="255">
        <f aca="true" t="shared" si="162" ref="F459:AB459">(F432)</f>
        <v>74031572.34144151</v>
      </c>
      <c r="G459" s="255">
        <f t="shared" si="162"/>
        <v>38481477.39044116</v>
      </c>
      <c r="H459" s="255">
        <f t="shared" si="162"/>
        <v>9320401.981386952</v>
      </c>
      <c r="I459" s="255">
        <f t="shared" si="162"/>
        <v>11366051.456499662</v>
      </c>
      <c r="J459" s="255">
        <f t="shared" si="162"/>
        <v>6678502.996814366</v>
      </c>
      <c r="K459" s="255">
        <f t="shared" si="162"/>
        <v>6163928.404839512</v>
      </c>
      <c r="L459" s="255">
        <f t="shared" si="162"/>
        <v>127309.33653250562</v>
      </c>
      <c r="M459" s="255">
        <f t="shared" si="162"/>
        <v>1417900.4172208044</v>
      </c>
      <c r="N459" s="255">
        <f t="shared" si="162"/>
        <v>287132.9086295513</v>
      </c>
      <c r="O459" s="255">
        <f t="shared" si="162"/>
        <v>21949.11565352262</v>
      </c>
      <c r="P459" s="255">
        <f t="shared" si="162"/>
        <v>38481477.39044116</v>
      </c>
      <c r="Q459" s="255">
        <f t="shared" si="162"/>
        <v>9320401.981386952</v>
      </c>
      <c r="R459" s="255">
        <f t="shared" si="162"/>
        <v>11366051.456499662</v>
      </c>
      <c r="S459" s="255">
        <f t="shared" si="162"/>
        <v>6678502.996814366</v>
      </c>
      <c r="T459" s="255">
        <f t="shared" si="162"/>
        <v>5623646.530673922</v>
      </c>
      <c r="U459" s="255">
        <f t="shared" si="162"/>
        <v>9452.445798963427</v>
      </c>
      <c r="V459" s="255">
        <f t="shared" si="162"/>
        <v>546538.3681306454</v>
      </c>
      <c r="W459" s="255">
        <f t="shared" si="162"/>
        <v>3674.2226624032196</v>
      </c>
      <c r="X459" s="255">
        <f t="shared" si="162"/>
        <v>1417900.4172208044</v>
      </c>
      <c r="Y459" s="255">
        <f t="shared" si="162"/>
        <v>127226.70026921888</v>
      </c>
      <c r="Z459" s="255">
        <f t="shared" si="162"/>
        <v>287132.9086295513</v>
      </c>
      <c r="AA459" s="255">
        <f t="shared" si="162"/>
        <v>583.7621664847717</v>
      </c>
      <c r="AB459" s="255">
        <f t="shared" si="162"/>
        <v>32707.074902740238</v>
      </c>
      <c r="AC459" s="73"/>
      <c r="AD459" s="178"/>
      <c r="AE459" s="178"/>
      <c r="AF459" s="178"/>
      <c r="AG459" s="178"/>
      <c r="AH459" s="178"/>
      <c r="AI459" s="178"/>
    </row>
    <row r="460" spans="1:35" ht="11.25">
      <c r="A460" s="149">
        <v>340</v>
      </c>
      <c r="B460" s="191" t="s">
        <v>258</v>
      </c>
      <c r="C460" s="155" t="s">
        <v>259</v>
      </c>
      <c r="E460" s="153" t="s">
        <v>472</v>
      </c>
      <c r="F460" s="255">
        <f aca="true" t="shared" si="163" ref="F460:AB460">(F184+F374+F400)</f>
        <v>37051224.19926223</v>
      </c>
      <c r="G460" s="255">
        <f t="shared" si="163"/>
        <v>19777425.271188393</v>
      </c>
      <c r="H460" s="255">
        <f t="shared" si="163"/>
        <v>4578722.312017547</v>
      </c>
      <c r="I460" s="255">
        <f t="shared" si="163"/>
        <v>4850619.607559732</v>
      </c>
      <c r="J460" s="255">
        <f t="shared" si="163"/>
        <v>3148147.3425091836</v>
      </c>
      <c r="K460" s="255">
        <f t="shared" si="163"/>
        <v>3133727.940583001</v>
      </c>
      <c r="L460" s="255">
        <f t="shared" si="163"/>
        <v>-154.9780357196407</v>
      </c>
      <c r="M460" s="255">
        <f t="shared" si="163"/>
        <v>1015078.834047952</v>
      </c>
      <c r="N460" s="255">
        <f t="shared" si="163"/>
        <v>221904.1812577527</v>
      </c>
      <c r="O460" s="255">
        <f t="shared" si="163"/>
        <v>9388.51819448842</v>
      </c>
      <c r="P460" s="255">
        <f t="shared" si="163"/>
        <v>19777425.271188393</v>
      </c>
      <c r="Q460" s="255">
        <f t="shared" si="163"/>
        <v>4578722.312017547</v>
      </c>
      <c r="R460" s="255">
        <f t="shared" si="163"/>
        <v>4850619.607559732</v>
      </c>
      <c r="S460" s="255">
        <f t="shared" si="163"/>
        <v>3148147.3425091836</v>
      </c>
      <c r="T460" s="255">
        <f t="shared" si="163"/>
        <v>2854806.960086569</v>
      </c>
      <c r="U460" s="255">
        <f t="shared" si="163"/>
        <v>6544.937063355658</v>
      </c>
      <c r="V460" s="255">
        <f t="shared" si="163"/>
        <v>280676.38340016175</v>
      </c>
      <c r="W460" s="255">
        <f t="shared" si="163"/>
        <v>6.420853342406933E-19</v>
      </c>
      <c r="X460" s="255">
        <f t="shared" si="163"/>
        <v>1015078.834047952</v>
      </c>
      <c r="Y460" s="255">
        <f t="shared" si="163"/>
        <v>-171.5018972229865</v>
      </c>
      <c r="Z460" s="255">
        <f t="shared" si="163"/>
        <v>221904.1812577527</v>
      </c>
      <c r="AA460" s="255">
        <f t="shared" si="163"/>
        <v>0</v>
      </c>
      <c r="AB460" s="255">
        <f t="shared" si="163"/>
        <v>15024.304400189205</v>
      </c>
      <c r="AC460" s="73"/>
      <c r="AD460" s="178"/>
      <c r="AE460" s="178"/>
      <c r="AF460" s="178"/>
      <c r="AG460" s="178"/>
      <c r="AH460" s="178"/>
      <c r="AI460" s="178"/>
    </row>
    <row r="461" spans="1:35" ht="11.25">
      <c r="A461" s="149">
        <v>341</v>
      </c>
      <c r="B461" s="154" t="s">
        <v>260</v>
      </c>
      <c r="C461" s="155" t="s">
        <v>261</v>
      </c>
      <c r="E461" s="153" t="s">
        <v>472</v>
      </c>
      <c r="F461" s="255">
        <f aca="true" t="shared" si="164" ref="F461:AB461">(F458+F459+F460)</f>
        <v>1015409946.3254658</v>
      </c>
      <c r="G461" s="255">
        <f t="shared" si="164"/>
        <v>527278541.5408494</v>
      </c>
      <c r="H461" s="255">
        <f t="shared" si="164"/>
        <v>124035941.80008443</v>
      </c>
      <c r="I461" s="255">
        <f t="shared" si="164"/>
        <v>148114262.61810234</v>
      </c>
      <c r="J461" s="255">
        <f t="shared" si="164"/>
        <v>96289200.77551533</v>
      </c>
      <c r="K461" s="255">
        <f t="shared" si="164"/>
        <v>90387174.43988796</v>
      </c>
      <c r="L461" s="255">
        <f t="shared" si="164"/>
        <v>1668454.689784353</v>
      </c>
      <c r="M461" s="255">
        <f t="shared" si="164"/>
        <v>22614781.911214568</v>
      </c>
      <c r="N461" s="255">
        <f t="shared" si="164"/>
        <v>4099968.0143058253</v>
      </c>
      <c r="O461" s="255">
        <f t="shared" si="164"/>
        <v>438337.0323582493</v>
      </c>
      <c r="P461" s="255">
        <f t="shared" si="164"/>
        <v>527278541.5408494</v>
      </c>
      <c r="Q461" s="255">
        <f t="shared" si="164"/>
        <v>124035941.80008443</v>
      </c>
      <c r="R461" s="255">
        <f t="shared" si="164"/>
        <v>148114262.61810234</v>
      </c>
      <c r="S461" s="255">
        <f t="shared" si="164"/>
        <v>96289200.77551533</v>
      </c>
      <c r="T461" s="255">
        <f t="shared" si="164"/>
        <v>81837274.74835075</v>
      </c>
      <c r="U461" s="255">
        <f t="shared" si="164"/>
        <v>212430.2006852361</v>
      </c>
      <c r="V461" s="255">
        <f t="shared" si="164"/>
        <v>8361478.7705830755</v>
      </c>
      <c r="W461" s="255">
        <f t="shared" si="164"/>
        <v>64161.913116914395</v>
      </c>
      <c r="X461" s="255">
        <f t="shared" si="164"/>
        <v>22614781.911214568</v>
      </c>
      <c r="Y461" s="255">
        <f t="shared" si="164"/>
        <v>1607867.8392050515</v>
      </c>
      <c r="Z461" s="255">
        <f t="shared" si="164"/>
        <v>4099968.0143058253</v>
      </c>
      <c r="AA461" s="255">
        <f t="shared" si="164"/>
        <v>61524.4252877118</v>
      </c>
      <c r="AB461" s="255">
        <f t="shared" si="164"/>
        <v>393790.11469194066</v>
      </c>
      <c r="AC461" s="73"/>
      <c r="AD461" s="178"/>
      <c r="AE461" s="178"/>
      <c r="AF461" s="178"/>
      <c r="AG461" s="178"/>
      <c r="AH461" s="178"/>
      <c r="AI461" s="178"/>
    </row>
    <row r="462" spans="6:35" ht="11.25"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73"/>
      <c r="AD462" s="178"/>
      <c r="AE462" s="178"/>
      <c r="AF462" s="178"/>
      <c r="AG462" s="178"/>
      <c r="AH462" s="178"/>
      <c r="AI462" s="178"/>
    </row>
    <row r="463" spans="2:35" ht="11.25">
      <c r="B463" s="154" t="s">
        <v>262</v>
      </c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73"/>
      <c r="AD463" s="178"/>
      <c r="AE463" s="178"/>
      <c r="AF463" s="178"/>
      <c r="AG463" s="178"/>
      <c r="AH463" s="178"/>
      <c r="AI463" s="178"/>
    </row>
    <row r="464" spans="1:35" ht="11.25">
      <c r="A464" s="149">
        <v>342</v>
      </c>
      <c r="B464" s="154" t="s">
        <v>263</v>
      </c>
      <c r="C464" s="187" t="s">
        <v>179</v>
      </c>
      <c r="E464" s="153" t="s">
        <v>472</v>
      </c>
      <c r="F464" s="255">
        <f aca="true" t="shared" si="165" ref="F464:AB464">(F239)</f>
        <v>112460.94722492443</v>
      </c>
      <c r="G464" s="255">
        <f t="shared" si="165"/>
        <v>58439.78113552361</v>
      </c>
      <c r="H464" s="255">
        <f t="shared" si="165"/>
        <v>13719.49504871123</v>
      </c>
      <c r="I464" s="255">
        <f t="shared" si="165"/>
        <v>16429.750011293287</v>
      </c>
      <c r="J464" s="255">
        <f t="shared" si="165"/>
        <v>10769.779484898203</v>
      </c>
      <c r="K464" s="255">
        <f t="shared" si="165"/>
        <v>10099.425868944334</v>
      </c>
      <c r="L464" s="255">
        <f t="shared" si="165"/>
        <v>0</v>
      </c>
      <c r="M464" s="255">
        <f t="shared" si="165"/>
        <v>2512.48991684734</v>
      </c>
      <c r="N464" s="255">
        <f t="shared" si="165"/>
        <v>447.11673481189047</v>
      </c>
      <c r="O464" s="255">
        <f t="shared" si="165"/>
        <v>43.10902389453702</v>
      </c>
      <c r="P464" s="255">
        <f t="shared" si="165"/>
        <v>58439.78113552361</v>
      </c>
      <c r="Q464" s="255">
        <f t="shared" si="165"/>
        <v>13719.49504871123</v>
      </c>
      <c r="R464" s="255">
        <f t="shared" si="165"/>
        <v>16429.750011293287</v>
      </c>
      <c r="S464" s="255">
        <f t="shared" si="165"/>
        <v>10769.779484898203</v>
      </c>
      <c r="T464" s="255">
        <f t="shared" si="165"/>
        <v>9137.31678861564</v>
      </c>
      <c r="U464" s="255">
        <f t="shared" si="165"/>
        <v>24.446758587720957</v>
      </c>
      <c r="V464" s="255">
        <f t="shared" si="165"/>
        <v>937.6623217409734</v>
      </c>
      <c r="W464" s="255">
        <f t="shared" si="165"/>
        <v>0</v>
      </c>
      <c r="X464" s="255">
        <f t="shared" si="165"/>
        <v>2512.48991684734</v>
      </c>
      <c r="Y464" s="255">
        <f t="shared" si="165"/>
        <v>0</v>
      </c>
      <c r="Z464" s="255">
        <f t="shared" si="165"/>
        <v>447.11673481189047</v>
      </c>
      <c r="AA464" s="255">
        <f t="shared" si="165"/>
        <v>0</v>
      </c>
      <c r="AB464" s="255">
        <f t="shared" si="165"/>
        <v>43.10902389453702</v>
      </c>
      <c r="AC464" s="73"/>
      <c r="AD464" s="178"/>
      <c r="AE464" s="178"/>
      <c r="AF464" s="178"/>
      <c r="AG464" s="178"/>
      <c r="AH464" s="178"/>
      <c r="AI464" s="178"/>
    </row>
    <row r="465" spans="1:35" ht="11.25">
      <c r="A465" s="149">
        <v>343</v>
      </c>
      <c r="B465" s="191" t="s">
        <v>256</v>
      </c>
      <c r="C465" s="155" t="s">
        <v>264</v>
      </c>
      <c r="E465" s="153" t="s">
        <v>472</v>
      </c>
      <c r="F465" s="255">
        <f aca="true" t="shared" si="166" ref="F465:AB465">(F433)</f>
        <v>5389.643457314273</v>
      </c>
      <c r="G465" s="255">
        <f t="shared" si="166"/>
        <v>2815.3302486902558</v>
      </c>
      <c r="H465" s="255">
        <f t="shared" si="166"/>
        <v>672.6123415360489</v>
      </c>
      <c r="I465" s="255">
        <f t="shared" si="166"/>
        <v>813.0678922766823</v>
      </c>
      <c r="J465" s="255">
        <f t="shared" si="166"/>
        <v>487.6383278362928</v>
      </c>
      <c r="K465" s="255">
        <f t="shared" si="166"/>
        <v>451.2872757895911</v>
      </c>
      <c r="L465" s="255">
        <f t="shared" si="166"/>
        <v>0</v>
      </c>
      <c r="M465" s="255">
        <f t="shared" si="166"/>
        <v>105.17016789836161</v>
      </c>
      <c r="N465" s="255">
        <f t="shared" si="166"/>
        <v>21.92109230791623</v>
      </c>
      <c r="O465" s="255">
        <f t="shared" si="166"/>
        <v>1.2093049318108868</v>
      </c>
      <c r="P465" s="255">
        <f t="shared" si="166"/>
        <v>2815.3302486902558</v>
      </c>
      <c r="Q465" s="255">
        <f t="shared" si="166"/>
        <v>672.6123415360489</v>
      </c>
      <c r="R465" s="255">
        <f t="shared" si="166"/>
        <v>813.0678922766823</v>
      </c>
      <c r="S465" s="255">
        <f t="shared" si="166"/>
        <v>487.6383278362928</v>
      </c>
      <c r="T465" s="255">
        <f t="shared" si="166"/>
        <v>409.90784636769837</v>
      </c>
      <c r="U465" s="255">
        <f t="shared" si="166"/>
        <v>0.7771556003884748</v>
      </c>
      <c r="V465" s="255">
        <f t="shared" si="166"/>
        <v>40.87578518601536</v>
      </c>
      <c r="W465" s="255">
        <f t="shared" si="166"/>
        <v>0</v>
      </c>
      <c r="X465" s="255">
        <f t="shared" si="166"/>
        <v>105.17016789836161</v>
      </c>
      <c r="Y465" s="255">
        <f t="shared" si="166"/>
        <v>0</v>
      </c>
      <c r="Z465" s="255">
        <f t="shared" si="166"/>
        <v>21.92109230791623</v>
      </c>
      <c r="AA465" s="255">
        <f t="shared" si="166"/>
        <v>0</v>
      </c>
      <c r="AB465" s="255">
        <f t="shared" si="166"/>
        <v>3.008085288557084</v>
      </c>
      <c r="AC465" s="73"/>
      <c r="AD465" s="178"/>
      <c r="AE465" s="178"/>
      <c r="AF465" s="178"/>
      <c r="AG465" s="178"/>
      <c r="AH465" s="178"/>
      <c r="AI465" s="178"/>
    </row>
    <row r="466" spans="1:35" ht="11.25">
      <c r="A466" s="149">
        <v>344</v>
      </c>
      <c r="B466" s="191" t="s">
        <v>258</v>
      </c>
      <c r="C466" s="155" t="s">
        <v>265</v>
      </c>
      <c r="E466" s="153" t="s">
        <v>472</v>
      </c>
      <c r="F466" s="255">
        <f aca="true" t="shared" si="167" ref="F466:AB466">(F401)</f>
        <v>593.7486821550689</v>
      </c>
      <c r="G466" s="255">
        <f t="shared" si="167"/>
        <v>269.7030710386686</v>
      </c>
      <c r="H466" s="255">
        <f t="shared" si="167"/>
        <v>75.57713270551284</v>
      </c>
      <c r="I466" s="255">
        <f t="shared" si="167"/>
        <v>107.42427727906191</v>
      </c>
      <c r="J466" s="255">
        <f t="shared" si="167"/>
        <v>66.70114033598348</v>
      </c>
      <c r="K466" s="255">
        <f t="shared" si="167"/>
        <v>62.64350137429431</v>
      </c>
      <c r="L466" s="255">
        <f t="shared" si="167"/>
        <v>0</v>
      </c>
      <c r="M466" s="255">
        <f t="shared" si="167"/>
        <v>14.36868184673165</v>
      </c>
      <c r="N466" s="255">
        <f t="shared" si="167"/>
        <v>3.193934471429493</v>
      </c>
      <c r="O466" s="255">
        <f t="shared" si="167"/>
        <v>0</v>
      </c>
      <c r="P466" s="255">
        <f t="shared" si="167"/>
        <v>269.7030710386686</v>
      </c>
      <c r="Q466" s="255">
        <f t="shared" si="167"/>
        <v>75.57713270551284</v>
      </c>
      <c r="R466" s="255">
        <f t="shared" si="167"/>
        <v>107.42427727906191</v>
      </c>
      <c r="S466" s="255">
        <f t="shared" si="167"/>
        <v>66.70114033598348</v>
      </c>
      <c r="T466" s="255">
        <f t="shared" si="167"/>
        <v>56.91614321492095</v>
      </c>
      <c r="U466" s="255">
        <f t="shared" si="167"/>
        <v>0.09773219529994863</v>
      </c>
      <c r="V466" s="255">
        <f t="shared" si="167"/>
        <v>5.669583943291676</v>
      </c>
      <c r="W466" s="255">
        <f t="shared" si="167"/>
        <v>0</v>
      </c>
      <c r="X466" s="255">
        <f t="shared" si="167"/>
        <v>14.36868184673165</v>
      </c>
      <c r="Y466" s="255">
        <f t="shared" si="167"/>
        <v>0</v>
      </c>
      <c r="Z466" s="255">
        <f t="shared" si="167"/>
        <v>3.193934471429493</v>
      </c>
      <c r="AA466" s="255">
        <f t="shared" si="167"/>
        <v>0</v>
      </c>
      <c r="AB466" s="255">
        <f t="shared" si="167"/>
        <v>0</v>
      </c>
      <c r="AC466" s="73"/>
      <c r="AD466" s="178"/>
      <c r="AE466" s="178"/>
      <c r="AF466" s="178"/>
      <c r="AG466" s="178"/>
      <c r="AH466" s="178"/>
      <c r="AI466" s="178"/>
    </row>
    <row r="467" spans="1:35" ht="11.25">
      <c r="A467" s="149">
        <v>345</v>
      </c>
      <c r="B467" s="154" t="s">
        <v>266</v>
      </c>
      <c r="C467" s="155" t="s">
        <v>267</v>
      </c>
      <c r="E467" s="153" t="s">
        <v>472</v>
      </c>
      <c r="F467" s="255">
        <f aca="true" t="shared" si="168" ref="F467:AB467">(F464+F465+F466)</f>
        <v>118444.33936439377</v>
      </c>
      <c r="G467" s="255">
        <f t="shared" si="168"/>
        <v>61524.814455252534</v>
      </c>
      <c r="H467" s="255">
        <f t="shared" si="168"/>
        <v>14467.684522952792</v>
      </c>
      <c r="I467" s="255">
        <f t="shared" si="168"/>
        <v>17350.24218084903</v>
      </c>
      <c r="J467" s="255">
        <f t="shared" si="168"/>
        <v>11324.11895307048</v>
      </c>
      <c r="K467" s="255">
        <f t="shared" si="168"/>
        <v>10613.35664610822</v>
      </c>
      <c r="L467" s="255">
        <f t="shared" si="168"/>
        <v>0</v>
      </c>
      <c r="M467" s="255">
        <f t="shared" si="168"/>
        <v>2632.0287665924334</v>
      </c>
      <c r="N467" s="255">
        <f t="shared" si="168"/>
        <v>472.2317615912362</v>
      </c>
      <c r="O467" s="255">
        <f t="shared" si="168"/>
        <v>44.3183288263479</v>
      </c>
      <c r="P467" s="255">
        <f t="shared" si="168"/>
        <v>61524.814455252534</v>
      </c>
      <c r="Q467" s="255">
        <f t="shared" si="168"/>
        <v>14467.684522952792</v>
      </c>
      <c r="R467" s="255">
        <f t="shared" si="168"/>
        <v>17350.24218084903</v>
      </c>
      <c r="S467" s="255">
        <f t="shared" si="168"/>
        <v>11324.11895307048</v>
      </c>
      <c r="T467" s="255">
        <f t="shared" si="168"/>
        <v>9604.14077819826</v>
      </c>
      <c r="U467" s="255">
        <f t="shared" si="168"/>
        <v>25.32164638340938</v>
      </c>
      <c r="V467" s="255">
        <f t="shared" si="168"/>
        <v>984.2076908702804</v>
      </c>
      <c r="W467" s="255">
        <f t="shared" si="168"/>
        <v>0</v>
      </c>
      <c r="X467" s="255">
        <f t="shared" si="168"/>
        <v>2632.0287665924334</v>
      </c>
      <c r="Y467" s="255">
        <f t="shared" si="168"/>
        <v>0</v>
      </c>
      <c r="Z467" s="255">
        <f t="shared" si="168"/>
        <v>472.2317615912362</v>
      </c>
      <c r="AA467" s="255">
        <f t="shared" si="168"/>
        <v>0</v>
      </c>
      <c r="AB467" s="255">
        <f t="shared" si="168"/>
        <v>46.1171091830941</v>
      </c>
      <c r="AC467" s="73"/>
      <c r="AD467" s="178"/>
      <c r="AE467" s="178"/>
      <c r="AF467" s="178"/>
      <c r="AG467" s="178"/>
      <c r="AH467" s="178"/>
      <c r="AI467" s="178"/>
    </row>
    <row r="468" spans="6:35" ht="11.25"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73"/>
      <c r="AD468" s="178"/>
      <c r="AE468" s="178"/>
      <c r="AF468" s="178"/>
      <c r="AG468" s="178"/>
      <c r="AH468" s="178"/>
      <c r="AI468" s="178"/>
    </row>
    <row r="469" spans="2:35" ht="11.25">
      <c r="B469" s="154" t="s">
        <v>268</v>
      </c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73"/>
      <c r="AD469" s="178"/>
      <c r="AE469" s="178"/>
      <c r="AF469" s="178"/>
      <c r="AG469" s="178"/>
      <c r="AH469" s="178"/>
      <c r="AI469" s="178"/>
    </row>
    <row r="470" spans="1:35" ht="11.25">
      <c r="A470" s="149">
        <v>347</v>
      </c>
      <c r="B470" s="154" t="s">
        <v>1345</v>
      </c>
      <c r="C470" s="155" t="s">
        <v>180</v>
      </c>
      <c r="E470" s="153" t="s">
        <v>472</v>
      </c>
      <c r="F470" s="255">
        <f aca="true" t="shared" si="169" ref="F470:AB470">(F260)</f>
        <v>46439329.48520194</v>
      </c>
      <c r="G470" s="255">
        <f t="shared" si="169"/>
        <v>22618698.50349491</v>
      </c>
      <c r="H470" s="255">
        <f t="shared" si="169"/>
        <v>5306193.93795607</v>
      </c>
      <c r="I470" s="255">
        <f t="shared" si="169"/>
        <v>6353947.614336443</v>
      </c>
      <c r="J470" s="255">
        <f t="shared" si="169"/>
        <v>4164630.5316021005</v>
      </c>
      <c r="K470" s="255">
        <f t="shared" si="169"/>
        <v>3904225.913603795</v>
      </c>
      <c r="L470" s="255">
        <f t="shared" si="169"/>
        <v>2734164.002285434</v>
      </c>
      <c r="M470" s="255">
        <f t="shared" si="169"/>
        <v>995552.9053928118</v>
      </c>
      <c r="N470" s="255">
        <f t="shared" si="169"/>
        <v>172713.92630072345</v>
      </c>
      <c r="O470" s="255">
        <f t="shared" si="169"/>
        <v>189202.15022965125</v>
      </c>
      <c r="P470" s="255">
        <f t="shared" si="169"/>
        <v>22618698.50349491</v>
      </c>
      <c r="Q470" s="255">
        <f t="shared" si="169"/>
        <v>5306193.93795607</v>
      </c>
      <c r="R470" s="255">
        <f t="shared" si="169"/>
        <v>6353947.614336443</v>
      </c>
      <c r="S470" s="255">
        <f t="shared" si="169"/>
        <v>4164630.5316021005</v>
      </c>
      <c r="T470" s="255">
        <f t="shared" si="169"/>
        <v>3533079.8255568948</v>
      </c>
      <c r="U470" s="255">
        <f t="shared" si="169"/>
        <v>9430.75079736544</v>
      </c>
      <c r="V470" s="255">
        <f t="shared" si="169"/>
        <v>361715.337249535</v>
      </c>
      <c r="W470" s="255">
        <f t="shared" si="169"/>
        <v>82864.22709236189</v>
      </c>
      <c r="X470" s="255">
        <f t="shared" si="169"/>
        <v>995552.9053928118</v>
      </c>
      <c r="Y470" s="255">
        <f t="shared" si="169"/>
        <v>2651299.775193072</v>
      </c>
      <c r="Z470" s="255">
        <f t="shared" si="169"/>
        <v>172713.92630072345</v>
      </c>
      <c r="AA470" s="255">
        <f t="shared" si="169"/>
        <v>172527.79629813047</v>
      </c>
      <c r="AB470" s="255">
        <f t="shared" si="169"/>
        <v>16674.35393152082</v>
      </c>
      <c r="AC470" s="73"/>
      <c r="AD470" s="178"/>
      <c r="AE470" s="178"/>
      <c r="AF470" s="178"/>
      <c r="AG470" s="178"/>
      <c r="AH470" s="178"/>
      <c r="AI470" s="178"/>
    </row>
    <row r="471" spans="1:35" ht="11.25">
      <c r="A471" s="149">
        <v>348</v>
      </c>
      <c r="B471" s="191" t="s">
        <v>256</v>
      </c>
      <c r="C471" s="155" t="s">
        <v>269</v>
      </c>
      <c r="E471" s="153" t="s">
        <v>472</v>
      </c>
      <c r="F471" s="255">
        <f aca="true" t="shared" si="170" ref="F471:AB471">(F434)</f>
        <v>14469406.780057583</v>
      </c>
      <c r="G471" s="255">
        <f t="shared" si="170"/>
        <v>7035871.667778296</v>
      </c>
      <c r="H471" s="255">
        <f t="shared" si="170"/>
        <v>1733511.7250873188</v>
      </c>
      <c r="I471" s="255">
        <f t="shared" si="170"/>
        <v>2144323.2003783165</v>
      </c>
      <c r="J471" s="255">
        <f t="shared" si="170"/>
        <v>1228877.3518488293</v>
      </c>
      <c r="K471" s="255">
        <f t="shared" si="170"/>
        <v>1129099.9758742214</v>
      </c>
      <c r="L471" s="255">
        <f t="shared" si="170"/>
        <v>905281.174612484</v>
      </c>
      <c r="M471" s="255">
        <f t="shared" si="170"/>
        <v>253811.7058615663</v>
      </c>
      <c r="N471" s="255">
        <f t="shared" si="170"/>
        <v>49265.137103250985</v>
      </c>
      <c r="O471" s="255">
        <f t="shared" si="170"/>
        <v>47987.82233827772</v>
      </c>
      <c r="P471" s="255">
        <f t="shared" si="170"/>
        <v>7035871.667778296</v>
      </c>
      <c r="Q471" s="255">
        <f t="shared" si="170"/>
        <v>1733511.7250873188</v>
      </c>
      <c r="R471" s="255">
        <f t="shared" si="170"/>
        <v>2144323.2003783165</v>
      </c>
      <c r="S471" s="255">
        <f t="shared" si="170"/>
        <v>1228877.3518488293</v>
      </c>
      <c r="T471" s="255">
        <f t="shared" si="170"/>
        <v>1035749.3015104907</v>
      </c>
      <c r="U471" s="255">
        <f t="shared" si="170"/>
        <v>1466.389498650801</v>
      </c>
      <c r="V471" s="255">
        <f t="shared" si="170"/>
        <v>97292.93916918282</v>
      </c>
      <c r="W471" s="255">
        <f t="shared" si="170"/>
        <v>25768.2927134504</v>
      </c>
      <c r="X471" s="255">
        <f t="shared" si="170"/>
        <v>253811.7058615663</v>
      </c>
      <c r="Y471" s="255">
        <f t="shared" si="170"/>
        <v>885350.788827993</v>
      </c>
      <c r="Z471" s="255">
        <f t="shared" si="170"/>
        <v>49265.137103250985</v>
      </c>
      <c r="AA471" s="255">
        <f t="shared" si="170"/>
        <v>41474.66431405304</v>
      </c>
      <c r="AB471" s="255">
        <f t="shared" si="170"/>
        <v>4295.6541972910345</v>
      </c>
      <c r="AC471" s="73"/>
      <c r="AD471" s="178"/>
      <c r="AE471" s="178"/>
      <c r="AF471" s="178"/>
      <c r="AG471" s="178"/>
      <c r="AH471" s="178"/>
      <c r="AI471" s="178"/>
    </row>
    <row r="472" spans="1:35" ht="11.25">
      <c r="A472" s="149">
        <v>349</v>
      </c>
      <c r="B472" s="191" t="s">
        <v>258</v>
      </c>
      <c r="C472" s="155" t="s">
        <v>270</v>
      </c>
      <c r="E472" s="153" t="s">
        <v>472</v>
      </c>
      <c r="F472" s="255">
        <f aca="true" t="shared" si="171" ref="F472:AB472">(F185+F375+F402)</f>
        <v>2944315.4368508155</v>
      </c>
      <c r="G472" s="255">
        <f t="shared" si="171"/>
        <v>1523757.349248802</v>
      </c>
      <c r="H472" s="255">
        <f t="shared" si="171"/>
        <v>344557.5558337465</v>
      </c>
      <c r="I472" s="255">
        <f t="shared" si="171"/>
        <v>321917.8209120579</v>
      </c>
      <c r="J472" s="255">
        <f t="shared" si="171"/>
        <v>209490.24840141158</v>
      </c>
      <c r="K472" s="255">
        <f t="shared" si="171"/>
        <v>219958.40978460552</v>
      </c>
      <c r="L472" s="255">
        <f t="shared" si="171"/>
        <v>165438.57639001345</v>
      </c>
      <c r="M472" s="255">
        <f t="shared" si="171"/>
        <v>86183.79164996045</v>
      </c>
      <c r="N472" s="255">
        <f t="shared" si="171"/>
        <v>20053.271085382385</v>
      </c>
      <c r="O472" s="255">
        <f t="shared" si="171"/>
        <v>6396.031105800426</v>
      </c>
      <c r="P472" s="255">
        <f t="shared" si="171"/>
        <v>1523757.349248802</v>
      </c>
      <c r="Q472" s="255">
        <f t="shared" si="171"/>
        <v>344557.5558337465</v>
      </c>
      <c r="R472" s="255">
        <f t="shared" si="171"/>
        <v>321917.8209120579</v>
      </c>
      <c r="S472" s="255">
        <f t="shared" si="171"/>
        <v>209490.24840141158</v>
      </c>
      <c r="T472" s="255">
        <f t="shared" si="171"/>
        <v>201550.67836385313</v>
      </c>
      <c r="U472" s="255">
        <f t="shared" si="171"/>
        <v>431.582159191603</v>
      </c>
      <c r="V472" s="255">
        <f t="shared" si="171"/>
        <v>19077.292783371537</v>
      </c>
      <c r="W472" s="255">
        <f t="shared" si="171"/>
        <v>3517.135427447641</v>
      </c>
      <c r="X472" s="255">
        <f t="shared" si="171"/>
        <v>86183.79164996045</v>
      </c>
      <c r="Y472" s="255">
        <f t="shared" si="171"/>
        <v>168229.1621663385</v>
      </c>
      <c r="Z472" s="255">
        <f t="shared" si="171"/>
        <v>20053.271085382385</v>
      </c>
      <c r="AA472" s="255">
        <f t="shared" si="171"/>
        <v>4852.608765523474</v>
      </c>
      <c r="AB472" s="255">
        <f t="shared" si="171"/>
        <v>1321.0599955358462</v>
      </c>
      <c r="AC472" s="73"/>
      <c r="AD472" s="178"/>
      <c r="AE472" s="178"/>
      <c r="AF472" s="178"/>
      <c r="AG472" s="178"/>
      <c r="AH472" s="178"/>
      <c r="AI472" s="178"/>
    </row>
    <row r="473" spans="1:35" ht="11.25">
      <c r="A473" s="149">
        <v>350</v>
      </c>
      <c r="B473" s="154" t="s">
        <v>271</v>
      </c>
      <c r="C473" s="155" t="s">
        <v>272</v>
      </c>
      <c r="E473" s="153" t="s">
        <v>472</v>
      </c>
      <c r="F473" s="255">
        <f aca="true" t="shared" si="172" ref="F473:AB473">(F470+F471+F472)</f>
        <v>63853051.702110335</v>
      </c>
      <c r="G473" s="255">
        <f t="shared" si="172"/>
        <v>31178327.52052201</v>
      </c>
      <c r="H473" s="255">
        <f t="shared" si="172"/>
        <v>7384263.218877135</v>
      </c>
      <c r="I473" s="255">
        <f t="shared" si="172"/>
        <v>8820188.635626817</v>
      </c>
      <c r="J473" s="255">
        <f t="shared" si="172"/>
        <v>5602998.131852342</v>
      </c>
      <c r="K473" s="255">
        <f t="shared" si="172"/>
        <v>5253284.299262622</v>
      </c>
      <c r="L473" s="255">
        <f t="shared" si="172"/>
        <v>3804883.7532879314</v>
      </c>
      <c r="M473" s="255">
        <f t="shared" si="172"/>
        <v>1335548.4029043384</v>
      </c>
      <c r="N473" s="255">
        <f t="shared" si="172"/>
        <v>242032.3344893568</v>
      </c>
      <c r="O473" s="255">
        <f t="shared" si="172"/>
        <v>243586.00367372937</v>
      </c>
      <c r="P473" s="255">
        <f t="shared" si="172"/>
        <v>31178327.52052201</v>
      </c>
      <c r="Q473" s="255">
        <f t="shared" si="172"/>
        <v>7384263.218877135</v>
      </c>
      <c r="R473" s="255">
        <f t="shared" si="172"/>
        <v>8820188.635626817</v>
      </c>
      <c r="S473" s="255">
        <f t="shared" si="172"/>
        <v>5602998.131852342</v>
      </c>
      <c r="T473" s="255">
        <f t="shared" si="172"/>
        <v>4770379.805431238</v>
      </c>
      <c r="U473" s="255">
        <f t="shared" si="172"/>
        <v>11328.722455207842</v>
      </c>
      <c r="V473" s="255">
        <f t="shared" si="172"/>
        <v>478085.56920208933</v>
      </c>
      <c r="W473" s="255">
        <f t="shared" si="172"/>
        <v>112149.65523325994</v>
      </c>
      <c r="X473" s="255">
        <f t="shared" si="172"/>
        <v>1335548.4029043384</v>
      </c>
      <c r="Y473" s="255">
        <f t="shared" si="172"/>
        <v>3704879.7261874033</v>
      </c>
      <c r="Z473" s="255">
        <f t="shared" si="172"/>
        <v>242032.3344893568</v>
      </c>
      <c r="AA473" s="255">
        <f t="shared" si="172"/>
        <v>218855.069377707</v>
      </c>
      <c r="AB473" s="255">
        <f t="shared" si="172"/>
        <v>22291.0681243477</v>
      </c>
      <c r="AC473" s="73"/>
      <c r="AD473" s="178"/>
      <c r="AE473" s="178"/>
      <c r="AF473" s="178"/>
      <c r="AG473" s="178"/>
      <c r="AH473" s="178"/>
      <c r="AI473" s="178"/>
    </row>
    <row r="474" spans="2:35" ht="11.25">
      <c r="B474" s="182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73"/>
      <c r="AD474" s="178"/>
      <c r="AE474" s="178"/>
      <c r="AF474" s="178"/>
      <c r="AG474" s="178"/>
      <c r="AH474" s="178"/>
      <c r="AI474" s="178"/>
    </row>
    <row r="475" spans="2:35" ht="11.25">
      <c r="B475" s="154" t="s">
        <v>273</v>
      </c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73"/>
      <c r="AD475" s="178"/>
      <c r="AE475" s="178"/>
      <c r="AF475" s="178"/>
      <c r="AG475" s="178"/>
      <c r="AH475" s="178"/>
      <c r="AI475" s="178"/>
    </row>
    <row r="476" spans="1:35" ht="11.25">
      <c r="A476" s="149">
        <v>351</v>
      </c>
      <c r="B476" s="191" t="s">
        <v>274</v>
      </c>
      <c r="C476" s="189" t="s">
        <v>275</v>
      </c>
      <c r="E476" s="153" t="s">
        <v>472</v>
      </c>
      <c r="F476" s="255">
        <f aca="true" t="shared" si="173" ref="F476:AB476">(F125+F329)</f>
        <v>173127932.14174336</v>
      </c>
      <c r="G476" s="255">
        <f t="shared" si="173"/>
        <v>100085380.13088754</v>
      </c>
      <c r="H476" s="255">
        <f t="shared" si="173"/>
        <v>19466709.010171384</v>
      </c>
      <c r="I476" s="255">
        <f t="shared" si="173"/>
        <v>24995982.539113283</v>
      </c>
      <c r="J476" s="255">
        <f t="shared" si="173"/>
        <v>15111126.918587308</v>
      </c>
      <c r="K476" s="255">
        <f t="shared" si="173"/>
        <v>12407823.26970897</v>
      </c>
      <c r="L476" s="255">
        <f t="shared" si="173"/>
        <v>472815.3513982974</v>
      </c>
      <c r="M476" s="255">
        <f t="shared" si="173"/>
        <v>79156.52631547276</v>
      </c>
      <c r="N476" s="255">
        <f t="shared" si="173"/>
        <v>766944.007365565</v>
      </c>
      <c r="O476" s="255">
        <f t="shared" si="173"/>
        <v>837881.7317203397</v>
      </c>
      <c r="P476" s="255">
        <f t="shared" si="173"/>
        <v>100085380.13088754</v>
      </c>
      <c r="Q476" s="255">
        <f t="shared" si="173"/>
        <v>19466709.010171384</v>
      </c>
      <c r="R476" s="255">
        <f t="shared" si="173"/>
        <v>24995982.539113283</v>
      </c>
      <c r="S476" s="255">
        <f t="shared" si="173"/>
        <v>15111126.918587308</v>
      </c>
      <c r="T476" s="255">
        <f t="shared" si="173"/>
        <v>9629951.636460189</v>
      </c>
      <c r="U476" s="255">
        <f t="shared" si="173"/>
        <v>48692.94470952331</v>
      </c>
      <c r="V476" s="255">
        <f t="shared" si="173"/>
        <v>2727279.7969698273</v>
      </c>
      <c r="W476" s="255">
        <f t="shared" si="173"/>
        <v>482425.95619275724</v>
      </c>
      <c r="X476" s="255">
        <f t="shared" si="173"/>
        <v>79156.52631547276</v>
      </c>
      <c r="Y476" s="255">
        <f t="shared" si="173"/>
        <v>875.3181941928924</v>
      </c>
      <c r="Z476" s="255">
        <f t="shared" si="173"/>
        <v>766944.007365565</v>
      </c>
      <c r="AA476" s="255">
        <f t="shared" si="173"/>
        <v>788589.0796626192</v>
      </c>
      <c r="AB476" s="255">
        <f t="shared" si="173"/>
        <v>50623.703045313785</v>
      </c>
      <c r="AC476" s="73"/>
      <c r="AD476" s="178"/>
      <c r="AE476" s="178"/>
      <c r="AF476" s="178"/>
      <c r="AG476" s="178"/>
      <c r="AH476" s="178"/>
      <c r="AI476" s="178"/>
    </row>
    <row r="477" spans="1:35" ht="11.25">
      <c r="A477" s="149">
        <v>352</v>
      </c>
      <c r="B477" s="191" t="s">
        <v>276</v>
      </c>
      <c r="C477" s="189" t="s">
        <v>277</v>
      </c>
      <c r="E477" s="153" t="s">
        <v>472</v>
      </c>
      <c r="F477" s="255">
        <f aca="true" t="shared" si="174" ref="F477:AB477">(F127+F330)</f>
        <v>32902177.24990321</v>
      </c>
      <c r="G477" s="255">
        <f t="shared" si="174"/>
        <v>19199014.567709733</v>
      </c>
      <c r="H477" s="255">
        <f t="shared" si="174"/>
        <v>2400782.1156278467</v>
      </c>
      <c r="I477" s="255">
        <f t="shared" si="174"/>
        <v>2751268.4243784677</v>
      </c>
      <c r="J477" s="255">
        <f t="shared" si="174"/>
        <v>1647151.3959654563</v>
      </c>
      <c r="K477" s="255">
        <f t="shared" si="174"/>
        <v>73955.86700624264</v>
      </c>
      <c r="L477" s="255">
        <f t="shared" si="174"/>
        <v>43838.55881671367</v>
      </c>
      <c r="M477" s="255">
        <f t="shared" si="174"/>
        <v>242.04244837180536</v>
      </c>
      <c r="N477" s="255">
        <f t="shared" si="174"/>
        <v>5652750.617325358</v>
      </c>
      <c r="O477" s="255">
        <f t="shared" si="174"/>
        <v>1122.203650019001</v>
      </c>
      <c r="P477" s="255">
        <f t="shared" si="174"/>
        <v>19199014.567709733</v>
      </c>
      <c r="Q477" s="255">
        <f t="shared" si="174"/>
        <v>2400782.1156278467</v>
      </c>
      <c r="R477" s="255">
        <f t="shared" si="174"/>
        <v>2751268.4243784677</v>
      </c>
      <c r="S477" s="255">
        <f t="shared" si="174"/>
        <v>1647151.3959654563</v>
      </c>
      <c r="T477" s="255">
        <f t="shared" si="174"/>
        <v>68810.84872516627</v>
      </c>
      <c r="U477" s="255">
        <f t="shared" si="174"/>
        <v>0</v>
      </c>
      <c r="V477" s="255">
        <f t="shared" si="174"/>
        <v>4777.665904644062</v>
      </c>
      <c r="W477" s="255">
        <f t="shared" si="174"/>
        <v>0</v>
      </c>
      <c r="X477" s="255">
        <f t="shared" si="174"/>
        <v>242.04244837180536</v>
      </c>
      <c r="Y477" s="255">
        <f t="shared" si="174"/>
        <v>37382.61597738694</v>
      </c>
      <c r="Z477" s="255">
        <f t="shared" si="174"/>
        <v>5652750.617325358</v>
      </c>
      <c r="AA477" s="255">
        <f t="shared" si="174"/>
        <v>0</v>
      </c>
      <c r="AB477" s="255">
        <f t="shared" si="174"/>
        <v>1126.052807121838</v>
      </c>
      <c r="AC477" s="73"/>
      <c r="AD477" s="178"/>
      <c r="AE477" s="178"/>
      <c r="AF477" s="178"/>
      <c r="AG477" s="178"/>
      <c r="AH477" s="178"/>
      <c r="AI477" s="178"/>
    </row>
    <row r="478" spans="1:35" ht="11.25">
      <c r="A478" s="149">
        <v>353</v>
      </c>
      <c r="B478" s="154" t="s">
        <v>278</v>
      </c>
      <c r="C478" s="189" t="s">
        <v>279</v>
      </c>
      <c r="E478" s="153" t="s">
        <v>472</v>
      </c>
      <c r="F478" s="255">
        <f aca="true" t="shared" si="175" ref="F478:AB478">(F129+F337)</f>
        <v>43173730.80301048</v>
      </c>
      <c r="G478" s="255">
        <f t="shared" si="175"/>
        <v>32245405.03881249</v>
      </c>
      <c r="H478" s="255">
        <f t="shared" si="175"/>
        <v>6396429.2207045</v>
      </c>
      <c r="I478" s="255">
        <f t="shared" si="175"/>
        <v>1610652.273663642</v>
      </c>
      <c r="J478" s="255">
        <f t="shared" si="175"/>
        <v>340022.02161606605</v>
      </c>
      <c r="K478" s="255">
        <f t="shared" si="175"/>
        <v>1939233.838567221</v>
      </c>
      <c r="L478" s="255">
        <f t="shared" si="175"/>
        <v>222594.60144556567</v>
      </c>
      <c r="M478" s="255">
        <f t="shared" si="175"/>
        <v>368577.6907226895</v>
      </c>
      <c r="N478" s="255">
        <f t="shared" si="175"/>
        <v>41768.04312695273</v>
      </c>
      <c r="O478" s="255">
        <f t="shared" si="175"/>
        <v>45212.18780152667</v>
      </c>
      <c r="P478" s="255">
        <f t="shared" si="175"/>
        <v>32245405.03881249</v>
      </c>
      <c r="Q478" s="255">
        <f t="shared" si="175"/>
        <v>6396429.2207045</v>
      </c>
      <c r="R478" s="255">
        <f t="shared" si="175"/>
        <v>1610652.273663642</v>
      </c>
      <c r="S478" s="255">
        <f t="shared" si="175"/>
        <v>340022.02161606605</v>
      </c>
      <c r="T478" s="255">
        <f t="shared" si="175"/>
        <v>1383027.4719132986</v>
      </c>
      <c r="U478" s="255">
        <f t="shared" si="175"/>
        <v>2576.5599454726107</v>
      </c>
      <c r="V478" s="255">
        <f t="shared" si="175"/>
        <v>555896.0506543138</v>
      </c>
      <c r="W478" s="255">
        <f t="shared" si="175"/>
        <v>35216.1690755867</v>
      </c>
      <c r="X478" s="255">
        <f t="shared" si="175"/>
        <v>368577.6907226895</v>
      </c>
      <c r="Y478" s="255">
        <f t="shared" si="175"/>
        <v>183348.4522206533</v>
      </c>
      <c r="Z478" s="255">
        <f t="shared" si="175"/>
        <v>41768.04312695273</v>
      </c>
      <c r="AA478" s="255">
        <f t="shared" si="175"/>
        <v>4115.978406608097</v>
      </c>
      <c r="AB478" s="255">
        <f t="shared" si="175"/>
        <v>39761.30925022244</v>
      </c>
      <c r="AC478" s="73"/>
      <c r="AD478" s="178"/>
      <c r="AE478" s="178"/>
      <c r="AF478" s="178"/>
      <c r="AG478" s="178"/>
      <c r="AH478" s="178"/>
      <c r="AI478" s="178"/>
    </row>
    <row r="479" spans="1:35" ht="11.25">
      <c r="A479" s="149">
        <v>354</v>
      </c>
      <c r="B479" s="191" t="s">
        <v>280</v>
      </c>
      <c r="C479" s="155" t="s">
        <v>281</v>
      </c>
      <c r="E479" s="153" t="s">
        <v>472</v>
      </c>
      <c r="F479" s="255">
        <f aca="true" t="shared" si="176" ref="F479:AB479">(F345)</f>
        <v>2958064</v>
      </c>
      <c r="G479" s="255">
        <f t="shared" si="176"/>
        <v>2199687.2129901466</v>
      </c>
      <c r="H479" s="255">
        <f t="shared" si="176"/>
        <v>253617.84749915346</v>
      </c>
      <c r="I479" s="255">
        <f t="shared" si="176"/>
        <v>17156.433609161417</v>
      </c>
      <c r="J479" s="255">
        <f t="shared" si="176"/>
        <v>1394.9764855760918</v>
      </c>
      <c r="K479" s="255">
        <f t="shared" si="176"/>
        <v>1674.285424785222</v>
      </c>
      <c r="L479" s="255">
        <f t="shared" si="176"/>
        <v>37.89938330171748</v>
      </c>
      <c r="M479" s="255">
        <f t="shared" si="176"/>
        <v>50.56716169816027</v>
      </c>
      <c r="N479" s="255">
        <f t="shared" si="176"/>
        <v>484421.0575789535</v>
      </c>
      <c r="O479" s="255">
        <f t="shared" si="176"/>
        <v>23.719867223126606</v>
      </c>
      <c r="P479" s="255">
        <f t="shared" si="176"/>
        <v>2199687.2129901466</v>
      </c>
      <c r="Q479" s="255">
        <f t="shared" si="176"/>
        <v>253617.84749915346</v>
      </c>
      <c r="R479" s="255">
        <f t="shared" si="176"/>
        <v>17156.433609161417</v>
      </c>
      <c r="S479" s="255">
        <f t="shared" si="176"/>
        <v>1394.9764855760918</v>
      </c>
      <c r="T479" s="255">
        <f t="shared" si="176"/>
        <v>1216.1375908223192</v>
      </c>
      <c r="U479" s="255">
        <f t="shared" si="176"/>
        <v>2.6325342747249767</v>
      </c>
      <c r="V479" s="255">
        <f t="shared" si="176"/>
        <v>455.5152996881778</v>
      </c>
      <c r="W479" s="255">
        <f t="shared" si="176"/>
        <v>7.41623922229374</v>
      </c>
      <c r="X479" s="255">
        <f t="shared" si="176"/>
        <v>50.56716169816027</v>
      </c>
      <c r="Y479" s="255">
        <f t="shared" si="176"/>
        <v>30.483144079423745</v>
      </c>
      <c r="Z479" s="255">
        <f t="shared" si="176"/>
        <v>484421.0575789535</v>
      </c>
      <c r="AA479" s="255">
        <f t="shared" si="176"/>
        <v>2.6325342747249767</v>
      </c>
      <c r="AB479" s="255">
        <f t="shared" si="176"/>
        <v>21.087332948401624</v>
      </c>
      <c r="AC479" s="73"/>
      <c r="AD479" s="178"/>
      <c r="AE479" s="178"/>
      <c r="AF479" s="178"/>
      <c r="AG479" s="178"/>
      <c r="AH479" s="178"/>
      <c r="AI479" s="178"/>
    </row>
    <row r="480" spans="1:35" ht="11.25">
      <c r="A480" s="149">
        <v>355</v>
      </c>
      <c r="B480" s="154" t="s">
        <v>282</v>
      </c>
      <c r="C480" s="155" t="s">
        <v>283</v>
      </c>
      <c r="E480" s="153" t="s">
        <v>472</v>
      </c>
      <c r="F480" s="255">
        <f aca="true" t="shared" si="177" ref="F480:AB480">(F476+F477+F478+F479)</f>
        <v>252161904.19465703</v>
      </c>
      <c r="G480" s="255">
        <f t="shared" si="177"/>
        <v>153729486.9503999</v>
      </c>
      <c r="H480" s="255">
        <f t="shared" si="177"/>
        <v>28517538.194002885</v>
      </c>
      <c r="I480" s="255">
        <f t="shared" si="177"/>
        <v>29375059.670764554</v>
      </c>
      <c r="J480" s="255">
        <f t="shared" si="177"/>
        <v>17099695.31265441</v>
      </c>
      <c r="K480" s="255">
        <f t="shared" si="177"/>
        <v>14422687.26070722</v>
      </c>
      <c r="L480" s="255">
        <f t="shared" si="177"/>
        <v>739286.4110438785</v>
      </c>
      <c r="M480" s="255">
        <f t="shared" si="177"/>
        <v>448026.82664823224</v>
      </c>
      <c r="N480" s="255">
        <f t="shared" si="177"/>
        <v>6945883.72539683</v>
      </c>
      <c r="O480" s="255">
        <f t="shared" si="177"/>
        <v>884239.8430391086</v>
      </c>
      <c r="P480" s="255">
        <f t="shared" si="177"/>
        <v>153729486.9503999</v>
      </c>
      <c r="Q480" s="255">
        <f t="shared" si="177"/>
        <v>28517538.194002885</v>
      </c>
      <c r="R480" s="255">
        <f t="shared" si="177"/>
        <v>29375059.670764554</v>
      </c>
      <c r="S480" s="255">
        <f t="shared" si="177"/>
        <v>17099695.31265441</v>
      </c>
      <c r="T480" s="255">
        <f t="shared" si="177"/>
        <v>11083006.094689475</v>
      </c>
      <c r="U480" s="255">
        <f t="shared" si="177"/>
        <v>51272.137189270645</v>
      </c>
      <c r="V480" s="255">
        <f t="shared" si="177"/>
        <v>3288409.028828473</v>
      </c>
      <c r="W480" s="255">
        <f t="shared" si="177"/>
        <v>517649.54150756623</v>
      </c>
      <c r="X480" s="255">
        <f t="shared" si="177"/>
        <v>448026.82664823224</v>
      </c>
      <c r="Y480" s="255">
        <f t="shared" si="177"/>
        <v>221636.86953631256</v>
      </c>
      <c r="Z480" s="255">
        <f t="shared" si="177"/>
        <v>6945883.72539683</v>
      </c>
      <c r="AA480" s="255">
        <f t="shared" si="177"/>
        <v>792707.690603502</v>
      </c>
      <c r="AB480" s="255">
        <f t="shared" si="177"/>
        <v>91532.15243560646</v>
      </c>
      <c r="AC480" s="73"/>
      <c r="AD480" s="178"/>
      <c r="AE480" s="178"/>
      <c r="AF480" s="178"/>
      <c r="AG480" s="178"/>
      <c r="AH480" s="178"/>
      <c r="AI480" s="178"/>
    </row>
    <row r="481" spans="1:35" ht="11.25">
      <c r="A481" s="149">
        <v>356</v>
      </c>
      <c r="B481" s="191" t="s">
        <v>256</v>
      </c>
      <c r="C481" s="155" t="s">
        <v>284</v>
      </c>
      <c r="E481" s="153" t="s">
        <v>472</v>
      </c>
      <c r="F481" s="255">
        <f aca="true" t="shared" si="178" ref="F481:AB481">(F435)</f>
        <v>72282379.2350436</v>
      </c>
      <c r="G481" s="255">
        <f t="shared" si="178"/>
        <v>43144879.24925395</v>
      </c>
      <c r="H481" s="255">
        <f t="shared" si="178"/>
        <v>8535345.936229672</v>
      </c>
      <c r="I481" s="255">
        <f t="shared" si="178"/>
        <v>9452271.421404691</v>
      </c>
      <c r="J481" s="255">
        <f t="shared" si="178"/>
        <v>4873792.317427859</v>
      </c>
      <c r="K481" s="255">
        <f t="shared" si="178"/>
        <v>3906992.9490671903</v>
      </c>
      <c r="L481" s="255">
        <f t="shared" si="178"/>
        <v>721548.2662319754</v>
      </c>
      <c r="M481" s="255">
        <f t="shared" si="178"/>
        <v>193486.14192250295</v>
      </c>
      <c r="N481" s="255">
        <f t="shared" si="178"/>
        <v>1340904.9812760022</v>
      </c>
      <c r="O481" s="255">
        <f t="shared" si="178"/>
        <v>221474.73163431388</v>
      </c>
      <c r="P481" s="255">
        <f t="shared" si="178"/>
        <v>43144879.24925395</v>
      </c>
      <c r="Q481" s="255">
        <f t="shared" si="178"/>
        <v>8535345.936229672</v>
      </c>
      <c r="R481" s="255">
        <f t="shared" si="178"/>
        <v>9452271.421404691</v>
      </c>
      <c r="S481" s="255">
        <f t="shared" si="178"/>
        <v>4873792.317427859</v>
      </c>
      <c r="T481" s="255">
        <f t="shared" si="178"/>
        <v>3099283.2381606465</v>
      </c>
      <c r="U481" s="255">
        <f t="shared" si="178"/>
        <v>7584.108316527774</v>
      </c>
      <c r="V481" s="255">
        <f t="shared" si="178"/>
        <v>779007.7350105316</v>
      </c>
      <c r="W481" s="255">
        <f t="shared" si="178"/>
        <v>152112.73973714974</v>
      </c>
      <c r="X481" s="255">
        <f t="shared" si="178"/>
        <v>193486.14192250295</v>
      </c>
      <c r="Y481" s="255">
        <f t="shared" si="178"/>
        <v>560006.0331667499</v>
      </c>
      <c r="Z481" s="255">
        <f t="shared" si="178"/>
        <v>1340904.9812760022</v>
      </c>
      <c r="AA481" s="255">
        <f t="shared" si="178"/>
        <v>193369.61047782988</v>
      </c>
      <c r="AB481" s="255">
        <f t="shared" si="178"/>
        <v>18979.10478735848</v>
      </c>
      <c r="AC481" s="73"/>
      <c r="AD481" s="178"/>
      <c r="AE481" s="178"/>
      <c r="AF481" s="178"/>
      <c r="AG481" s="178"/>
      <c r="AH481" s="178"/>
      <c r="AI481" s="178"/>
    </row>
    <row r="482" spans="1:35" ht="11.25">
      <c r="A482" s="149">
        <v>357</v>
      </c>
      <c r="B482" s="191" t="s">
        <v>258</v>
      </c>
      <c r="C482" s="155" t="s">
        <v>285</v>
      </c>
      <c r="E482" s="153" t="s">
        <v>472</v>
      </c>
      <c r="F482" s="255">
        <f aca="true" t="shared" si="179" ref="F482:AB482">(F186+F376+F403)</f>
        <v>75821526.13895886</v>
      </c>
      <c r="G482" s="255">
        <f t="shared" si="179"/>
        <v>47259347.33140192</v>
      </c>
      <c r="H482" s="255">
        <f t="shared" si="179"/>
        <v>8665350.122297274</v>
      </c>
      <c r="I482" s="255">
        <f t="shared" si="179"/>
        <v>7996760.695152987</v>
      </c>
      <c r="J482" s="255">
        <f t="shared" si="179"/>
        <v>4689355.645152574</v>
      </c>
      <c r="K482" s="255">
        <f t="shared" si="179"/>
        <v>4075341.8565237513</v>
      </c>
      <c r="L482" s="255">
        <f t="shared" si="179"/>
        <v>865563.4765691799</v>
      </c>
      <c r="M482" s="255">
        <f t="shared" si="179"/>
        <v>322647.26362304884</v>
      </c>
      <c r="N482" s="255">
        <f t="shared" si="179"/>
        <v>2102050.679281093</v>
      </c>
      <c r="O482" s="255">
        <f t="shared" si="179"/>
        <v>208030.7582791052</v>
      </c>
      <c r="P482" s="255">
        <f t="shared" si="179"/>
        <v>47259347.33140192</v>
      </c>
      <c r="Q482" s="255">
        <f t="shared" si="179"/>
        <v>8665350.122297274</v>
      </c>
      <c r="R482" s="255">
        <f t="shared" si="179"/>
        <v>7996760.695152987</v>
      </c>
      <c r="S482" s="255">
        <f t="shared" si="179"/>
        <v>4689355.645152574</v>
      </c>
      <c r="T482" s="255">
        <f t="shared" si="179"/>
        <v>3224393.704408506</v>
      </c>
      <c r="U482" s="255">
        <f t="shared" si="179"/>
        <v>12769.773821524484</v>
      </c>
      <c r="V482" s="255">
        <f t="shared" si="179"/>
        <v>828776.854846844</v>
      </c>
      <c r="W482" s="255">
        <f t="shared" si="179"/>
        <v>128427.07395517378</v>
      </c>
      <c r="X482" s="255">
        <f t="shared" si="179"/>
        <v>322647.26362304884</v>
      </c>
      <c r="Y482" s="255">
        <f t="shared" si="179"/>
        <v>730845.2052717364</v>
      </c>
      <c r="Z482" s="255">
        <f t="shared" si="179"/>
        <v>2102050.679281093</v>
      </c>
      <c r="AA482" s="255">
        <f t="shared" si="179"/>
        <v>176872.91753199077</v>
      </c>
      <c r="AB482" s="255">
        <f t="shared" si="179"/>
        <v>25744.41688615467</v>
      </c>
      <c r="AC482" s="73"/>
      <c r="AD482" s="178"/>
      <c r="AE482" s="178"/>
      <c r="AF482" s="178"/>
      <c r="AG482" s="178"/>
      <c r="AH482" s="178"/>
      <c r="AI482" s="178"/>
    </row>
    <row r="483" spans="1:35" ht="11.25">
      <c r="A483" s="149">
        <v>358</v>
      </c>
      <c r="B483" s="154" t="s">
        <v>286</v>
      </c>
      <c r="C483" s="155" t="s">
        <v>287</v>
      </c>
      <c r="E483" s="153" t="s">
        <v>472</v>
      </c>
      <c r="F483" s="255">
        <f aca="true" t="shared" si="180" ref="F483:AB483">(F480+F481+F482)</f>
        <v>400265809.5686595</v>
      </c>
      <c r="G483" s="255">
        <f t="shared" si="180"/>
        <v>244133713.53105578</v>
      </c>
      <c r="H483" s="255">
        <f t="shared" si="180"/>
        <v>45718234.25252983</v>
      </c>
      <c r="I483" s="255">
        <f t="shared" si="180"/>
        <v>46824091.78732224</v>
      </c>
      <c r="J483" s="255">
        <f t="shared" si="180"/>
        <v>26662843.27523484</v>
      </c>
      <c r="K483" s="255">
        <f t="shared" si="180"/>
        <v>22405022.066298164</v>
      </c>
      <c r="L483" s="255">
        <f t="shared" si="180"/>
        <v>2326398.1538450336</v>
      </c>
      <c r="M483" s="255">
        <f t="shared" si="180"/>
        <v>964160.2321937841</v>
      </c>
      <c r="N483" s="255">
        <f t="shared" si="180"/>
        <v>10388839.385953926</v>
      </c>
      <c r="O483" s="255">
        <f t="shared" si="180"/>
        <v>1313745.3329525276</v>
      </c>
      <c r="P483" s="255">
        <f t="shared" si="180"/>
        <v>244133713.53105578</v>
      </c>
      <c r="Q483" s="255">
        <f t="shared" si="180"/>
        <v>45718234.25252983</v>
      </c>
      <c r="R483" s="255">
        <f t="shared" si="180"/>
        <v>46824091.78732224</v>
      </c>
      <c r="S483" s="255">
        <f t="shared" si="180"/>
        <v>26662843.27523484</v>
      </c>
      <c r="T483" s="255">
        <f t="shared" si="180"/>
        <v>17406683.037258625</v>
      </c>
      <c r="U483" s="255">
        <f t="shared" si="180"/>
        <v>71626.01932732291</v>
      </c>
      <c r="V483" s="255">
        <f t="shared" si="180"/>
        <v>4896193.618685849</v>
      </c>
      <c r="W483" s="255">
        <f t="shared" si="180"/>
        <v>798189.3551998897</v>
      </c>
      <c r="X483" s="255">
        <f t="shared" si="180"/>
        <v>964160.2321937841</v>
      </c>
      <c r="Y483" s="255">
        <f t="shared" si="180"/>
        <v>1512488.107974799</v>
      </c>
      <c r="Z483" s="255">
        <f t="shared" si="180"/>
        <v>10388839.385953926</v>
      </c>
      <c r="AA483" s="255">
        <f t="shared" si="180"/>
        <v>1162950.2186133226</v>
      </c>
      <c r="AB483" s="255">
        <f t="shared" si="180"/>
        <v>136255.6741091196</v>
      </c>
      <c r="AC483" s="73"/>
      <c r="AD483" s="178"/>
      <c r="AE483" s="178"/>
      <c r="AF483" s="178"/>
      <c r="AG483" s="178"/>
      <c r="AH483" s="178"/>
      <c r="AI483" s="178"/>
    </row>
    <row r="484" spans="6:35" ht="11.25"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73"/>
      <c r="AD484" s="178"/>
      <c r="AE484" s="178"/>
      <c r="AF484" s="178"/>
      <c r="AG484" s="178"/>
      <c r="AH484" s="178"/>
      <c r="AI484" s="178"/>
    </row>
    <row r="485" spans="1:35" ht="11.25">
      <c r="A485" s="149">
        <v>359</v>
      </c>
      <c r="B485" s="154" t="s">
        <v>288</v>
      </c>
      <c r="C485" s="155" t="s">
        <v>289</v>
      </c>
      <c r="E485" s="153" t="s">
        <v>472</v>
      </c>
      <c r="F485" s="255">
        <f aca="true" t="shared" si="181" ref="F485:AB485">(F461+F467+F473+F483)</f>
        <v>1479647251.9356</v>
      </c>
      <c r="G485" s="255">
        <f t="shared" si="181"/>
        <v>802652107.4068825</v>
      </c>
      <c r="H485" s="255">
        <f t="shared" si="181"/>
        <v>177152906.95601434</v>
      </c>
      <c r="I485" s="255">
        <f t="shared" si="181"/>
        <v>203775893.28323227</v>
      </c>
      <c r="J485" s="255">
        <f t="shared" si="181"/>
        <v>128566366.30155557</v>
      </c>
      <c r="K485" s="255">
        <f t="shared" si="181"/>
        <v>118056094.16209486</v>
      </c>
      <c r="L485" s="255">
        <f t="shared" si="181"/>
        <v>7799736.596917318</v>
      </c>
      <c r="M485" s="255">
        <f t="shared" si="181"/>
        <v>24917122.57507928</v>
      </c>
      <c r="N485" s="255">
        <f t="shared" si="181"/>
        <v>14731311.966510698</v>
      </c>
      <c r="O485" s="255">
        <f t="shared" si="181"/>
        <v>1995712.6873133327</v>
      </c>
      <c r="P485" s="255">
        <f t="shared" si="181"/>
        <v>802652107.4068825</v>
      </c>
      <c r="Q485" s="255">
        <f t="shared" si="181"/>
        <v>177152906.95601434</v>
      </c>
      <c r="R485" s="255">
        <f t="shared" si="181"/>
        <v>203775893.28323227</v>
      </c>
      <c r="S485" s="255">
        <f t="shared" si="181"/>
        <v>128566366.30155557</v>
      </c>
      <c r="T485" s="255">
        <f t="shared" si="181"/>
        <v>104023941.73181881</v>
      </c>
      <c r="U485" s="255">
        <f t="shared" si="181"/>
        <v>295410.26411415025</v>
      </c>
      <c r="V485" s="255">
        <f t="shared" si="181"/>
        <v>13736742.166161884</v>
      </c>
      <c r="W485" s="255">
        <f t="shared" si="181"/>
        <v>974500.9235500641</v>
      </c>
      <c r="X485" s="255">
        <f t="shared" si="181"/>
        <v>24917122.57507928</v>
      </c>
      <c r="Y485" s="255">
        <f t="shared" si="181"/>
        <v>6825235.673367254</v>
      </c>
      <c r="Z485" s="255">
        <f t="shared" si="181"/>
        <v>14731311.966510698</v>
      </c>
      <c r="AA485" s="255">
        <f t="shared" si="181"/>
        <v>1443329.7132787413</v>
      </c>
      <c r="AB485" s="255">
        <f t="shared" si="181"/>
        <v>552382.9740345911</v>
      </c>
      <c r="AC485" s="73"/>
      <c r="AD485" s="178"/>
      <c r="AE485" s="178"/>
      <c r="AF485" s="178"/>
      <c r="AG485" s="178"/>
      <c r="AH485" s="178"/>
      <c r="AI485" s="178"/>
    </row>
    <row r="486" spans="6:35" ht="11.25"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73"/>
      <c r="AD486" s="178"/>
      <c r="AE486" s="178"/>
      <c r="AF486" s="178"/>
      <c r="AG486" s="178"/>
      <c r="AH486" s="178"/>
      <c r="AI486" s="178"/>
    </row>
    <row r="487" spans="1:35" ht="11.25">
      <c r="A487" s="149">
        <v>360</v>
      </c>
      <c r="B487" s="154" t="s">
        <v>893</v>
      </c>
      <c r="C487" s="155" t="s">
        <v>290</v>
      </c>
      <c r="E487" s="153" t="s">
        <v>472</v>
      </c>
      <c r="F487" s="255">
        <f aca="true" t="shared" si="182" ref="F487:AB487">(F446-F485)</f>
        <v>0</v>
      </c>
      <c r="G487" s="255">
        <f t="shared" si="182"/>
        <v>-1.1920928955078125E-07</v>
      </c>
      <c r="H487" s="255">
        <f t="shared" si="182"/>
        <v>0</v>
      </c>
      <c r="I487" s="255">
        <f t="shared" si="182"/>
        <v>-5.960464477539063E-08</v>
      </c>
      <c r="J487" s="255">
        <f t="shared" si="182"/>
        <v>0</v>
      </c>
      <c r="K487" s="255">
        <f t="shared" si="182"/>
        <v>-2.9802322387695312E-08</v>
      </c>
      <c r="L487" s="255">
        <f t="shared" si="182"/>
        <v>0</v>
      </c>
      <c r="M487" s="255">
        <f t="shared" si="182"/>
        <v>-3.725290298461914E-09</v>
      </c>
      <c r="N487" s="255">
        <f t="shared" si="182"/>
        <v>0</v>
      </c>
      <c r="O487" s="255">
        <f t="shared" si="182"/>
        <v>0</v>
      </c>
      <c r="P487" s="255">
        <f t="shared" si="182"/>
        <v>-1.1920928955078125E-07</v>
      </c>
      <c r="Q487" s="255">
        <f t="shared" si="182"/>
        <v>0</v>
      </c>
      <c r="R487" s="255">
        <f t="shared" si="182"/>
        <v>-5.960464477539063E-08</v>
      </c>
      <c r="S487" s="255">
        <f t="shared" si="182"/>
        <v>0</v>
      </c>
      <c r="T487" s="255">
        <f t="shared" si="182"/>
        <v>-1.4901161193847656E-08</v>
      </c>
      <c r="U487" s="255">
        <f t="shared" si="182"/>
        <v>5.820766091346741E-11</v>
      </c>
      <c r="V487" s="255">
        <f t="shared" si="182"/>
        <v>0</v>
      </c>
      <c r="W487" s="255">
        <f t="shared" si="182"/>
        <v>-1.1641532182693481E-10</v>
      </c>
      <c r="X487" s="255">
        <f t="shared" si="182"/>
        <v>-3.725290298461914E-09</v>
      </c>
      <c r="Y487" s="255">
        <f t="shared" si="182"/>
        <v>-9.313225746154785E-10</v>
      </c>
      <c r="Z487" s="255">
        <f t="shared" si="182"/>
        <v>0</v>
      </c>
      <c r="AA487" s="255">
        <f t="shared" si="182"/>
        <v>2.3283064365386963E-10</v>
      </c>
      <c r="AB487" s="255">
        <f t="shared" si="182"/>
        <v>0</v>
      </c>
      <c r="AC487" s="73"/>
      <c r="AD487" s="178"/>
      <c r="AE487" s="178"/>
      <c r="AF487" s="178"/>
      <c r="AG487" s="178"/>
      <c r="AH487" s="178"/>
      <c r="AI487" s="178"/>
    </row>
    <row r="488" spans="6:29" ht="11.25"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73"/>
    </row>
    <row r="489" spans="1:35" ht="11.25">
      <c r="A489" s="149">
        <v>361</v>
      </c>
      <c r="B489" s="191" t="s">
        <v>291</v>
      </c>
      <c r="C489" s="155" t="s">
        <v>292</v>
      </c>
      <c r="E489" s="153" t="s">
        <v>472</v>
      </c>
      <c r="F489" s="255">
        <f aca="true" t="shared" si="183" ref="F489:AB489">(F458)</f>
        <v>904327149.784762</v>
      </c>
      <c r="G489" s="255">
        <f t="shared" si="183"/>
        <v>469019638.87921983</v>
      </c>
      <c r="H489" s="255">
        <f t="shared" si="183"/>
        <v>110136817.50667992</v>
      </c>
      <c r="I489" s="255">
        <f t="shared" si="183"/>
        <v>131897591.55404294</v>
      </c>
      <c r="J489" s="255">
        <f t="shared" si="183"/>
        <v>86462550.43619178</v>
      </c>
      <c r="K489" s="255">
        <f t="shared" si="183"/>
        <v>81089518.09446543</v>
      </c>
      <c r="L489" s="255">
        <f t="shared" si="183"/>
        <v>1541300.3312875668</v>
      </c>
      <c r="M489" s="255">
        <f t="shared" si="183"/>
        <v>20181802.659945812</v>
      </c>
      <c r="N489" s="255">
        <f t="shared" si="183"/>
        <v>3590930.924418521</v>
      </c>
      <c r="O489" s="255">
        <f t="shared" si="183"/>
        <v>406999.3985102383</v>
      </c>
      <c r="P489" s="255">
        <f t="shared" si="183"/>
        <v>469019638.87921983</v>
      </c>
      <c r="Q489" s="255">
        <f t="shared" si="183"/>
        <v>110136817.50667992</v>
      </c>
      <c r="R489" s="255">
        <f t="shared" si="183"/>
        <v>131897591.55404294</v>
      </c>
      <c r="S489" s="255">
        <f t="shared" si="183"/>
        <v>86462550.43619178</v>
      </c>
      <c r="T489" s="255">
        <f t="shared" si="183"/>
        <v>73358821.25759026</v>
      </c>
      <c r="U489" s="255">
        <f t="shared" si="183"/>
        <v>196432.81782291702</v>
      </c>
      <c r="V489" s="255">
        <f t="shared" si="183"/>
        <v>7534264.019052268</v>
      </c>
      <c r="W489" s="255">
        <f t="shared" si="183"/>
        <v>60487.690454511176</v>
      </c>
      <c r="X489" s="255">
        <f t="shared" si="183"/>
        <v>20181802.659945812</v>
      </c>
      <c r="Y489" s="255">
        <f t="shared" si="183"/>
        <v>1480812.6408330558</v>
      </c>
      <c r="Z489" s="255">
        <f t="shared" si="183"/>
        <v>3590930.924418521</v>
      </c>
      <c r="AA489" s="255">
        <f t="shared" si="183"/>
        <v>60940.66312122703</v>
      </c>
      <c r="AB489" s="255">
        <f t="shared" si="183"/>
        <v>346058.7353890112</v>
      </c>
      <c r="AC489" s="73"/>
      <c r="AD489" s="178"/>
      <c r="AE489" s="178"/>
      <c r="AF489" s="178"/>
      <c r="AG489" s="178"/>
      <c r="AH489" s="178"/>
      <c r="AI489" s="178"/>
    </row>
    <row r="490" spans="1:35" ht="11.25">
      <c r="A490" s="149">
        <v>362</v>
      </c>
      <c r="B490" s="154" t="s">
        <v>293</v>
      </c>
      <c r="C490" s="155" t="s">
        <v>294</v>
      </c>
      <c r="E490" s="153" t="s">
        <v>472</v>
      </c>
      <c r="F490" s="255">
        <f aca="true" t="shared" si="184" ref="F490:AB490">(F460)</f>
        <v>37051224.19926223</v>
      </c>
      <c r="G490" s="255">
        <f t="shared" si="184"/>
        <v>19777425.271188393</v>
      </c>
      <c r="H490" s="255">
        <f t="shared" si="184"/>
        <v>4578722.312017547</v>
      </c>
      <c r="I490" s="255">
        <f t="shared" si="184"/>
        <v>4850619.607559732</v>
      </c>
      <c r="J490" s="255">
        <f t="shared" si="184"/>
        <v>3148147.3425091836</v>
      </c>
      <c r="K490" s="255">
        <f t="shared" si="184"/>
        <v>3133727.940583001</v>
      </c>
      <c r="L490" s="255">
        <f t="shared" si="184"/>
        <v>-154.9780357196407</v>
      </c>
      <c r="M490" s="255">
        <f t="shared" si="184"/>
        <v>1015078.834047952</v>
      </c>
      <c r="N490" s="255">
        <f t="shared" si="184"/>
        <v>221904.1812577527</v>
      </c>
      <c r="O490" s="255">
        <f t="shared" si="184"/>
        <v>9388.51819448842</v>
      </c>
      <c r="P490" s="255">
        <f t="shared" si="184"/>
        <v>19777425.271188393</v>
      </c>
      <c r="Q490" s="255">
        <f t="shared" si="184"/>
        <v>4578722.312017547</v>
      </c>
      <c r="R490" s="255">
        <f t="shared" si="184"/>
        <v>4850619.607559732</v>
      </c>
      <c r="S490" s="255">
        <f t="shared" si="184"/>
        <v>3148147.3425091836</v>
      </c>
      <c r="T490" s="255">
        <f t="shared" si="184"/>
        <v>2854806.960086569</v>
      </c>
      <c r="U490" s="255">
        <f t="shared" si="184"/>
        <v>6544.937063355658</v>
      </c>
      <c r="V490" s="255">
        <f t="shared" si="184"/>
        <v>280676.38340016175</v>
      </c>
      <c r="W490" s="255">
        <f t="shared" si="184"/>
        <v>6.420853342406933E-19</v>
      </c>
      <c r="X490" s="255">
        <f t="shared" si="184"/>
        <v>1015078.834047952</v>
      </c>
      <c r="Y490" s="255">
        <f t="shared" si="184"/>
        <v>-171.5018972229865</v>
      </c>
      <c r="Z490" s="255">
        <f t="shared" si="184"/>
        <v>221904.1812577527</v>
      </c>
      <c r="AA490" s="255">
        <f t="shared" si="184"/>
        <v>0</v>
      </c>
      <c r="AB490" s="255">
        <f t="shared" si="184"/>
        <v>15024.304400189205</v>
      </c>
      <c r="AC490" s="73"/>
      <c r="AD490" s="178"/>
      <c r="AE490" s="178"/>
      <c r="AF490" s="178"/>
      <c r="AG490" s="178"/>
      <c r="AH490" s="178"/>
      <c r="AI490" s="178"/>
    </row>
    <row r="491" spans="1:35" ht="11.25">
      <c r="A491" s="149">
        <v>363</v>
      </c>
      <c r="B491" s="154" t="s">
        <v>295</v>
      </c>
      <c r="C491" s="155" t="s">
        <v>296</v>
      </c>
      <c r="E491" s="153" t="s">
        <v>472</v>
      </c>
      <c r="F491" s="255">
        <f aca="true" t="shared" si="185" ref="F491:AB491">(F459)</f>
        <v>74031572.34144151</v>
      </c>
      <c r="G491" s="255">
        <f t="shared" si="185"/>
        <v>38481477.39044116</v>
      </c>
      <c r="H491" s="255">
        <f t="shared" si="185"/>
        <v>9320401.981386952</v>
      </c>
      <c r="I491" s="255">
        <f t="shared" si="185"/>
        <v>11366051.456499662</v>
      </c>
      <c r="J491" s="255">
        <f t="shared" si="185"/>
        <v>6678502.996814366</v>
      </c>
      <c r="K491" s="255">
        <f t="shared" si="185"/>
        <v>6163928.404839512</v>
      </c>
      <c r="L491" s="255">
        <f t="shared" si="185"/>
        <v>127309.33653250562</v>
      </c>
      <c r="M491" s="255">
        <f t="shared" si="185"/>
        <v>1417900.4172208044</v>
      </c>
      <c r="N491" s="255">
        <f t="shared" si="185"/>
        <v>287132.9086295513</v>
      </c>
      <c r="O491" s="255">
        <f t="shared" si="185"/>
        <v>21949.11565352262</v>
      </c>
      <c r="P491" s="255">
        <f t="shared" si="185"/>
        <v>38481477.39044116</v>
      </c>
      <c r="Q491" s="255">
        <f t="shared" si="185"/>
        <v>9320401.981386952</v>
      </c>
      <c r="R491" s="255">
        <f t="shared" si="185"/>
        <v>11366051.456499662</v>
      </c>
      <c r="S491" s="255">
        <f t="shared" si="185"/>
        <v>6678502.996814366</v>
      </c>
      <c r="T491" s="255">
        <f t="shared" si="185"/>
        <v>5623646.530673922</v>
      </c>
      <c r="U491" s="255">
        <f t="shared" si="185"/>
        <v>9452.445798963427</v>
      </c>
      <c r="V491" s="255">
        <f t="shared" si="185"/>
        <v>546538.3681306454</v>
      </c>
      <c r="W491" s="255">
        <f t="shared" si="185"/>
        <v>3674.2226624032196</v>
      </c>
      <c r="X491" s="255">
        <f t="shared" si="185"/>
        <v>1417900.4172208044</v>
      </c>
      <c r="Y491" s="255">
        <f t="shared" si="185"/>
        <v>127226.70026921888</v>
      </c>
      <c r="Z491" s="255">
        <f t="shared" si="185"/>
        <v>287132.9086295513</v>
      </c>
      <c r="AA491" s="255">
        <f t="shared" si="185"/>
        <v>583.7621664847717</v>
      </c>
      <c r="AB491" s="255">
        <f t="shared" si="185"/>
        <v>32707.074902740238</v>
      </c>
      <c r="AC491" s="73"/>
      <c r="AD491" s="178"/>
      <c r="AE491" s="178"/>
      <c r="AF491" s="178"/>
      <c r="AG491" s="178"/>
      <c r="AH491" s="178"/>
      <c r="AI491" s="178"/>
    </row>
    <row r="492" spans="1:35" s="201" customFormat="1" ht="11.25">
      <c r="A492" s="195">
        <v>364</v>
      </c>
      <c r="B492" s="196" t="s">
        <v>297</v>
      </c>
      <c r="C492" s="197" t="s">
        <v>298</v>
      </c>
      <c r="D492" s="198"/>
      <c r="E492" s="199" t="s">
        <v>472</v>
      </c>
      <c r="F492" s="255">
        <f aca="true" t="shared" si="186" ref="F492:AB492">(F489+F490+F491)</f>
        <v>1015409946.3254658</v>
      </c>
      <c r="G492" s="255">
        <f t="shared" si="186"/>
        <v>527278541.5408494</v>
      </c>
      <c r="H492" s="255">
        <f t="shared" si="186"/>
        <v>124035941.80008441</v>
      </c>
      <c r="I492" s="255">
        <f t="shared" si="186"/>
        <v>148114262.61810234</v>
      </c>
      <c r="J492" s="255">
        <f t="shared" si="186"/>
        <v>96289200.77551533</v>
      </c>
      <c r="K492" s="255">
        <f t="shared" si="186"/>
        <v>90387174.43988796</v>
      </c>
      <c r="L492" s="255">
        <f t="shared" si="186"/>
        <v>1668454.689784353</v>
      </c>
      <c r="M492" s="255">
        <f t="shared" si="186"/>
        <v>22614781.911214568</v>
      </c>
      <c r="N492" s="255">
        <f t="shared" si="186"/>
        <v>4099968.0143058253</v>
      </c>
      <c r="O492" s="255">
        <f t="shared" si="186"/>
        <v>438337.0323582493</v>
      </c>
      <c r="P492" s="255">
        <f t="shared" si="186"/>
        <v>527278541.5408494</v>
      </c>
      <c r="Q492" s="255">
        <f t="shared" si="186"/>
        <v>124035941.80008441</v>
      </c>
      <c r="R492" s="255">
        <f t="shared" si="186"/>
        <v>148114262.61810234</v>
      </c>
      <c r="S492" s="255">
        <f t="shared" si="186"/>
        <v>96289200.77551533</v>
      </c>
      <c r="T492" s="255">
        <f t="shared" si="186"/>
        <v>81837274.74835075</v>
      </c>
      <c r="U492" s="255">
        <f t="shared" si="186"/>
        <v>212430.2006852361</v>
      </c>
      <c r="V492" s="255">
        <f t="shared" si="186"/>
        <v>8361478.7705830755</v>
      </c>
      <c r="W492" s="255">
        <f t="shared" si="186"/>
        <v>64161.913116914395</v>
      </c>
      <c r="X492" s="255">
        <f t="shared" si="186"/>
        <v>22614781.911214568</v>
      </c>
      <c r="Y492" s="255">
        <f t="shared" si="186"/>
        <v>1607867.8392050518</v>
      </c>
      <c r="Z492" s="255">
        <f t="shared" si="186"/>
        <v>4099968.0143058253</v>
      </c>
      <c r="AA492" s="255">
        <f t="shared" si="186"/>
        <v>61524.4252877118</v>
      </c>
      <c r="AB492" s="255">
        <f t="shared" si="186"/>
        <v>393790.11469194066</v>
      </c>
      <c r="AC492" s="73"/>
      <c r="AD492" s="200"/>
      <c r="AE492" s="200"/>
      <c r="AF492" s="200"/>
      <c r="AG492" s="200"/>
      <c r="AH492" s="200"/>
      <c r="AI492" s="200"/>
    </row>
    <row r="493" spans="1:35" ht="11.25">
      <c r="A493" s="149">
        <v>365</v>
      </c>
      <c r="B493" s="154" t="s">
        <v>299</v>
      </c>
      <c r="C493" s="155" t="s">
        <v>300</v>
      </c>
      <c r="E493" s="153" t="s">
        <v>472</v>
      </c>
      <c r="F493" s="255">
        <f aca="true" t="shared" si="187" ref="F493:AB493">(F464)</f>
        <v>112460.94722492443</v>
      </c>
      <c r="G493" s="255">
        <f t="shared" si="187"/>
        <v>58439.78113552361</v>
      </c>
      <c r="H493" s="255">
        <f t="shared" si="187"/>
        <v>13719.49504871123</v>
      </c>
      <c r="I493" s="255">
        <f t="shared" si="187"/>
        <v>16429.750011293287</v>
      </c>
      <c r="J493" s="255">
        <f t="shared" si="187"/>
        <v>10769.779484898203</v>
      </c>
      <c r="K493" s="255">
        <f t="shared" si="187"/>
        <v>10099.425868944334</v>
      </c>
      <c r="L493" s="255">
        <f t="shared" si="187"/>
        <v>0</v>
      </c>
      <c r="M493" s="255">
        <f t="shared" si="187"/>
        <v>2512.48991684734</v>
      </c>
      <c r="N493" s="255">
        <f t="shared" si="187"/>
        <v>447.11673481189047</v>
      </c>
      <c r="O493" s="255">
        <f t="shared" si="187"/>
        <v>43.10902389453702</v>
      </c>
      <c r="P493" s="255">
        <f t="shared" si="187"/>
        <v>58439.78113552361</v>
      </c>
      <c r="Q493" s="255">
        <f t="shared" si="187"/>
        <v>13719.49504871123</v>
      </c>
      <c r="R493" s="255">
        <f t="shared" si="187"/>
        <v>16429.750011293287</v>
      </c>
      <c r="S493" s="255">
        <f t="shared" si="187"/>
        <v>10769.779484898203</v>
      </c>
      <c r="T493" s="255">
        <f t="shared" si="187"/>
        <v>9137.31678861564</v>
      </c>
      <c r="U493" s="255">
        <f t="shared" si="187"/>
        <v>24.446758587720957</v>
      </c>
      <c r="V493" s="255">
        <f t="shared" si="187"/>
        <v>937.6623217409734</v>
      </c>
      <c r="W493" s="255">
        <f t="shared" si="187"/>
        <v>0</v>
      </c>
      <c r="X493" s="255">
        <f t="shared" si="187"/>
        <v>2512.48991684734</v>
      </c>
      <c r="Y493" s="255">
        <f t="shared" si="187"/>
        <v>0</v>
      </c>
      <c r="Z493" s="255">
        <f t="shared" si="187"/>
        <v>447.11673481189047</v>
      </c>
      <c r="AA493" s="255">
        <f t="shared" si="187"/>
        <v>0</v>
      </c>
      <c r="AB493" s="255">
        <f t="shared" si="187"/>
        <v>43.10902389453702</v>
      </c>
      <c r="AC493" s="73"/>
      <c r="AD493" s="178"/>
      <c r="AE493" s="178"/>
      <c r="AF493" s="178"/>
      <c r="AG493" s="178"/>
      <c r="AH493" s="178"/>
      <c r="AI493" s="178"/>
    </row>
    <row r="494" spans="1:35" ht="11.25">
      <c r="A494" s="149">
        <v>366</v>
      </c>
      <c r="B494" s="154" t="s">
        <v>293</v>
      </c>
      <c r="C494" s="155" t="s">
        <v>301</v>
      </c>
      <c r="E494" s="153" t="s">
        <v>472</v>
      </c>
      <c r="F494" s="255">
        <f aca="true" t="shared" si="188" ref="F494:AB494">(F466)</f>
        <v>593.7486821550689</v>
      </c>
      <c r="G494" s="255">
        <f t="shared" si="188"/>
        <v>269.7030710386686</v>
      </c>
      <c r="H494" s="255">
        <f t="shared" si="188"/>
        <v>75.57713270551284</v>
      </c>
      <c r="I494" s="255">
        <f t="shared" si="188"/>
        <v>107.42427727906191</v>
      </c>
      <c r="J494" s="255">
        <f t="shared" si="188"/>
        <v>66.70114033598348</v>
      </c>
      <c r="K494" s="255">
        <f t="shared" si="188"/>
        <v>62.64350137429431</v>
      </c>
      <c r="L494" s="255">
        <f t="shared" si="188"/>
        <v>0</v>
      </c>
      <c r="M494" s="255">
        <f t="shared" si="188"/>
        <v>14.36868184673165</v>
      </c>
      <c r="N494" s="255">
        <f t="shared" si="188"/>
        <v>3.193934471429493</v>
      </c>
      <c r="O494" s="255">
        <f t="shared" si="188"/>
        <v>0</v>
      </c>
      <c r="P494" s="255">
        <f t="shared" si="188"/>
        <v>269.7030710386686</v>
      </c>
      <c r="Q494" s="255">
        <f t="shared" si="188"/>
        <v>75.57713270551284</v>
      </c>
      <c r="R494" s="255">
        <f t="shared" si="188"/>
        <v>107.42427727906191</v>
      </c>
      <c r="S494" s="255">
        <f t="shared" si="188"/>
        <v>66.70114033598348</v>
      </c>
      <c r="T494" s="255">
        <f t="shared" si="188"/>
        <v>56.91614321492095</v>
      </c>
      <c r="U494" s="255">
        <f t="shared" si="188"/>
        <v>0.09773219529994863</v>
      </c>
      <c r="V494" s="255">
        <f t="shared" si="188"/>
        <v>5.669583943291676</v>
      </c>
      <c r="W494" s="255">
        <f t="shared" si="188"/>
        <v>0</v>
      </c>
      <c r="X494" s="255">
        <f t="shared" si="188"/>
        <v>14.36868184673165</v>
      </c>
      <c r="Y494" s="255">
        <f t="shared" si="188"/>
        <v>0</v>
      </c>
      <c r="Z494" s="255">
        <f t="shared" si="188"/>
        <v>3.193934471429493</v>
      </c>
      <c r="AA494" s="255">
        <f t="shared" si="188"/>
        <v>0</v>
      </c>
      <c r="AB494" s="255">
        <f t="shared" si="188"/>
        <v>0</v>
      </c>
      <c r="AC494" s="73"/>
      <c r="AD494" s="178"/>
      <c r="AE494" s="178"/>
      <c r="AF494" s="178"/>
      <c r="AG494" s="178"/>
      <c r="AH494" s="178"/>
      <c r="AI494" s="178"/>
    </row>
    <row r="495" spans="1:35" ht="11.25">
      <c r="A495" s="149">
        <v>367</v>
      </c>
      <c r="B495" s="154" t="s">
        <v>295</v>
      </c>
      <c r="C495" s="155" t="s">
        <v>302</v>
      </c>
      <c r="E495" s="153" t="s">
        <v>472</v>
      </c>
      <c r="F495" s="255">
        <f aca="true" t="shared" si="189" ref="F495:AB495">(F465)</f>
        <v>5389.643457314273</v>
      </c>
      <c r="G495" s="255">
        <f t="shared" si="189"/>
        <v>2815.3302486902558</v>
      </c>
      <c r="H495" s="255">
        <f t="shared" si="189"/>
        <v>672.6123415360489</v>
      </c>
      <c r="I495" s="255">
        <f t="shared" si="189"/>
        <v>813.0678922766823</v>
      </c>
      <c r="J495" s="255">
        <f t="shared" si="189"/>
        <v>487.6383278362928</v>
      </c>
      <c r="K495" s="255">
        <f t="shared" si="189"/>
        <v>451.2872757895911</v>
      </c>
      <c r="L495" s="255">
        <f t="shared" si="189"/>
        <v>0</v>
      </c>
      <c r="M495" s="255">
        <f t="shared" si="189"/>
        <v>105.17016789836161</v>
      </c>
      <c r="N495" s="255">
        <f t="shared" si="189"/>
        <v>21.92109230791623</v>
      </c>
      <c r="O495" s="255">
        <f t="shared" si="189"/>
        <v>1.2093049318108868</v>
      </c>
      <c r="P495" s="255">
        <f t="shared" si="189"/>
        <v>2815.3302486902558</v>
      </c>
      <c r="Q495" s="255">
        <f t="shared" si="189"/>
        <v>672.6123415360489</v>
      </c>
      <c r="R495" s="255">
        <f t="shared" si="189"/>
        <v>813.0678922766823</v>
      </c>
      <c r="S495" s="255">
        <f t="shared" si="189"/>
        <v>487.6383278362928</v>
      </c>
      <c r="T495" s="255">
        <f t="shared" si="189"/>
        <v>409.90784636769837</v>
      </c>
      <c r="U495" s="255">
        <f t="shared" si="189"/>
        <v>0.7771556003884748</v>
      </c>
      <c r="V495" s="255">
        <f t="shared" si="189"/>
        <v>40.87578518601536</v>
      </c>
      <c r="W495" s="255">
        <f t="shared" si="189"/>
        <v>0</v>
      </c>
      <c r="X495" s="255">
        <f t="shared" si="189"/>
        <v>105.17016789836161</v>
      </c>
      <c r="Y495" s="255">
        <f t="shared" si="189"/>
        <v>0</v>
      </c>
      <c r="Z495" s="255">
        <f t="shared" si="189"/>
        <v>21.92109230791623</v>
      </c>
      <c r="AA495" s="255">
        <f t="shared" si="189"/>
        <v>0</v>
      </c>
      <c r="AB495" s="255">
        <f t="shared" si="189"/>
        <v>3.008085288557084</v>
      </c>
      <c r="AC495" s="73"/>
      <c r="AD495" s="178"/>
      <c r="AE495" s="178"/>
      <c r="AF495" s="178"/>
      <c r="AG495" s="178"/>
      <c r="AH495" s="178"/>
      <c r="AI495" s="178"/>
    </row>
    <row r="496" spans="1:35" s="201" customFormat="1" ht="11.25">
      <c r="A496" s="195">
        <v>368</v>
      </c>
      <c r="B496" s="196" t="s">
        <v>303</v>
      </c>
      <c r="C496" s="197" t="s">
        <v>304</v>
      </c>
      <c r="D496" s="198"/>
      <c r="E496" s="199" t="s">
        <v>472</v>
      </c>
      <c r="F496" s="255">
        <f aca="true" t="shared" si="190" ref="F496:AB496">(F493+F494+F495)</f>
        <v>118444.33936439377</v>
      </c>
      <c r="G496" s="255">
        <f t="shared" si="190"/>
        <v>61524.814455252534</v>
      </c>
      <c r="H496" s="255">
        <f t="shared" si="190"/>
        <v>14467.684522952792</v>
      </c>
      <c r="I496" s="255">
        <f t="shared" si="190"/>
        <v>17350.24218084903</v>
      </c>
      <c r="J496" s="255">
        <f t="shared" si="190"/>
        <v>11324.11895307048</v>
      </c>
      <c r="K496" s="255">
        <f t="shared" si="190"/>
        <v>10613.35664610822</v>
      </c>
      <c r="L496" s="255">
        <f t="shared" si="190"/>
        <v>0</v>
      </c>
      <c r="M496" s="255">
        <f t="shared" si="190"/>
        <v>2632.0287665924334</v>
      </c>
      <c r="N496" s="255">
        <f t="shared" si="190"/>
        <v>472.2317615912362</v>
      </c>
      <c r="O496" s="255">
        <f t="shared" si="190"/>
        <v>44.3183288263479</v>
      </c>
      <c r="P496" s="255">
        <f t="shared" si="190"/>
        <v>61524.814455252534</v>
      </c>
      <c r="Q496" s="255">
        <f t="shared" si="190"/>
        <v>14467.684522952792</v>
      </c>
      <c r="R496" s="255">
        <f t="shared" si="190"/>
        <v>17350.24218084903</v>
      </c>
      <c r="S496" s="255">
        <f t="shared" si="190"/>
        <v>11324.11895307048</v>
      </c>
      <c r="T496" s="255">
        <f t="shared" si="190"/>
        <v>9604.14077819826</v>
      </c>
      <c r="U496" s="255">
        <f t="shared" si="190"/>
        <v>25.32164638340938</v>
      </c>
      <c r="V496" s="255">
        <f t="shared" si="190"/>
        <v>984.2076908702804</v>
      </c>
      <c r="W496" s="255">
        <f t="shared" si="190"/>
        <v>0</v>
      </c>
      <c r="X496" s="255">
        <f t="shared" si="190"/>
        <v>2632.0287665924334</v>
      </c>
      <c r="Y496" s="255">
        <f t="shared" si="190"/>
        <v>0</v>
      </c>
      <c r="Z496" s="255">
        <f t="shared" si="190"/>
        <v>472.2317615912362</v>
      </c>
      <c r="AA496" s="255">
        <f t="shared" si="190"/>
        <v>0</v>
      </c>
      <c r="AB496" s="255">
        <f t="shared" si="190"/>
        <v>46.1171091830941</v>
      </c>
      <c r="AC496" s="73"/>
      <c r="AD496" s="200"/>
      <c r="AE496" s="200"/>
      <c r="AF496" s="200"/>
      <c r="AG496" s="200"/>
      <c r="AH496" s="200"/>
      <c r="AI496" s="200"/>
    </row>
    <row r="497" spans="1:35" ht="11.25">
      <c r="A497" s="149">
        <v>369</v>
      </c>
      <c r="B497" s="154" t="s">
        <v>305</v>
      </c>
      <c r="C497" s="155" t="s">
        <v>306</v>
      </c>
      <c r="E497" s="153" t="s">
        <v>472</v>
      </c>
      <c r="F497" s="255">
        <f aca="true" t="shared" si="191" ref="F497:AB497">(F470)</f>
        <v>46439329.48520194</v>
      </c>
      <c r="G497" s="255">
        <f t="shared" si="191"/>
        <v>22618698.50349491</v>
      </c>
      <c r="H497" s="255">
        <f t="shared" si="191"/>
        <v>5306193.93795607</v>
      </c>
      <c r="I497" s="255">
        <f t="shared" si="191"/>
        <v>6353947.614336443</v>
      </c>
      <c r="J497" s="255">
        <f t="shared" si="191"/>
        <v>4164630.5316021005</v>
      </c>
      <c r="K497" s="255">
        <f t="shared" si="191"/>
        <v>3904225.913603795</v>
      </c>
      <c r="L497" s="255">
        <f t="shared" si="191"/>
        <v>2734164.002285434</v>
      </c>
      <c r="M497" s="255">
        <f t="shared" si="191"/>
        <v>995552.9053928118</v>
      </c>
      <c r="N497" s="255">
        <f t="shared" si="191"/>
        <v>172713.92630072345</v>
      </c>
      <c r="O497" s="255">
        <f t="shared" si="191"/>
        <v>189202.15022965125</v>
      </c>
      <c r="P497" s="255">
        <f t="shared" si="191"/>
        <v>22618698.50349491</v>
      </c>
      <c r="Q497" s="255">
        <f t="shared" si="191"/>
        <v>5306193.93795607</v>
      </c>
      <c r="R497" s="255">
        <f t="shared" si="191"/>
        <v>6353947.614336443</v>
      </c>
      <c r="S497" s="255">
        <f t="shared" si="191"/>
        <v>4164630.5316021005</v>
      </c>
      <c r="T497" s="255">
        <f t="shared" si="191"/>
        <v>3533079.8255568948</v>
      </c>
      <c r="U497" s="255">
        <f t="shared" si="191"/>
        <v>9430.75079736544</v>
      </c>
      <c r="V497" s="255">
        <f t="shared" si="191"/>
        <v>361715.337249535</v>
      </c>
      <c r="W497" s="255">
        <f t="shared" si="191"/>
        <v>82864.22709236189</v>
      </c>
      <c r="X497" s="255">
        <f t="shared" si="191"/>
        <v>995552.9053928118</v>
      </c>
      <c r="Y497" s="255">
        <f t="shared" si="191"/>
        <v>2651299.775193072</v>
      </c>
      <c r="Z497" s="255">
        <f t="shared" si="191"/>
        <v>172713.92630072345</v>
      </c>
      <c r="AA497" s="255">
        <f t="shared" si="191"/>
        <v>172527.79629813047</v>
      </c>
      <c r="AB497" s="255">
        <f t="shared" si="191"/>
        <v>16674.35393152082</v>
      </c>
      <c r="AC497" s="73"/>
      <c r="AD497" s="178"/>
      <c r="AE497" s="178"/>
      <c r="AF497" s="178"/>
      <c r="AG497" s="178"/>
      <c r="AH497" s="178"/>
      <c r="AI497" s="178"/>
    </row>
    <row r="498" spans="1:35" ht="11.25">
      <c r="A498" s="149">
        <v>370</v>
      </c>
      <c r="B498" s="154" t="s">
        <v>293</v>
      </c>
      <c r="C498" s="155" t="s">
        <v>307</v>
      </c>
      <c r="E498" s="153" t="s">
        <v>472</v>
      </c>
      <c r="F498" s="255">
        <f aca="true" t="shared" si="192" ref="F498:AB498">(F472)</f>
        <v>2944315.4368508155</v>
      </c>
      <c r="G498" s="255">
        <f t="shared" si="192"/>
        <v>1523757.349248802</v>
      </c>
      <c r="H498" s="255">
        <f t="shared" si="192"/>
        <v>344557.5558337465</v>
      </c>
      <c r="I498" s="255">
        <f t="shared" si="192"/>
        <v>321917.8209120579</v>
      </c>
      <c r="J498" s="255">
        <f t="shared" si="192"/>
        <v>209490.24840141158</v>
      </c>
      <c r="K498" s="255">
        <f t="shared" si="192"/>
        <v>219958.40978460552</v>
      </c>
      <c r="L498" s="255">
        <f t="shared" si="192"/>
        <v>165438.57639001345</v>
      </c>
      <c r="M498" s="255">
        <f t="shared" si="192"/>
        <v>86183.79164996045</v>
      </c>
      <c r="N498" s="255">
        <f t="shared" si="192"/>
        <v>20053.271085382385</v>
      </c>
      <c r="O498" s="255">
        <f t="shared" si="192"/>
        <v>6396.031105800426</v>
      </c>
      <c r="P498" s="255">
        <f t="shared" si="192"/>
        <v>1523757.349248802</v>
      </c>
      <c r="Q498" s="255">
        <f t="shared" si="192"/>
        <v>344557.5558337465</v>
      </c>
      <c r="R498" s="255">
        <f t="shared" si="192"/>
        <v>321917.8209120579</v>
      </c>
      <c r="S498" s="255">
        <f t="shared" si="192"/>
        <v>209490.24840141158</v>
      </c>
      <c r="T498" s="255">
        <f t="shared" si="192"/>
        <v>201550.67836385313</v>
      </c>
      <c r="U498" s="255">
        <f t="shared" si="192"/>
        <v>431.582159191603</v>
      </c>
      <c r="V498" s="255">
        <f t="shared" si="192"/>
        <v>19077.292783371537</v>
      </c>
      <c r="W498" s="255">
        <f t="shared" si="192"/>
        <v>3517.135427447641</v>
      </c>
      <c r="X498" s="255">
        <f t="shared" si="192"/>
        <v>86183.79164996045</v>
      </c>
      <c r="Y498" s="255">
        <f t="shared" si="192"/>
        <v>168229.1621663385</v>
      </c>
      <c r="Z498" s="255">
        <f t="shared" si="192"/>
        <v>20053.271085382385</v>
      </c>
      <c r="AA498" s="255">
        <f t="shared" si="192"/>
        <v>4852.608765523474</v>
      </c>
      <c r="AB498" s="255">
        <f t="shared" si="192"/>
        <v>1321.0599955358462</v>
      </c>
      <c r="AC498" s="73"/>
      <c r="AD498" s="178"/>
      <c r="AE498" s="178"/>
      <c r="AF498" s="178"/>
      <c r="AG498" s="178"/>
      <c r="AH498" s="178"/>
      <c r="AI498" s="178"/>
    </row>
    <row r="499" spans="1:35" ht="11.25">
      <c r="A499" s="149">
        <v>371</v>
      </c>
      <c r="B499" s="154" t="s">
        <v>295</v>
      </c>
      <c r="C499" s="155" t="s">
        <v>308</v>
      </c>
      <c r="E499" s="153" t="s">
        <v>472</v>
      </c>
      <c r="F499" s="255">
        <f aca="true" t="shared" si="193" ref="F499:AB499">(F471)</f>
        <v>14469406.780057583</v>
      </c>
      <c r="G499" s="255">
        <f t="shared" si="193"/>
        <v>7035871.667778296</v>
      </c>
      <c r="H499" s="255">
        <f t="shared" si="193"/>
        <v>1733511.7250873188</v>
      </c>
      <c r="I499" s="255">
        <f t="shared" si="193"/>
        <v>2144323.2003783165</v>
      </c>
      <c r="J499" s="255">
        <f t="shared" si="193"/>
        <v>1228877.3518488293</v>
      </c>
      <c r="K499" s="255">
        <f t="shared" si="193"/>
        <v>1129099.9758742214</v>
      </c>
      <c r="L499" s="255">
        <f t="shared" si="193"/>
        <v>905281.174612484</v>
      </c>
      <c r="M499" s="255">
        <f t="shared" si="193"/>
        <v>253811.7058615663</v>
      </c>
      <c r="N499" s="255">
        <f t="shared" si="193"/>
        <v>49265.137103250985</v>
      </c>
      <c r="O499" s="255">
        <f t="shared" si="193"/>
        <v>47987.82233827772</v>
      </c>
      <c r="P499" s="255">
        <f t="shared" si="193"/>
        <v>7035871.667778296</v>
      </c>
      <c r="Q499" s="255">
        <f t="shared" si="193"/>
        <v>1733511.7250873188</v>
      </c>
      <c r="R499" s="255">
        <f t="shared" si="193"/>
        <v>2144323.2003783165</v>
      </c>
      <c r="S499" s="255">
        <f t="shared" si="193"/>
        <v>1228877.3518488293</v>
      </c>
      <c r="T499" s="255">
        <f t="shared" si="193"/>
        <v>1035749.3015104907</v>
      </c>
      <c r="U499" s="255">
        <f t="shared" si="193"/>
        <v>1466.389498650801</v>
      </c>
      <c r="V499" s="255">
        <f t="shared" si="193"/>
        <v>97292.93916918282</v>
      </c>
      <c r="W499" s="255">
        <f t="shared" si="193"/>
        <v>25768.2927134504</v>
      </c>
      <c r="X499" s="255">
        <f t="shared" si="193"/>
        <v>253811.7058615663</v>
      </c>
      <c r="Y499" s="255">
        <f t="shared" si="193"/>
        <v>885350.788827993</v>
      </c>
      <c r="Z499" s="255">
        <f t="shared" si="193"/>
        <v>49265.137103250985</v>
      </c>
      <c r="AA499" s="255">
        <f t="shared" si="193"/>
        <v>41474.66431405304</v>
      </c>
      <c r="AB499" s="255">
        <f t="shared" si="193"/>
        <v>4295.6541972910345</v>
      </c>
      <c r="AC499" s="73"/>
      <c r="AD499" s="178"/>
      <c r="AE499" s="178"/>
      <c r="AF499" s="178"/>
      <c r="AG499" s="178"/>
      <c r="AH499" s="178"/>
      <c r="AI499" s="178"/>
    </row>
    <row r="500" spans="1:35" s="201" customFormat="1" ht="11.25">
      <c r="A500" s="195">
        <v>372</v>
      </c>
      <c r="B500" s="196" t="s">
        <v>309</v>
      </c>
      <c r="C500" s="197" t="s">
        <v>310</v>
      </c>
      <c r="D500" s="198"/>
      <c r="E500" s="199" t="s">
        <v>472</v>
      </c>
      <c r="F500" s="255">
        <f aca="true" t="shared" si="194" ref="F500:AB500">(F497+F498+F499)</f>
        <v>63853051.702110335</v>
      </c>
      <c r="G500" s="255">
        <f t="shared" si="194"/>
        <v>31178327.520522006</v>
      </c>
      <c r="H500" s="255">
        <f t="shared" si="194"/>
        <v>7384263.218877135</v>
      </c>
      <c r="I500" s="255">
        <f t="shared" si="194"/>
        <v>8820188.635626817</v>
      </c>
      <c r="J500" s="255">
        <f t="shared" si="194"/>
        <v>5602998.131852342</v>
      </c>
      <c r="K500" s="255">
        <f t="shared" si="194"/>
        <v>5253284.299262622</v>
      </c>
      <c r="L500" s="255">
        <f t="shared" si="194"/>
        <v>3804883.7532879314</v>
      </c>
      <c r="M500" s="255">
        <f t="shared" si="194"/>
        <v>1335548.4029043384</v>
      </c>
      <c r="N500" s="255">
        <f t="shared" si="194"/>
        <v>242032.3344893568</v>
      </c>
      <c r="O500" s="255">
        <f t="shared" si="194"/>
        <v>243586.00367372937</v>
      </c>
      <c r="P500" s="255">
        <f t="shared" si="194"/>
        <v>31178327.520522006</v>
      </c>
      <c r="Q500" s="255">
        <f t="shared" si="194"/>
        <v>7384263.218877135</v>
      </c>
      <c r="R500" s="255">
        <f t="shared" si="194"/>
        <v>8820188.635626817</v>
      </c>
      <c r="S500" s="255">
        <f t="shared" si="194"/>
        <v>5602998.131852342</v>
      </c>
      <c r="T500" s="255">
        <f t="shared" si="194"/>
        <v>4770379.805431238</v>
      </c>
      <c r="U500" s="255">
        <f t="shared" si="194"/>
        <v>11328.722455207842</v>
      </c>
      <c r="V500" s="255">
        <f t="shared" si="194"/>
        <v>478085.56920208933</v>
      </c>
      <c r="W500" s="255">
        <f t="shared" si="194"/>
        <v>112149.65523325994</v>
      </c>
      <c r="X500" s="255">
        <f t="shared" si="194"/>
        <v>1335548.4029043384</v>
      </c>
      <c r="Y500" s="255">
        <f t="shared" si="194"/>
        <v>3704879.7261874033</v>
      </c>
      <c r="Z500" s="255">
        <f t="shared" si="194"/>
        <v>242032.3344893568</v>
      </c>
      <c r="AA500" s="255">
        <f t="shared" si="194"/>
        <v>218855.069377707</v>
      </c>
      <c r="AB500" s="255">
        <f t="shared" si="194"/>
        <v>22291.0681243477</v>
      </c>
      <c r="AC500" s="73"/>
      <c r="AD500" s="200"/>
      <c r="AE500" s="200"/>
      <c r="AF500" s="200"/>
      <c r="AG500" s="200"/>
      <c r="AH500" s="200"/>
      <c r="AI500" s="200"/>
    </row>
    <row r="501" spans="1:35" ht="11.25">
      <c r="A501" s="149">
        <v>373</v>
      </c>
      <c r="B501" s="154" t="s">
        <v>311</v>
      </c>
      <c r="C501" s="155" t="s">
        <v>312</v>
      </c>
      <c r="E501" s="153" t="s">
        <v>472</v>
      </c>
      <c r="F501" s="255">
        <f aca="true" t="shared" si="195" ref="F501:AB501">(F480)</f>
        <v>252161904.19465703</v>
      </c>
      <c r="G501" s="255">
        <f t="shared" si="195"/>
        <v>153729486.9503999</v>
      </c>
      <c r="H501" s="255">
        <f t="shared" si="195"/>
        <v>28517538.194002885</v>
      </c>
      <c r="I501" s="255">
        <f t="shared" si="195"/>
        <v>29375059.670764554</v>
      </c>
      <c r="J501" s="255">
        <f t="shared" si="195"/>
        <v>17099695.31265441</v>
      </c>
      <c r="K501" s="255">
        <f t="shared" si="195"/>
        <v>14422687.26070722</v>
      </c>
      <c r="L501" s="255">
        <f t="shared" si="195"/>
        <v>739286.4110438785</v>
      </c>
      <c r="M501" s="255">
        <f t="shared" si="195"/>
        <v>448026.82664823224</v>
      </c>
      <c r="N501" s="255">
        <f t="shared" si="195"/>
        <v>6945883.72539683</v>
      </c>
      <c r="O501" s="255">
        <f t="shared" si="195"/>
        <v>884239.8430391086</v>
      </c>
      <c r="P501" s="255">
        <f t="shared" si="195"/>
        <v>153729486.9503999</v>
      </c>
      <c r="Q501" s="255">
        <f t="shared" si="195"/>
        <v>28517538.194002885</v>
      </c>
      <c r="R501" s="255">
        <f t="shared" si="195"/>
        <v>29375059.670764554</v>
      </c>
      <c r="S501" s="255">
        <f t="shared" si="195"/>
        <v>17099695.31265441</v>
      </c>
      <c r="T501" s="255">
        <f t="shared" si="195"/>
        <v>11083006.094689475</v>
      </c>
      <c r="U501" s="255">
        <f t="shared" si="195"/>
        <v>51272.137189270645</v>
      </c>
      <c r="V501" s="255">
        <f t="shared" si="195"/>
        <v>3288409.028828473</v>
      </c>
      <c r="W501" s="255">
        <f t="shared" si="195"/>
        <v>517649.54150756623</v>
      </c>
      <c r="X501" s="255">
        <f t="shared" si="195"/>
        <v>448026.82664823224</v>
      </c>
      <c r="Y501" s="255">
        <f t="shared" si="195"/>
        <v>221636.86953631256</v>
      </c>
      <c r="Z501" s="255">
        <f t="shared" si="195"/>
        <v>6945883.72539683</v>
      </c>
      <c r="AA501" s="255">
        <f t="shared" si="195"/>
        <v>792707.690603502</v>
      </c>
      <c r="AB501" s="255">
        <f t="shared" si="195"/>
        <v>91532.15243560646</v>
      </c>
      <c r="AC501" s="73"/>
      <c r="AD501" s="178"/>
      <c r="AE501" s="178"/>
      <c r="AF501" s="178"/>
      <c r="AG501" s="178"/>
      <c r="AH501" s="178"/>
      <c r="AI501" s="178"/>
    </row>
    <row r="502" spans="1:35" ht="11.25">
      <c r="A502" s="149">
        <v>374</v>
      </c>
      <c r="B502" s="154" t="s">
        <v>293</v>
      </c>
      <c r="C502" s="155" t="s">
        <v>313</v>
      </c>
      <c r="E502" s="153" t="s">
        <v>472</v>
      </c>
      <c r="F502" s="255">
        <f aca="true" t="shared" si="196" ref="F502:AB502">(F482)</f>
        <v>75821526.13895886</v>
      </c>
      <c r="G502" s="255">
        <f t="shared" si="196"/>
        <v>47259347.33140192</v>
      </c>
      <c r="H502" s="255">
        <f t="shared" si="196"/>
        <v>8665350.122297274</v>
      </c>
      <c r="I502" s="255">
        <f t="shared" si="196"/>
        <v>7996760.695152987</v>
      </c>
      <c r="J502" s="255">
        <f t="shared" si="196"/>
        <v>4689355.645152574</v>
      </c>
      <c r="K502" s="255">
        <f t="shared" si="196"/>
        <v>4075341.8565237513</v>
      </c>
      <c r="L502" s="255">
        <f t="shared" si="196"/>
        <v>865563.4765691799</v>
      </c>
      <c r="M502" s="255">
        <f t="shared" si="196"/>
        <v>322647.26362304884</v>
      </c>
      <c r="N502" s="255">
        <f t="shared" si="196"/>
        <v>2102050.679281093</v>
      </c>
      <c r="O502" s="255">
        <f t="shared" si="196"/>
        <v>208030.7582791052</v>
      </c>
      <c r="P502" s="255">
        <f t="shared" si="196"/>
        <v>47259347.33140192</v>
      </c>
      <c r="Q502" s="255">
        <f t="shared" si="196"/>
        <v>8665350.122297274</v>
      </c>
      <c r="R502" s="255">
        <f t="shared" si="196"/>
        <v>7996760.695152987</v>
      </c>
      <c r="S502" s="255">
        <f t="shared" si="196"/>
        <v>4689355.645152574</v>
      </c>
      <c r="T502" s="255">
        <f t="shared" si="196"/>
        <v>3224393.704408506</v>
      </c>
      <c r="U502" s="255">
        <f t="shared" si="196"/>
        <v>12769.773821524484</v>
      </c>
      <c r="V502" s="255">
        <f t="shared" si="196"/>
        <v>828776.854846844</v>
      </c>
      <c r="W502" s="255">
        <f t="shared" si="196"/>
        <v>128427.07395517378</v>
      </c>
      <c r="X502" s="255">
        <f t="shared" si="196"/>
        <v>322647.26362304884</v>
      </c>
      <c r="Y502" s="255">
        <f t="shared" si="196"/>
        <v>730845.2052717364</v>
      </c>
      <c r="Z502" s="255">
        <f t="shared" si="196"/>
        <v>2102050.679281093</v>
      </c>
      <c r="AA502" s="255">
        <f t="shared" si="196"/>
        <v>176872.91753199077</v>
      </c>
      <c r="AB502" s="255">
        <f t="shared" si="196"/>
        <v>25744.41688615467</v>
      </c>
      <c r="AC502" s="73"/>
      <c r="AD502" s="178"/>
      <c r="AE502" s="178"/>
      <c r="AF502" s="178"/>
      <c r="AG502" s="178"/>
      <c r="AH502" s="178"/>
      <c r="AI502" s="178"/>
    </row>
    <row r="503" spans="1:35" ht="11.25">
      <c r="A503" s="149">
        <v>375</v>
      </c>
      <c r="B503" s="154" t="s">
        <v>295</v>
      </c>
      <c r="C503" s="155" t="s">
        <v>314</v>
      </c>
      <c r="E503" s="153" t="s">
        <v>472</v>
      </c>
      <c r="F503" s="255">
        <f aca="true" t="shared" si="197" ref="F503:AB503">(F481)</f>
        <v>72282379.2350436</v>
      </c>
      <c r="G503" s="255">
        <f t="shared" si="197"/>
        <v>43144879.24925395</v>
      </c>
      <c r="H503" s="255">
        <f t="shared" si="197"/>
        <v>8535345.936229672</v>
      </c>
      <c r="I503" s="255">
        <f t="shared" si="197"/>
        <v>9452271.421404691</v>
      </c>
      <c r="J503" s="255">
        <f t="shared" si="197"/>
        <v>4873792.317427859</v>
      </c>
      <c r="K503" s="255">
        <f t="shared" si="197"/>
        <v>3906992.9490671903</v>
      </c>
      <c r="L503" s="255">
        <f t="shared" si="197"/>
        <v>721548.2662319754</v>
      </c>
      <c r="M503" s="255">
        <f t="shared" si="197"/>
        <v>193486.14192250295</v>
      </c>
      <c r="N503" s="255">
        <f t="shared" si="197"/>
        <v>1340904.9812760022</v>
      </c>
      <c r="O503" s="255">
        <f t="shared" si="197"/>
        <v>221474.73163431388</v>
      </c>
      <c r="P503" s="255">
        <f t="shared" si="197"/>
        <v>43144879.24925395</v>
      </c>
      <c r="Q503" s="255">
        <f t="shared" si="197"/>
        <v>8535345.936229672</v>
      </c>
      <c r="R503" s="255">
        <f t="shared" si="197"/>
        <v>9452271.421404691</v>
      </c>
      <c r="S503" s="255">
        <f t="shared" si="197"/>
        <v>4873792.317427859</v>
      </c>
      <c r="T503" s="255">
        <f t="shared" si="197"/>
        <v>3099283.2381606465</v>
      </c>
      <c r="U503" s="255">
        <f t="shared" si="197"/>
        <v>7584.108316527774</v>
      </c>
      <c r="V503" s="255">
        <f t="shared" si="197"/>
        <v>779007.7350105316</v>
      </c>
      <c r="W503" s="255">
        <f t="shared" si="197"/>
        <v>152112.73973714974</v>
      </c>
      <c r="X503" s="255">
        <f t="shared" si="197"/>
        <v>193486.14192250295</v>
      </c>
      <c r="Y503" s="255">
        <f t="shared" si="197"/>
        <v>560006.0331667499</v>
      </c>
      <c r="Z503" s="255">
        <f t="shared" si="197"/>
        <v>1340904.9812760022</v>
      </c>
      <c r="AA503" s="255">
        <f t="shared" si="197"/>
        <v>193369.61047782988</v>
      </c>
      <c r="AB503" s="255">
        <f t="shared" si="197"/>
        <v>18979.10478735848</v>
      </c>
      <c r="AC503" s="73"/>
      <c r="AD503" s="178"/>
      <c r="AE503" s="178"/>
      <c r="AF503" s="178"/>
      <c r="AG503" s="178"/>
      <c r="AH503" s="178"/>
      <c r="AI503" s="178"/>
    </row>
    <row r="504" spans="1:35" s="201" customFormat="1" ht="11.25">
      <c r="A504" s="195">
        <v>376</v>
      </c>
      <c r="B504" s="196" t="s">
        <v>315</v>
      </c>
      <c r="C504" s="197" t="s">
        <v>316</v>
      </c>
      <c r="D504" s="198"/>
      <c r="E504" s="199" t="s">
        <v>472</v>
      </c>
      <c r="F504" s="255">
        <f aca="true" t="shared" si="198" ref="F504:AB504">(F501+F502+F503)</f>
        <v>400265809.5686595</v>
      </c>
      <c r="G504" s="255">
        <f t="shared" si="198"/>
        <v>244133713.53105578</v>
      </c>
      <c r="H504" s="255">
        <f t="shared" si="198"/>
        <v>45718234.25252983</v>
      </c>
      <c r="I504" s="255">
        <f t="shared" si="198"/>
        <v>46824091.78732223</v>
      </c>
      <c r="J504" s="255">
        <f t="shared" si="198"/>
        <v>26662843.27523484</v>
      </c>
      <c r="K504" s="255">
        <f t="shared" si="198"/>
        <v>22405022.06629816</v>
      </c>
      <c r="L504" s="255">
        <f t="shared" si="198"/>
        <v>2326398.153845034</v>
      </c>
      <c r="M504" s="255">
        <f t="shared" si="198"/>
        <v>964160.2321937841</v>
      </c>
      <c r="N504" s="255">
        <f t="shared" si="198"/>
        <v>10388839.385953926</v>
      </c>
      <c r="O504" s="255">
        <f t="shared" si="198"/>
        <v>1313745.3329525278</v>
      </c>
      <c r="P504" s="255">
        <f t="shared" si="198"/>
        <v>244133713.53105578</v>
      </c>
      <c r="Q504" s="255">
        <f t="shared" si="198"/>
        <v>45718234.25252983</v>
      </c>
      <c r="R504" s="255">
        <f t="shared" si="198"/>
        <v>46824091.78732223</v>
      </c>
      <c r="S504" s="255">
        <f t="shared" si="198"/>
        <v>26662843.27523484</v>
      </c>
      <c r="T504" s="255">
        <f t="shared" si="198"/>
        <v>17406683.03725863</v>
      </c>
      <c r="U504" s="255">
        <f t="shared" si="198"/>
        <v>71626.0193273229</v>
      </c>
      <c r="V504" s="255">
        <f t="shared" si="198"/>
        <v>4896193.618685848</v>
      </c>
      <c r="W504" s="255">
        <f t="shared" si="198"/>
        <v>798189.3551998897</v>
      </c>
      <c r="X504" s="255">
        <f t="shared" si="198"/>
        <v>964160.2321937841</v>
      </c>
      <c r="Y504" s="255">
        <f t="shared" si="198"/>
        <v>1512488.107974799</v>
      </c>
      <c r="Z504" s="255">
        <f t="shared" si="198"/>
        <v>10388839.385953926</v>
      </c>
      <c r="AA504" s="255">
        <f t="shared" si="198"/>
        <v>1162950.2186133226</v>
      </c>
      <c r="AB504" s="255">
        <f t="shared" si="198"/>
        <v>136255.67410911963</v>
      </c>
      <c r="AC504" s="73"/>
      <c r="AD504" s="200"/>
      <c r="AE504" s="200"/>
      <c r="AF504" s="200"/>
      <c r="AG504" s="200"/>
      <c r="AH504" s="200"/>
      <c r="AI504" s="200"/>
    </row>
    <row r="505" spans="1:35" s="201" customFormat="1" ht="11.25">
      <c r="A505" s="202"/>
      <c r="B505" s="203"/>
      <c r="C505" s="204"/>
      <c r="D505" s="204"/>
      <c r="E505" s="153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73"/>
      <c r="AD505" s="200"/>
      <c r="AE505" s="200"/>
      <c r="AF505" s="200"/>
      <c r="AG505" s="200"/>
      <c r="AH505" s="200"/>
      <c r="AI505" s="200"/>
    </row>
    <row r="506" spans="1:35" s="201" customFormat="1" ht="11.25">
      <c r="A506" s="195">
        <v>377</v>
      </c>
      <c r="B506" s="205" t="s">
        <v>317</v>
      </c>
      <c r="C506" s="197" t="s">
        <v>318</v>
      </c>
      <c r="D506" s="198"/>
      <c r="E506" s="199" t="s">
        <v>472</v>
      </c>
      <c r="F506" s="255">
        <f aca="true" t="shared" si="199" ref="F506:AB506">(F492+F496+F500+F504)</f>
        <v>1479647251.9356</v>
      </c>
      <c r="G506" s="255">
        <f t="shared" si="199"/>
        <v>802652107.4068825</v>
      </c>
      <c r="H506" s="255">
        <f t="shared" si="199"/>
        <v>177152906.95601434</v>
      </c>
      <c r="I506" s="255">
        <f t="shared" si="199"/>
        <v>203775893.28323224</v>
      </c>
      <c r="J506" s="255">
        <f t="shared" si="199"/>
        <v>128566366.30155557</v>
      </c>
      <c r="K506" s="255">
        <f t="shared" si="199"/>
        <v>118056094.16209485</v>
      </c>
      <c r="L506" s="255">
        <f t="shared" si="199"/>
        <v>7799736.596917318</v>
      </c>
      <c r="M506" s="255">
        <f t="shared" si="199"/>
        <v>24917122.57507928</v>
      </c>
      <c r="N506" s="255">
        <f t="shared" si="199"/>
        <v>14731311.966510698</v>
      </c>
      <c r="O506" s="255">
        <f t="shared" si="199"/>
        <v>1995712.6873133327</v>
      </c>
      <c r="P506" s="255">
        <f t="shared" si="199"/>
        <v>802652107.4068825</v>
      </c>
      <c r="Q506" s="255">
        <f t="shared" si="199"/>
        <v>177152906.95601434</v>
      </c>
      <c r="R506" s="255">
        <f t="shared" si="199"/>
        <v>203775893.28323224</v>
      </c>
      <c r="S506" s="255">
        <f t="shared" si="199"/>
        <v>128566366.30155557</v>
      </c>
      <c r="T506" s="255">
        <f t="shared" si="199"/>
        <v>104023941.73181881</v>
      </c>
      <c r="U506" s="255">
        <f t="shared" si="199"/>
        <v>295410.26411415025</v>
      </c>
      <c r="V506" s="255">
        <f t="shared" si="199"/>
        <v>13736742.166161884</v>
      </c>
      <c r="W506" s="255">
        <f t="shared" si="199"/>
        <v>974500.9235500641</v>
      </c>
      <c r="X506" s="255">
        <f t="shared" si="199"/>
        <v>24917122.57507928</v>
      </c>
      <c r="Y506" s="255">
        <f t="shared" si="199"/>
        <v>6825235.673367254</v>
      </c>
      <c r="Z506" s="255">
        <f t="shared" si="199"/>
        <v>14731311.966510698</v>
      </c>
      <c r="AA506" s="255">
        <f t="shared" si="199"/>
        <v>1443329.7132787413</v>
      </c>
      <c r="AB506" s="255">
        <f t="shared" si="199"/>
        <v>552382.9740345911</v>
      </c>
      <c r="AC506" s="73"/>
      <c r="AD506" s="200"/>
      <c r="AE506" s="200"/>
      <c r="AF506" s="200"/>
      <c r="AG506" s="200"/>
      <c r="AH506" s="200"/>
      <c r="AI506" s="200"/>
    </row>
    <row r="507" spans="2:35" ht="11.25">
      <c r="B507" s="206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73"/>
      <c r="AD507" s="178"/>
      <c r="AE507" s="178"/>
      <c r="AF507" s="178"/>
      <c r="AG507" s="178"/>
      <c r="AH507" s="178"/>
      <c r="AI507" s="178"/>
    </row>
    <row r="508" spans="1:35" s="201" customFormat="1" ht="11.25">
      <c r="A508" s="207">
        <v>378</v>
      </c>
      <c r="B508" s="208" t="s">
        <v>230</v>
      </c>
      <c r="C508" s="209" t="s">
        <v>319</v>
      </c>
      <c r="D508" s="210"/>
      <c r="E508" s="153" t="s">
        <v>472</v>
      </c>
      <c r="F508" s="255">
        <f aca="true" t="shared" si="200" ref="F508:AB508">(F491+F495+F499+F503)</f>
        <v>160788748</v>
      </c>
      <c r="G508" s="255">
        <f t="shared" si="200"/>
        <v>88665043.6377221</v>
      </c>
      <c r="H508" s="255">
        <f t="shared" si="200"/>
        <v>19589932.25504548</v>
      </c>
      <c r="I508" s="255">
        <f t="shared" si="200"/>
        <v>22963459.146174945</v>
      </c>
      <c r="J508" s="255">
        <f t="shared" si="200"/>
        <v>12781660.304418892</v>
      </c>
      <c r="K508" s="255">
        <f t="shared" si="200"/>
        <v>11200472.617056713</v>
      </c>
      <c r="L508" s="255">
        <f t="shared" si="200"/>
        <v>1754138.7773769652</v>
      </c>
      <c r="M508" s="255">
        <f t="shared" si="200"/>
        <v>1865303.435172772</v>
      </c>
      <c r="N508" s="255">
        <f t="shared" si="200"/>
        <v>1677324.9481011124</v>
      </c>
      <c r="O508" s="255">
        <f t="shared" si="200"/>
        <v>291412.878931046</v>
      </c>
      <c r="P508" s="255">
        <f t="shared" si="200"/>
        <v>88665043.6377221</v>
      </c>
      <c r="Q508" s="255">
        <f t="shared" si="200"/>
        <v>19589932.25504548</v>
      </c>
      <c r="R508" s="255">
        <f t="shared" si="200"/>
        <v>22963459.146174945</v>
      </c>
      <c r="S508" s="255">
        <f t="shared" si="200"/>
        <v>12781660.304418892</v>
      </c>
      <c r="T508" s="255">
        <f t="shared" si="200"/>
        <v>9759088.978191428</v>
      </c>
      <c r="U508" s="255">
        <f t="shared" si="200"/>
        <v>18503.720769742387</v>
      </c>
      <c r="V508" s="255">
        <f t="shared" si="200"/>
        <v>1422879.9180955458</v>
      </c>
      <c r="W508" s="255">
        <f t="shared" si="200"/>
        <v>181555.25511300337</v>
      </c>
      <c r="X508" s="255">
        <f t="shared" si="200"/>
        <v>1865303.435172772</v>
      </c>
      <c r="Y508" s="255">
        <f t="shared" si="200"/>
        <v>1572583.5222639618</v>
      </c>
      <c r="Z508" s="255">
        <f t="shared" si="200"/>
        <v>1677324.9481011124</v>
      </c>
      <c r="AA508" s="255">
        <f t="shared" si="200"/>
        <v>235428.03695836768</v>
      </c>
      <c r="AB508" s="255">
        <f t="shared" si="200"/>
        <v>55984.8419726783</v>
      </c>
      <c r="AC508" s="73"/>
      <c r="AD508" s="200"/>
      <c r="AE508" s="200"/>
      <c r="AF508" s="200"/>
      <c r="AG508" s="200"/>
      <c r="AH508" s="200"/>
      <c r="AI508" s="200"/>
    </row>
    <row r="509" spans="1:35" s="201" customFormat="1" ht="11.25">
      <c r="A509" s="207">
        <v>379</v>
      </c>
      <c r="B509" s="208" t="s">
        <v>320</v>
      </c>
      <c r="C509" s="209" t="s">
        <v>321</v>
      </c>
      <c r="D509" s="210"/>
      <c r="E509" s="153" t="s">
        <v>472</v>
      </c>
      <c r="F509" s="255">
        <f aca="true" t="shared" si="201" ref="F509:AB509">(F490+F494+F498+F502)</f>
        <v>115817659.52375406</v>
      </c>
      <c r="G509" s="255">
        <f t="shared" si="201"/>
        <v>68560799.65491015</v>
      </c>
      <c r="H509" s="255">
        <f t="shared" si="201"/>
        <v>13588705.567281272</v>
      </c>
      <c r="I509" s="255">
        <f t="shared" si="201"/>
        <v>13169405.547902055</v>
      </c>
      <c r="J509" s="255">
        <f t="shared" si="201"/>
        <v>8047059.937203505</v>
      </c>
      <c r="K509" s="255">
        <f t="shared" si="201"/>
        <v>7429090.850392733</v>
      </c>
      <c r="L509" s="255">
        <f t="shared" si="201"/>
        <v>1030847.0749234738</v>
      </c>
      <c r="M509" s="255">
        <f t="shared" si="201"/>
        <v>1423924.258002808</v>
      </c>
      <c r="N509" s="255">
        <f t="shared" si="201"/>
        <v>2344011.3255586997</v>
      </c>
      <c r="O509" s="255">
        <f t="shared" si="201"/>
        <v>223815.30757939405</v>
      </c>
      <c r="P509" s="255">
        <f t="shared" si="201"/>
        <v>68560799.65491015</v>
      </c>
      <c r="Q509" s="255">
        <f t="shared" si="201"/>
        <v>13588705.567281272</v>
      </c>
      <c r="R509" s="255">
        <f t="shared" si="201"/>
        <v>13169405.547902055</v>
      </c>
      <c r="S509" s="255">
        <f t="shared" si="201"/>
        <v>8047059.937203505</v>
      </c>
      <c r="T509" s="255">
        <f t="shared" si="201"/>
        <v>6280808.2590021435</v>
      </c>
      <c r="U509" s="255">
        <f t="shared" si="201"/>
        <v>19746.390776267046</v>
      </c>
      <c r="V509" s="255">
        <f t="shared" si="201"/>
        <v>1128536.2006143206</v>
      </c>
      <c r="W509" s="255">
        <f t="shared" si="201"/>
        <v>131944.20938262143</v>
      </c>
      <c r="X509" s="255">
        <f t="shared" si="201"/>
        <v>1423924.258002808</v>
      </c>
      <c r="Y509" s="255">
        <f t="shared" si="201"/>
        <v>898902.8655408518</v>
      </c>
      <c r="Z509" s="255">
        <f t="shared" si="201"/>
        <v>2344011.3255586997</v>
      </c>
      <c r="AA509" s="255">
        <f t="shared" si="201"/>
        <v>181725.52629751424</v>
      </c>
      <c r="AB509" s="255">
        <f t="shared" si="201"/>
        <v>42089.781281879725</v>
      </c>
      <c r="AC509" s="73"/>
      <c r="AD509" s="200"/>
      <c r="AE509" s="200"/>
      <c r="AF509" s="200"/>
      <c r="AG509" s="200"/>
      <c r="AH509" s="200"/>
      <c r="AI509" s="200"/>
    </row>
    <row r="510" spans="1:35" s="201" customFormat="1" ht="11.25">
      <c r="A510" s="207"/>
      <c r="B510" s="208"/>
      <c r="C510" s="210"/>
      <c r="D510" s="210"/>
      <c r="E510" s="153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73"/>
      <c r="AD510" s="200"/>
      <c r="AE510" s="200"/>
      <c r="AF510" s="200"/>
      <c r="AG510" s="200"/>
      <c r="AH510" s="200"/>
      <c r="AI510" s="200"/>
    </row>
    <row r="511" spans="2:35" ht="11.25">
      <c r="B511" s="206" t="s">
        <v>322</v>
      </c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73"/>
      <c r="AD511" s="178"/>
      <c r="AE511" s="178"/>
      <c r="AF511" s="178"/>
      <c r="AG511" s="178"/>
      <c r="AH511" s="178"/>
      <c r="AI511" s="178"/>
    </row>
    <row r="512" spans="1:35" ht="11.25">
      <c r="A512" s="149">
        <v>380</v>
      </c>
      <c r="B512" s="191" t="s">
        <v>323</v>
      </c>
      <c r="C512" s="150" t="s">
        <v>467</v>
      </c>
      <c r="D512" s="153" t="s">
        <v>472</v>
      </c>
      <c r="E512" s="150" t="s">
        <v>467</v>
      </c>
      <c r="F512" s="255">
        <v>20739367266</v>
      </c>
      <c r="G512" s="255">
        <v>9531506715.259071</v>
      </c>
      <c r="H512" s="255">
        <v>2323880206.0099654</v>
      </c>
      <c r="I512" s="255">
        <v>2793580710.3652887</v>
      </c>
      <c r="J512" s="255">
        <v>1840471615.1168199</v>
      </c>
      <c r="K512" s="255">
        <v>1752459705.9295819</v>
      </c>
      <c r="L512" s="255">
        <v>1851779454.5745862</v>
      </c>
      <c r="M512" s="255">
        <v>441670201.17250425</v>
      </c>
      <c r="N512" s="255">
        <v>80549952.55306827</v>
      </c>
      <c r="O512" s="255">
        <v>123468705.01911287</v>
      </c>
      <c r="P512" s="255">
        <v>9531506715.259071</v>
      </c>
      <c r="Q512" s="255">
        <v>2323880206.0099654</v>
      </c>
      <c r="R512" s="255">
        <v>2793580710.3652887</v>
      </c>
      <c r="S512" s="255">
        <v>1840471615.1168199</v>
      </c>
      <c r="T512" s="255">
        <v>1567875487.7907817</v>
      </c>
      <c r="U512" s="255">
        <v>4688049.740159054</v>
      </c>
      <c r="V512" s="255">
        <v>179896168.39864114</v>
      </c>
      <c r="W512" s="255">
        <v>50342421.17468016</v>
      </c>
      <c r="X512" s="255">
        <v>441670201.17250425</v>
      </c>
      <c r="Y512" s="255">
        <v>1801437033.399906</v>
      </c>
      <c r="Z512" s="255">
        <v>80549952.55306827</v>
      </c>
      <c r="AA512" s="255">
        <v>116197581.58951013</v>
      </c>
      <c r="AB512" s="255">
        <v>7271123.429602744</v>
      </c>
      <c r="AC512" s="73"/>
      <c r="AD512" s="178"/>
      <c r="AE512" s="178"/>
      <c r="AF512" s="178"/>
      <c r="AG512" s="178"/>
      <c r="AH512" s="178"/>
      <c r="AI512" s="178"/>
    </row>
    <row r="513" spans="6:35" ht="11.25"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73"/>
      <c r="AD513" s="178"/>
      <c r="AE513" s="178"/>
      <c r="AF513" s="178"/>
      <c r="AG513" s="178"/>
      <c r="AH513" s="178"/>
      <c r="AI513" s="178"/>
    </row>
    <row r="514" spans="1:35" ht="11.25">
      <c r="A514" s="149">
        <v>381</v>
      </c>
      <c r="B514" s="191" t="s">
        <v>291</v>
      </c>
      <c r="C514" s="155" t="s">
        <v>324</v>
      </c>
      <c r="E514" s="153" t="s">
        <v>472</v>
      </c>
      <c r="F514" s="314">
        <f aca="true" t="shared" si="202" ref="F514:AB514">(F489/F512)</f>
        <v>0.043604375108748414</v>
      </c>
      <c r="G514" s="314">
        <f t="shared" si="202"/>
        <v>0.04920729249745607</v>
      </c>
      <c r="H514" s="314">
        <f t="shared" si="202"/>
        <v>0.04739350041445623</v>
      </c>
      <c r="I514" s="314">
        <f t="shared" si="202"/>
        <v>0.04721452688467197</v>
      </c>
      <c r="J514" s="314">
        <f t="shared" si="202"/>
        <v>0.04697847536795821</v>
      </c>
      <c r="K514" s="314">
        <f t="shared" si="202"/>
        <v>0.04627183028522301</v>
      </c>
      <c r="L514" s="314">
        <f t="shared" si="202"/>
        <v>0.0008323347186296834</v>
      </c>
      <c r="M514" s="314">
        <f t="shared" si="202"/>
        <v>0.045694281856392106</v>
      </c>
      <c r="N514" s="314">
        <f t="shared" si="202"/>
        <v>0.044580174296846777</v>
      </c>
      <c r="O514" s="314">
        <f t="shared" si="202"/>
        <v>0.003296376992430876</v>
      </c>
      <c r="P514" s="314">
        <f t="shared" si="202"/>
        <v>0.04920729249745607</v>
      </c>
      <c r="Q514" s="314">
        <f t="shared" si="202"/>
        <v>0.04739350041445623</v>
      </c>
      <c r="R514" s="314">
        <f t="shared" si="202"/>
        <v>0.04721452688467197</v>
      </c>
      <c r="S514" s="314">
        <f t="shared" si="202"/>
        <v>0.04697847536795821</v>
      </c>
      <c r="T514" s="314">
        <f t="shared" si="202"/>
        <v>0.0467886779459488</v>
      </c>
      <c r="U514" s="314">
        <f t="shared" si="202"/>
        <v>0.04190075376978669</v>
      </c>
      <c r="V514" s="314">
        <f t="shared" si="202"/>
        <v>0.0418811811619951</v>
      </c>
      <c r="W514" s="314">
        <f t="shared" si="202"/>
        <v>0.0012015252553036445</v>
      </c>
      <c r="X514" s="314">
        <f t="shared" si="202"/>
        <v>0.045694281856392106</v>
      </c>
      <c r="Y514" s="314">
        <f t="shared" si="202"/>
        <v>0.000822017430183654</v>
      </c>
      <c r="Z514" s="314">
        <f t="shared" si="202"/>
        <v>0.044580174296846777</v>
      </c>
      <c r="AA514" s="314">
        <f t="shared" si="202"/>
        <v>0.000524457241601735</v>
      </c>
      <c r="AB514" s="314">
        <f t="shared" si="202"/>
        <v>0.04759357185164962</v>
      </c>
      <c r="AC514" s="73"/>
      <c r="AD514" s="211"/>
      <c r="AE514" s="211"/>
      <c r="AF514" s="211"/>
      <c r="AG514" s="211"/>
      <c r="AH514" s="211"/>
      <c r="AI514" s="211"/>
    </row>
    <row r="515" spans="1:35" ht="11.25">
      <c r="A515" s="149">
        <v>382</v>
      </c>
      <c r="B515" s="154" t="s">
        <v>293</v>
      </c>
      <c r="C515" s="155" t="s">
        <v>325</v>
      </c>
      <c r="E515" s="153" t="s">
        <v>472</v>
      </c>
      <c r="F515" s="314">
        <f aca="true" t="shared" si="203" ref="F515:AB515">(F490/F512)</f>
        <v>0.001786516614709061</v>
      </c>
      <c r="G515" s="314">
        <f t="shared" si="203"/>
        <v>0.002074952666143176</v>
      </c>
      <c r="H515" s="314">
        <f t="shared" si="203"/>
        <v>0.0019702918851738404</v>
      </c>
      <c r="I515" s="314">
        <f t="shared" si="203"/>
        <v>0.0017363448958399577</v>
      </c>
      <c r="J515" s="314">
        <f t="shared" si="203"/>
        <v>0.0017105112171530892</v>
      </c>
      <c r="K515" s="314">
        <f t="shared" si="203"/>
        <v>0.0017881882989833045</v>
      </c>
      <c r="L515" s="314">
        <f t="shared" si="203"/>
        <v>-8.369141116496737E-08</v>
      </c>
      <c r="M515" s="314">
        <f t="shared" si="203"/>
        <v>0.002298273307443465</v>
      </c>
      <c r="N515" s="314">
        <f t="shared" si="203"/>
        <v>0.0027548642081639567</v>
      </c>
      <c r="O515" s="314">
        <f t="shared" si="203"/>
        <v>7.603965873809954E-05</v>
      </c>
      <c r="P515" s="314">
        <f t="shared" si="203"/>
        <v>0.002074952666143176</v>
      </c>
      <c r="Q515" s="314">
        <f t="shared" si="203"/>
        <v>0.0019702918851738404</v>
      </c>
      <c r="R515" s="314">
        <f t="shared" si="203"/>
        <v>0.0017363448958399577</v>
      </c>
      <c r="S515" s="314">
        <f t="shared" si="203"/>
        <v>0.0017105112171530892</v>
      </c>
      <c r="T515" s="314">
        <f t="shared" si="203"/>
        <v>0.0018208122917395316</v>
      </c>
      <c r="U515" s="314">
        <f t="shared" si="203"/>
        <v>0.0013960895097357914</v>
      </c>
      <c r="V515" s="314">
        <f t="shared" si="203"/>
        <v>0.0015602132379951338</v>
      </c>
      <c r="W515" s="314">
        <f t="shared" si="203"/>
        <v>1.2754359430047271E-26</v>
      </c>
      <c r="X515" s="314">
        <f t="shared" si="203"/>
        <v>0.002298273307443465</v>
      </c>
      <c r="Y515" s="314">
        <f t="shared" si="203"/>
        <v>-9.52028264342417E-08</v>
      </c>
      <c r="Z515" s="314">
        <f t="shared" si="203"/>
        <v>0.0027548642081639567</v>
      </c>
      <c r="AA515" s="314">
        <f t="shared" si="203"/>
        <v>0</v>
      </c>
      <c r="AB515" s="314">
        <f t="shared" si="203"/>
        <v>0.002066297532375964</v>
      </c>
      <c r="AC515" s="73"/>
      <c r="AD515" s="211"/>
      <c r="AE515" s="211"/>
      <c r="AF515" s="211"/>
      <c r="AG515" s="211"/>
      <c r="AH515" s="211"/>
      <c r="AI515" s="211"/>
    </row>
    <row r="516" spans="1:35" ht="11.25">
      <c r="A516" s="149">
        <v>383</v>
      </c>
      <c r="B516" s="154" t="s">
        <v>295</v>
      </c>
      <c r="C516" s="155" t="s">
        <v>326</v>
      </c>
      <c r="E516" s="153" t="s">
        <v>472</v>
      </c>
      <c r="F516" s="314">
        <f aca="true" t="shared" si="204" ref="F516:AB516">(F491/F512)</f>
        <v>0.0035696157646433334</v>
      </c>
      <c r="G516" s="314">
        <f t="shared" si="204"/>
        <v>0.0040372921658687845</v>
      </c>
      <c r="H516" s="314">
        <f t="shared" si="204"/>
        <v>0.004010706729754289</v>
      </c>
      <c r="I516" s="314">
        <f t="shared" si="204"/>
        <v>0.004068631850988632</v>
      </c>
      <c r="J516" s="314">
        <f t="shared" si="204"/>
        <v>0.003628691114799107</v>
      </c>
      <c r="K516" s="314">
        <f t="shared" si="204"/>
        <v>0.0035173010734474448</v>
      </c>
      <c r="L516" s="314">
        <f t="shared" si="204"/>
        <v>6.874972946589512E-05</v>
      </c>
      <c r="M516" s="314">
        <f t="shared" si="204"/>
        <v>0.003210314876250869</v>
      </c>
      <c r="N516" s="314">
        <f t="shared" si="204"/>
        <v>0.0035646564588648413</v>
      </c>
      <c r="O516" s="314">
        <f t="shared" si="204"/>
        <v>0.00017777068002879686</v>
      </c>
      <c r="P516" s="314">
        <f t="shared" si="204"/>
        <v>0.0040372921658687845</v>
      </c>
      <c r="Q516" s="314">
        <f t="shared" si="204"/>
        <v>0.004010706729754289</v>
      </c>
      <c r="R516" s="314">
        <f t="shared" si="204"/>
        <v>0.004068631850988632</v>
      </c>
      <c r="S516" s="314">
        <f t="shared" si="204"/>
        <v>0.003628691114799107</v>
      </c>
      <c r="T516" s="314">
        <f t="shared" si="204"/>
        <v>0.0035867940882205723</v>
      </c>
      <c r="U516" s="314">
        <f t="shared" si="204"/>
        <v>0.002016285304737984</v>
      </c>
      <c r="V516" s="314">
        <f t="shared" si="204"/>
        <v>0.0030380767583639856</v>
      </c>
      <c r="W516" s="314">
        <f t="shared" si="204"/>
        <v>7.298462363687781E-05</v>
      </c>
      <c r="X516" s="314">
        <f t="shared" si="204"/>
        <v>0.003210314876250869</v>
      </c>
      <c r="Y516" s="314">
        <f t="shared" si="204"/>
        <v>7.062511645444534E-05</v>
      </c>
      <c r="Z516" s="314">
        <f t="shared" si="204"/>
        <v>0.0035646564588648413</v>
      </c>
      <c r="AA516" s="314">
        <f t="shared" si="204"/>
        <v>5.023875355229179E-06</v>
      </c>
      <c r="AB516" s="314">
        <f t="shared" si="204"/>
        <v>0.0044982147833690644</v>
      </c>
      <c r="AC516" s="73"/>
      <c r="AD516" s="211"/>
      <c r="AE516" s="211"/>
      <c r="AF516" s="211"/>
      <c r="AG516" s="211"/>
      <c r="AH516" s="211"/>
      <c r="AI516" s="211"/>
    </row>
    <row r="517" spans="1:35" ht="11.25">
      <c r="A517" s="212">
        <v>384</v>
      </c>
      <c r="B517" s="196" t="s">
        <v>297</v>
      </c>
      <c r="C517" s="213" t="s">
        <v>327</v>
      </c>
      <c r="D517" s="213"/>
      <c r="E517" s="199" t="s">
        <v>472</v>
      </c>
      <c r="F517" s="314">
        <f aca="true" t="shared" si="205" ref="F517:AB517">(F514+F515+F516)</f>
        <v>0.04896050748810081</v>
      </c>
      <c r="G517" s="314">
        <f t="shared" si="205"/>
        <v>0.055319537329468024</v>
      </c>
      <c r="H517" s="314">
        <f t="shared" si="205"/>
        <v>0.05337449902938436</v>
      </c>
      <c r="I517" s="314">
        <f t="shared" si="205"/>
        <v>0.053019503631500556</v>
      </c>
      <c r="J517" s="314">
        <f t="shared" si="205"/>
        <v>0.05231767769991041</v>
      </c>
      <c r="K517" s="314">
        <f t="shared" si="205"/>
        <v>0.05157731965765376</v>
      </c>
      <c r="L517" s="314">
        <f t="shared" si="205"/>
        <v>0.0009010007566844136</v>
      </c>
      <c r="M517" s="314">
        <f t="shared" si="205"/>
        <v>0.05120287004008644</v>
      </c>
      <c r="N517" s="314">
        <f t="shared" si="205"/>
        <v>0.05089969496387557</v>
      </c>
      <c r="O517" s="314">
        <f t="shared" si="205"/>
        <v>0.0035501873311977726</v>
      </c>
      <c r="P517" s="314">
        <f t="shared" si="205"/>
        <v>0.055319537329468024</v>
      </c>
      <c r="Q517" s="314">
        <f t="shared" si="205"/>
        <v>0.05337449902938436</v>
      </c>
      <c r="R517" s="314">
        <f t="shared" si="205"/>
        <v>0.053019503631500556</v>
      </c>
      <c r="S517" s="314">
        <f t="shared" si="205"/>
        <v>0.05231767769991041</v>
      </c>
      <c r="T517" s="314">
        <f t="shared" si="205"/>
        <v>0.05219628432590891</v>
      </c>
      <c r="U517" s="314">
        <f t="shared" si="205"/>
        <v>0.04531312858426047</v>
      </c>
      <c r="V517" s="314">
        <f t="shared" si="205"/>
        <v>0.04647947115835422</v>
      </c>
      <c r="W517" s="314">
        <f t="shared" si="205"/>
        <v>0.0012745098789405222</v>
      </c>
      <c r="X517" s="314">
        <f t="shared" si="205"/>
        <v>0.05120287004008644</v>
      </c>
      <c r="Y517" s="314">
        <f t="shared" si="205"/>
        <v>0.0008925473438116651</v>
      </c>
      <c r="Z517" s="314">
        <f t="shared" si="205"/>
        <v>0.05089969496387557</v>
      </c>
      <c r="AA517" s="314">
        <f t="shared" si="205"/>
        <v>0.0005294811169569642</v>
      </c>
      <c r="AB517" s="314">
        <f t="shared" si="205"/>
        <v>0.05415808416739465</v>
      </c>
      <c r="AC517" s="73"/>
      <c r="AD517" s="211"/>
      <c r="AE517" s="211"/>
      <c r="AF517" s="211"/>
      <c r="AG517" s="211"/>
      <c r="AH517" s="211"/>
      <c r="AI517" s="211"/>
    </row>
    <row r="518" spans="1:35" ht="11.25">
      <c r="A518" s="149">
        <v>385</v>
      </c>
      <c r="B518" s="154" t="s">
        <v>299</v>
      </c>
      <c r="C518" s="155" t="s">
        <v>328</v>
      </c>
      <c r="E518" s="153" t="s">
        <v>472</v>
      </c>
      <c r="F518" s="314">
        <f aca="true" t="shared" si="206" ref="F518:AB518">(F493/F512)</f>
        <v>5.422583330654078E-06</v>
      </c>
      <c r="G518" s="314">
        <f t="shared" si="206"/>
        <v>6.131221734541388E-06</v>
      </c>
      <c r="H518" s="314">
        <f t="shared" si="206"/>
        <v>5.9037014959851145E-06</v>
      </c>
      <c r="I518" s="314">
        <f t="shared" si="206"/>
        <v>5.8812512380016156E-06</v>
      </c>
      <c r="J518" s="314">
        <f t="shared" si="206"/>
        <v>5.8516411752509504E-06</v>
      </c>
      <c r="K518" s="314">
        <f t="shared" si="206"/>
        <v>5.763000333058815E-06</v>
      </c>
      <c r="L518" s="314">
        <f t="shared" si="206"/>
        <v>0</v>
      </c>
      <c r="M518" s="314">
        <f t="shared" si="206"/>
        <v>5.688610891514572E-06</v>
      </c>
      <c r="N518" s="314">
        <f t="shared" si="206"/>
        <v>5.5508007222886825E-06</v>
      </c>
      <c r="O518" s="314">
        <f t="shared" si="206"/>
        <v>3.491493969088262E-07</v>
      </c>
      <c r="P518" s="314">
        <f t="shared" si="206"/>
        <v>6.131221734541388E-06</v>
      </c>
      <c r="Q518" s="314">
        <f t="shared" si="206"/>
        <v>5.9037014959851145E-06</v>
      </c>
      <c r="R518" s="314">
        <f t="shared" si="206"/>
        <v>5.8812512380016156E-06</v>
      </c>
      <c r="S518" s="314">
        <f t="shared" si="206"/>
        <v>5.8516411752509504E-06</v>
      </c>
      <c r="T518" s="314">
        <f t="shared" si="206"/>
        <v>5.827833179209018E-06</v>
      </c>
      <c r="U518" s="314">
        <f t="shared" si="206"/>
        <v>5.214696930005597E-06</v>
      </c>
      <c r="V518" s="314">
        <f t="shared" si="206"/>
        <v>5.2122417619432525E-06</v>
      </c>
      <c r="W518" s="314">
        <f t="shared" si="206"/>
        <v>0</v>
      </c>
      <c r="X518" s="314">
        <f t="shared" si="206"/>
        <v>5.688610891514572E-06</v>
      </c>
      <c r="Y518" s="314">
        <f t="shared" si="206"/>
        <v>0</v>
      </c>
      <c r="Z518" s="314">
        <f t="shared" si="206"/>
        <v>5.5508007222886825E-06</v>
      </c>
      <c r="AA518" s="314">
        <f t="shared" si="206"/>
        <v>0</v>
      </c>
      <c r="AB518" s="314">
        <f t="shared" si="206"/>
        <v>5.928798254067359E-06</v>
      </c>
      <c r="AC518" s="73"/>
      <c r="AD518" s="211"/>
      <c r="AE518" s="211"/>
      <c r="AF518" s="211"/>
      <c r="AG518" s="211"/>
      <c r="AH518" s="211"/>
      <c r="AI518" s="211"/>
    </row>
    <row r="519" spans="1:35" ht="11.25">
      <c r="A519" s="149">
        <v>386</v>
      </c>
      <c r="B519" s="154" t="s">
        <v>293</v>
      </c>
      <c r="C519" s="155" t="s">
        <v>329</v>
      </c>
      <c r="E519" s="153" t="s">
        <v>472</v>
      </c>
      <c r="F519" s="314">
        <f aca="true" t="shared" si="207" ref="F519:AB519">(F494/F512)</f>
        <v>2.8629064452147347E-08</v>
      </c>
      <c r="G519" s="314">
        <f t="shared" si="207"/>
        <v>2.8295953525049574E-08</v>
      </c>
      <c r="H519" s="314">
        <f t="shared" si="207"/>
        <v>3.252195724635762E-08</v>
      </c>
      <c r="I519" s="314">
        <f t="shared" si="207"/>
        <v>3.84539730248263E-08</v>
      </c>
      <c r="J519" s="314">
        <f t="shared" si="207"/>
        <v>3.624133063945666E-08</v>
      </c>
      <c r="K519" s="314">
        <f t="shared" si="207"/>
        <v>3.574604378196841E-08</v>
      </c>
      <c r="L519" s="314">
        <f t="shared" si="207"/>
        <v>0</v>
      </c>
      <c r="M519" s="314">
        <f t="shared" si="207"/>
        <v>3.2532604211438836E-08</v>
      </c>
      <c r="N519" s="314">
        <f t="shared" si="207"/>
        <v>3.965159966202651E-08</v>
      </c>
      <c r="O519" s="314">
        <f t="shared" si="207"/>
        <v>0</v>
      </c>
      <c r="P519" s="314">
        <f t="shared" si="207"/>
        <v>2.8295953525049574E-08</v>
      </c>
      <c r="Q519" s="314">
        <f t="shared" si="207"/>
        <v>3.252195724635762E-08</v>
      </c>
      <c r="R519" s="314">
        <f t="shared" si="207"/>
        <v>3.84539730248263E-08</v>
      </c>
      <c r="S519" s="314">
        <f t="shared" si="207"/>
        <v>3.624133063945666E-08</v>
      </c>
      <c r="T519" s="314">
        <f t="shared" si="207"/>
        <v>3.630144335958639E-08</v>
      </c>
      <c r="U519" s="314">
        <f t="shared" si="207"/>
        <v>2.0847090094362525E-08</v>
      </c>
      <c r="V519" s="314">
        <f t="shared" si="207"/>
        <v>3.151586825756152E-08</v>
      </c>
      <c r="W519" s="314">
        <f t="shared" si="207"/>
        <v>0</v>
      </c>
      <c r="X519" s="314">
        <f t="shared" si="207"/>
        <v>3.2532604211438836E-08</v>
      </c>
      <c r="Y519" s="314">
        <f t="shared" si="207"/>
        <v>0</v>
      </c>
      <c r="Z519" s="314">
        <f t="shared" si="207"/>
        <v>3.965159966202651E-08</v>
      </c>
      <c r="AA519" s="314">
        <f t="shared" si="207"/>
        <v>0</v>
      </c>
      <c r="AB519" s="314">
        <f t="shared" si="207"/>
        <v>0</v>
      </c>
      <c r="AC519" s="73"/>
      <c r="AD519" s="211"/>
      <c r="AE519" s="211"/>
      <c r="AF519" s="211"/>
      <c r="AG519" s="211"/>
      <c r="AH519" s="211"/>
      <c r="AI519" s="211"/>
    </row>
    <row r="520" spans="1:35" ht="11.25">
      <c r="A520" s="149">
        <v>387</v>
      </c>
      <c r="B520" s="154" t="s">
        <v>295</v>
      </c>
      <c r="C520" s="155" t="s">
        <v>330</v>
      </c>
      <c r="E520" s="153" t="s">
        <v>472</v>
      </c>
      <c r="F520" s="314">
        <f aca="true" t="shared" si="208" ref="F520:AB520">(F495/F512)</f>
        <v>2.5987501875961396E-07</v>
      </c>
      <c r="G520" s="314">
        <f t="shared" si="208"/>
        <v>2.953709557989577E-07</v>
      </c>
      <c r="H520" s="314">
        <f t="shared" si="208"/>
        <v>2.8943503189043667E-07</v>
      </c>
      <c r="I520" s="314">
        <f t="shared" si="208"/>
        <v>2.9104864923353707E-07</v>
      </c>
      <c r="J520" s="314">
        <f t="shared" si="208"/>
        <v>2.6495291958378887E-07</v>
      </c>
      <c r="K520" s="314">
        <f t="shared" si="208"/>
        <v>2.575164919699015E-07</v>
      </c>
      <c r="L520" s="314">
        <f t="shared" si="208"/>
        <v>0</v>
      </c>
      <c r="M520" s="314">
        <f t="shared" si="208"/>
        <v>2.3811922927823929E-07</v>
      </c>
      <c r="N520" s="314">
        <f t="shared" si="208"/>
        <v>2.721428332744713E-07</v>
      </c>
      <c r="O520" s="314">
        <f t="shared" si="208"/>
        <v>9.794424681328659E-09</v>
      </c>
      <c r="P520" s="314">
        <f t="shared" si="208"/>
        <v>2.953709557989577E-07</v>
      </c>
      <c r="Q520" s="314">
        <f t="shared" si="208"/>
        <v>2.8943503189043667E-07</v>
      </c>
      <c r="R520" s="314">
        <f t="shared" si="208"/>
        <v>2.9104864923353707E-07</v>
      </c>
      <c r="S520" s="314">
        <f t="shared" si="208"/>
        <v>2.6495291958378887E-07</v>
      </c>
      <c r="T520" s="314">
        <f t="shared" si="208"/>
        <v>2.614415810181967E-07</v>
      </c>
      <c r="U520" s="314">
        <f t="shared" si="208"/>
        <v>1.6577375315179735E-07</v>
      </c>
      <c r="V520" s="314">
        <f t="shared" si="208"/>
        <v>2.2721876485682902E-07</v>
      </c>
      <c r="W520" s="314">
        <f t="shared" si="208"/>
        <v>0</v>
      </c>
      <c r="X520" s="314">
        <f t="shared" si="208"/>
        <v>2.3811922927823929E-07</v>
      </c>
      <c r="Y520" s="314">
        <f t="shared" si="208"/>
        <v>0</v>
      </c>
      <c r="Z520" s="314">
        <f t="shared" si="208"/>
        <v>2.721428332744713E-07</v>
      </c>
      <c r="AA520" s="314">
        <f t="shared" si="208"/>
        <v>0</v>
      </c>
      <c r="AB520" s="314">
        <f t="shared" si="208"/>
        <v>4.137029604407953E-07</v>
      </c>
      <c r="AC520" s="73"/>
      <c r="AD520" s="211"/>
      <c r="AE520" s="211"/>
      <c r="AF520" s="211"/>
      <c r="AG520" s="211"/>
      <c r="AH520" s="211"/>
      <c r="AI520" s="211"/>
    </row>
    <row r="521" spans="1:35" ht="11.25">
      <c r="A521" s="212">
        <v>388</v>
      </c>
      <c r="B521" s="196" t="s">
        <v>303</v>
      </c>
      <c r="C521" s="214" t="s">
        <v>331</v>
      </c>
      <c r="D521" s="213"/>
      <c r="E521" s="199" t="s">
        <v>472</v>
      </c>
      <c r="F521" s="314">
        <f aca="true" t="shared" si="209" ref="F521:AB521">(F518+F519+F520)</f>
        <v>5.711087413865839E-06</v>
      </c>
      <c r="G521" s="314">
        <f t="shared" si="209"/>
        <v>6.454888643865395E-06</v>
      </c>
      <c r="H521" s="314">
        <f t="shared" si="209"/>
        <v>6.225658485121909E-06</v>
      </c>
      <c r="I521" s="314">
        <f t="shared" si="209"/>
        <v>6.210753860259979E-06</v>
      </c>
      <c r="J521" s="314">
        <f t="shared" si="209"/>
        <v>6.152835425474196E-06</v>
      </c>
      <c r="K521" s="314">
        <f t="shared" si="209"/>
        <v>6.056262868810685E-06</v>
      </c>
      <c r="L521" s="314">
        <f t="shared" si="209"/>
        <v>0</v>
      </c>
      <c r="M521" s="314">
        <f t="shared" si="209"/>
        <v>5.9592627250042505E-06</v>
      </c>
      <c r="N521" s="314">
        <f t="shared" si="209"/>
        <v>5.86259515522518E-06</v>
      </c>
      <c r="O521" s="314">
        <f t="shared" si="209"/>
        <v>3.5894382159015485E-07</v>
      </c>
      <c r="P521" s="314">
        <f t="shared" si="209"/>
        <v>6.454888643865395E-06</v>
      </c>
      <c r="Q521" s="314">
        <f t="shared" si="209"/>
        <v>6.225658485121909E-06</v>
      </c>
      <c r="R521" s="314">
        <f t="shared" si="209"/>
        <v>6.210753860259979E-06</v>
      </c>
      <c r="S521" s="314">
        <f t="shared" si="209"/>
        <v>6.152835425474196E-06</v>
      </c>
      <c r="T521" s="314">
        <f t="shared" si="209"/>
        <v>6.1255762035868E-06</v>
      </c>
      <c r="U521" s="314">
        <f t="shared" si="209"/>
        <v>5.401317773251756E-06</v>
      </c>
      <c r="V521" s="314">
        <f t="shared" si="209"/>
        <v>5.470976395057643E-06</v>
      </c>
      <c r="W521" s="314">
        <f t="shared" si="209"/>
        <v>0</v>
      </c>
      <c r="X521" s="314">
        <f t="shared" si="209"/>
        <v>5.9592627250042505E-06</v>
      </c>
      <c r="Y521" s="314">
        <f t="shared" si="209"/>
        <v>0</v>
      </c>
      <c r="Z521" s="314">
        <f t="shared" si="209"/>
        <v>5.86259515522518E-06</v>
      </c>
      <c r="AA521" s="314">
        <f t="shared" si="209"/>
        <v>0</v>
      </c>
      <c r="AB521" s="314">
        <f t="shared" si="209"/>
        <v>6.342501214508155E-06</v>
      </c>
      <c r="AC521" s="73"/>
      <c r="AD521" s="211"/>
      <c r="AE521" s="211"/>
      <c r="AF521" s="211"/>
      <c r="AG521" s="211"/>
      <c r="AH521" s="211"/>
      <c r="AI521" s="211"/>
    </row>
    <row r="522" spans="1:35" ht="11.25">
      <c r="A522" s="149">
        <v>389</v>
      </c>
      <c r="B522" s="154" t="s">
        <v>305</v>
      </c>
      <c r="C522" s="155" t="s">
        <v>332</v>
      </c>
      <c r="E522" s="153" t="s">
        <v>472</v>
      </c>
      <c r="F522" s="314">
        <f aca="true" t="shared" si="210" ref="F522:AB522">(F497/F512)</f>
        <v>0.0022391873816388947</v>
      </c>
      <c r="G522" s="314">
        <f t="shared" si="210"/>
        <v>0.002373045435438286</v>
      </c>
      <c r="H522" s="314">
        <f t="shared" si="210"/>
        <v>0.0022833336779724328</v>
      </c>
      <c r="I522" s="314">
        <f t="shared" si="210"/>
        <v>0.002274481489208737</v>
      </c>
      <c r="J522" s="314">
        <f t="shared" si="210"/>
        <v>0.0022628061728285657</v>
      </c>
      <c r="K522" s="314">
        <f t="shared" si="210"/>
        <v>0.00222785488327837</v>
      </c>
      <c r="L522" s="314">
        <f t="shared" si="210"/>
        <v>0.0014765062845529626</v>
      </c>
      <c r="M522" s="314">
        <f t="shared" si="210"/>
        <v>0.0022540640114499734</v>
      </c>
      <c r="N522" s="314">
        <f t="shared" si="210"/>
        <v>0.002144184084862562</v>
      </c>
      <c r="O522" s="314">
        <f t="shared" si="210"/>
        <v>0.0015323895249436924</v>
      </c>
      <c r="P522" s="314">
        <f t="shared" si="210"/>
        <v>0.002373045435438286</v>
      </c>
      <c r="Q522" s="314">
        <f t="shared" si="210"/>
        <v>0.0022833336779724328</v>
      </c>
      <c r="R522" s="314">
        <f t="shared" si="210"/>
        <v>0.002274481489208737</v>
      </c>
      <c r="S522" s="314">
        <f t="shared" si="210"/>
        <v>0.0022628061728285657</v>
      </c>
      <c r="T522" s="314">
        <f t="shared" si="210"/>
        <v>0.002253418624801124</v>
      </c>
      <c r="U522" s="314">
        <f t="shared" si="210"/>
        <v>0.0020116575804602016</v>
      </c>
      <c r="V522" s="314">
        <f t="shared" si="210"/>
        <v>0.0020106895020020185</v>
      </c>
      <c r="W522" s="314">
        <f t="shared" si="210"/>
        <v>0.001646011954904518</v>
      </c>
      <c r="X522" s="314">
        <f t="shared" si="210"/>
        <v>0.0022540640114499734</v>
      </c>
      <c r="Y522" s="314">
        <f t="shared" si="210"/>
        <v>0.001471769329727387</v>
      </c>
      <c r="Z522" s="314">
        <f t="shared" si="210"/>
        <v>0.002144184084862562</v>
      </c>
      <c r="AA522" s="314">
        <f t="shared" si="210"/>
        <v>0.0014847795792137693</v>
      </c>
      <c r="AB522" s="314">
        <f t="shared" si="210"/>
        <v>0.0022932293878597824</v>
      </c>
      <c r="AC522" s="73"/>
      <c r="AD522" s="211"/>
      <c r="AE522" s="211"/>
      <c r="AF522" s="211"/>
      <c r="AG522" s="211"/>
      <c r="AH522" s="211"/>
      <c r="AI522" s="211"/>
    </row>
    <row r="523" spans="1:35" ht="11.25">
      <c r="A523" s="149">
        <v>390</v>
      </c>
      <c r="B523" s="154" t="s">
        <v>293</v>
      </c>
      <c r="C523" s="155" t="s">
        <v>333</v>
      </c>
      <c r="E523" s="153" t="s">
        <v>472</v>
      </c>
      <c r="F523" s="314">
        <f aca="true" t="shared" si="211" ref="F523:AB523">(F498/F512)</f>
        <v>0.00014196746694763968</v>
      </c>
      <c r="G523" s="314">
        <f t="shared" si="211"/>
        <v>0.00015986531770568926</v>
      </c>
      <c r="H523" s="314">
        <f t="shared" si="211"/>
        <v>0.00014826820889590596</v>
      </c>
      <c r="I523" s="314">
        <f t="shared" si="211"/>
        <v>0.0001152348381121102</v>
      </c>
      <c r="J523" s="314">
        <f t="shared" si="211"/>
        <v>0.00011382422129238578</v>
      </c>
      <c r="K523" s="314">
        <f t="shared" si="211"/>
        <v>0.00012551410399928704</v>
      </c>
      <c r="L523" s="314">
        <f t="shared" si="211"/>
        <v>8.934032396855815E-05</v>
      </c>
      <c r="M523" s="314">
        <f t="shared" si="211"/>
        <v>0.00019513155159928805</v>
      </c>
      <c r="N523" s="314">
        <f t="shared" si="211"/>
        <v>0.00024895447420866947</v>
      </c>
      <c r="O523" s="314">
        <f t="shared" si="211"/>
        <v>5.180285242977421E-05</v>
      </c>
      <c r="P523" s="314">
        <f t="shared" si="211"/>
        <v>0.00015986531770568926</v>
      </c>
      <c r="Q523" s="314">
        <f t="shared" si="211"/>
        <v>0.00014826820889590596</v>
      </c>
      <c r="R523" s="314">
        <f t="shared" si="211"/>
        <v>0.0001152348381121102</v>
      </c>
      <c r="S523" s="314">
        <f t="shared" si="211"/>
        <v>0.00011382422129238578</v>
      </c>
      <c r="T523" s="314">
        <f t="shared" si="211"/>
        <v>0.00012855018139727953</v>
      </c>
      <c r="U523" s="314">
        <f t="shared" si="211"/>
        <v>9.206006401650517E-05</v>
      </c>
      <c r="V523" s="314">
        <f t="shared" si="211"/>
        <v>0.00010604613179474277</v>
      </c>
      <c r="W523" s="314">
        <f t="shared" si="211"/>
        <v>6.986424858756283E-05</v>
      </c>
      <c r="X523" s="314">
        <f t="shared" si="211"/>
        <v>0.00019513155159928805</v>
      </c>
      <c r="Y523" s="314">
        <f t="shared" si="211"/>
        <v>9.338609068607554E-05</v>
      </c>
      <c r="Z523" s="314">
        <f t="shared" si="211"/>
        <v>0.00024895447420866947</v>
      </c>
      <c r="AA523" s="314">
        <f t="shared" si="211"/>
        <v>4.176170191447039E-05</v>
      </c>
      <c r="AB523" s="314">
        <f t="shared" si="211"/>
        <v>0.00018168581627392644</v>
      </c>
      <c r="AC523" s="73"/>
      <c r="AD523" s="211"/>
      <c r="AE523" s="211"/>
      <c r="AF523" s="211"/>
      <c r="AG523" s="211"/>
      <c r="AH523" s="211"/>
      <c r="AI523" s="211"/>
    </row>
    <row r="524" spans="1:35" ht="11.25">
      <c r="A524" s="149">
        <v>391</v>
      </c>
      <c r="B524" s="154" t="s">
        <v>295</v>
      </c>
      <c r="C524" s="155" t="s">
        <v>334</v>
      </c>
      <c r="E524" s="153" t="s">
        <v>472</v>
      </c>
      <c r="F524" s="314">
        <f aca="true" t="shared" si="212" ref="F524:AB524">(F499/F512)</f>
        <v>0.0006976783136377862</v>
      </c>
      <c r="G524" s="314">
        <f t="shared" si="212"/>
        <v>0.0007381699324110541</v>
      </c>
      <c r="H524" s="314">
        <f t="shared" si="212"/>
        <v>0.0007459557169100845</v>
      </c>
      <c r="I524" s="314">
        <f t="shared" si="212"/>
        <v>0.0007675894927331184</v>
      </c>
      <c r="J524" s="314">
        <f t="shared" si="212"/>
        <v>0.0006676969868784578</v>
      </c>
      <c r="K524" s="314">
        <f t="shared" si="212"/>
        <v>0.0006442944006380433</v>
      </c>
      <c r="L524" s="314">
        <f t="shared" si="212"/>
        <v>0.0004888709464704891</v>
      </c>
      <c r="M524" s="314">
        <f t="shared" si="212"/>
        <v>0.0005746634144385811</v>
      </c>
      <c r="N524" s="314">
        <f t="shared" si="212"/>
        <v>0.0006116097594321228</v>
      </c>
      <c r="O524" s="314">
        <f t="shared" si="212"/>
        <v>0.0003886638507373123</v>
      </c>
      <c r="P524" s="314">
        <f t="shared" si="212"/>
        <v>0.0007381699324110541</v>
      </c>
      <c r="Q524" s="314">
        <f t="shared" si="212"/>
        <v>0.0007459557169100845</v>
      </c>
      <c r="R524" s="314">
        <f t="shared" si="212"/>
        <v>0.0007675894927331184</v>
      </c>
      <c r="S524" s="314">
        <f t="shared" si="212"/>
        <v>0.0006676969868784578</v>
      </c>
      <c r="T524" s="314">
        <f t="shared" si="212"/>
        <v>0.0006606068591389967</v>
      </c>
      <c r="U524" s="314">
        <f t="shared" si="212"/>
        <v>0.0003127930759968963</v>
      </c>
      <c r="V524" s="314">
        <f t="shared" si="212"/>
        <v>0.0005408283013209398</v>
      </c>
      <c r="W524" s="314">
        <f t="shared" si="212"/>
        <v>0.0005118604173613053</v>
      </c>
      <c r="X524" s="314">
        <f t="shared" si="212"/>
        <v>0.0005746634144385811</v>
      </c>
      <c r="Y524" s="314">
        <f t="shared" si="212"/>
        <v>0.0004914691839975355</v>
      </c>
      <c r="Z524" s="314">
        <f t="shared" si="212"/>
        <v>0.0006116097594321228</v>
      </c>
      <c r="AA524" s="314">
        <f t="shared" si="212"/>
        <v>0.00035693225062609406</v>
      </c>
      <c r="AB524" s="314">
        <f t="shared" si="212"/>
        <v>0.0005907827365166494</v>
      </c>
      <c r="AC524" s="73"/>
      <c r="AD524" s="211"/>
      <c r="AE524" s="211"/>
      <c r="AF524" s="211"/>
      <c r="AG524" s="211"/>
      <c r="AH524" s="211"/>
      <c r="AI524" s="211"/>
    </row>
    <row r="525" spans="1:35" ht="11.25">
      <c r="A525" s="212">
        <v>392</v>
      </c>
      <c r="B525" s="196" t="s">
        <v>309</v>
      </c>
      <c r="C525" s="214" t="s">
        <v>335</v>
      </c>
      <c r="D525" s="213"/>
      <c r="E525" s="199" t="s">
        <v>472</v>
      </c>
      <c r="F525" s="314">
        <f aca="true" t="shared" si="213" ref="F525:AB525">(F522+F523+F524)</f>
        <v>0.0030788331622243204</v>
      </c>
      <c r="G525" s="314">
        <f t="shared" si="213"/>
        <v>0.0032710806855550294</v>
      </c>
      <c r="H525" s="314">
        <f t="shared" si="213"/>
        <v>0.003177557603778423</v>
      </c>
      <c r="I525" s="314">
        <f t="shared" si="213"/>
        <v>0.0031573058200539657</v>
      </c>
      <c r="J525" s="314">
        <f t="shared" si="213"/>
        <v>0.0030443273809994094</v>
      </c>
      <c r="K525" s="314">
        <f t="shared" si="213"/>
        <v>0.0029976633879157007</v>
      </c>
      <c r="L525" s="314">
        <f t="shared" si="213"/>
        <v>0.00205471755499201</v>
      </c>
      <c r="M525" s="314">
        <f t="shared" si="213"/>
        <v>0.0030238589774878428</v>
      </c>
      <c r="N525" s="314">
        <f t="shared" si="213"/>
        <v>0.0030047483185033537</v>
      </c>
      <c r="O525" s="314">
        <f t="shared" si="213"/>
        <v>0.001972856228110779</v>
      </c>
      <c r="P525" s="314">
        <f t="shared" si="213"/>
        <v>0.0032710806855550294</v>
      </c>
      <c r="Q525" s="314">
        <f t="shared" si="213"/>
        <v>0.003177557603778423</v>
      </c>
      <c r="R525" s="314">
        <f t="shared" si="213"/>
        <v>0.0031573058200539657</v>
      </c>
      <c r="S525" s="314">
        <f t="shared" si="213"/>
        <v>0.0030443273809994094</v>
      </c>
      <c r="T525" s="314">
        <f t="shared" si="213"/>
        <v>0.0030425756653374002</v>
      </c>
      <c r="U525" s="314">
        <f t="shared" si="213"/>
        <v>0.0024165107204736033</v>
      </c>
      <c r="V525" s="314">
        <f t="shared" si="213"/>
        <v>0.002657563935117701</v>
      </c>
      <c r="W525" s="314">
        <f t="shared" si="213"/>
        <v>0.002227736620853386</v>
      </c>
      <c r="X525" s="314">
        <f t="shared" si="213"/>
        <v>0.0030238589774878428</v>
      </c>
      <c r="Y525" s="314">
        <f t="shared" si="213"/>
        <v>0.002056624604410998</v>
      </c>
      <c r="Z525" s="314">
        <f t="shared" si="213"/>
        <v>0.0030047483185033537</v>
      </c>
      <c r="AA525" s="314">
        <f t="shared" si="213"/>
        <v>0.0018834735317543336</v>
      </c>
      <c r="AB525" s="314">
        <f t="shared" si="213"/>
        <v>0.0030656979406503584</v>
      </c>
      <c r="AC525" s="73"/>
      <c r="AD525" s="211"/>
      <c r="AE525" s="211"/>
      <c r="AF525" s="211"/>
      <c r="AG525" s="211"/>
      <c r="AH525" s="211"/>
      <c r="AI525" s="211"/>
    </row>
    <row r="526" spans="1:35" ht="11.25">
      <c r="A526" s="149">
        <v>393</v>
      </c>
      <c r="B526" s="154" t="s">
        <v>311</v>
      </c>
      <c r="C526" s="155" t="s">
        <v>336</v>
      </c>
      <c r="E526" s="153" t="s">
        <v>472</v>
      </c>
      <c r="F526" s="314">
        <f aca="true" t="shared" si="214" ref="F526:AB526">(F501/F512)</f>
        <v>0.012158611251754523</v>
      </c>
      <c r="G526" s="314">
        <f t="shared" si="214"/>
        <v>0.016128560944545425</v>
      </c>
      <c r="H526" s="314">
        <f t="shared" si="214"/>
        <v>0.012271518179057373</v>
      </c>
      <c r="I526" s="314">
        <f t="shared" si="214"/>
        <v>0.010515199923084903</v>
      </c>
      <c r="J526" s="314">
        <f t="shared" si="214"/>
        <v>0.009290931287505374</v>
      </c>
      <c r="K526" s="314">
        <f t="shared" si="214"/>
        <v>0.00822996797695659</v>
      </c>
      <c r="L526" s="314">
        <f t="shared" si="214"/>
        <v>0.00039923026968333907</v>
      </c>
      <c r="M526" s="314">
        <f t="shared" si="214"/>
        <v>0.0010143922443915233</v>
      </c>
      <c r="N526" s="314">
        <f t="shared" si="214"/>
        <v>0.08623076122634228</v>
      </c>
      <c r="O526" s="314">
        <f t="shared" si="214"/>
        <v>0.007161651552935854</v>
      </c>
      <c r="P526" s="314">
        <f t="shared" si="214"/>
        <v>0.016128560944545425</v>
      </c>
      <c r="Q526" s="314">
        <f t="shared" si="214"/>
        <v>0.012271518179057373</v>
      </c>
      <c r="R526" s="314">
        <f t="shared" si="214"/>
        <v>0.010515199923084903</v>
      </c>
      <c r="S526" s="314">
        <f t="shared" si="214"/>
        <v>0.009290931287505374</v>
      </c>
      <c r="T526" s="314">
        <f t="shared" si="214"/>
        <v>0.007068805004602763</v>
      </c>
      <c r="U526" s="314">
        <f t="shared" si="214"/>
        <v>0.010936773291900077</v>
      </c>
      <c r="V526" s="314">
        <f t="shared" si="214"/>
        <v>0.018279483427026188</v>
      </c>
      <c r="W526" s="314">
        <f t="shared" si="214"/>
        <v>0.010282571426419978</v>
      </c>
      <c r="X526" s="314">
        <f t="shared" si="214"/>
        <v>0.0010143922443915233</v>
      </c>
      <c r="Y526" s="314">
        <f t="shared" si="214"/>
        <v>0.00012303337026330066</v>
      </c>
      <c r="Z526" s="314">
        <f t="shared" si="214"/>
        <v>0.08623076122634228</v>
      </c>
      <c r="AA526" s="314">
        <f t="shared" si="214"/>
        <v>0.006822067032375006</v>
      </c>
      <c r="AB526" s="314">
        <f t="shared" si="214"/>
        <v>0.012588447070359703</v>
      </c>
      <c r="AC526" s="73"/>
      <c r="AD526" s="211"/>
      <c r="AE526" s="211"/>
      <c r="AF526" s="211"/>
      <c r="AG526" s="211"/>
      <c r="AH526" s="211"/>
      <c r="AI526" s="211"/>
    </row>
    <row r="527" spans="1:35" ht="11.25">
      <c r="A527" s="149">
        <v>394</v>
      </c>
      <c r="B527" s="154" t="s">
        <v>293</v>
      </c>
      <c r="C527" s="155" t="s">
        <v>337</v>
      </c>
      <c r="E527" s="153" t="s">
        <v>472</v>
      </c>
      <c r="F527" s="314">
        <f aca="true" t="shared" si="215" ref="F527:AB527">(F502/F512)</f>
        <v>0.003655922823800909</v>
      </c>
      <c r="G527" s="314">
        <f t="shared" si="215"/>
        <v>0.004958224207694679</v>
      </c>
      <c r="H527" s="314">
        <f t="shared" si="215"/>
        <v>0.0037288282330075126</v>
      </c>
      <c r="I527" s="314">
        <f t="shared" si="215"/>
        <v>0.0028625486514428753</v>
      </c>
      <c r="J527" s="314">
        <f t="shared" si="215"/>
        <v>0.0025479097893367554</v>
      </c>
      <c r="K527" s="314">
        <f t="shared" si="215"/>
        <v>0.002325498179920782</v>
      </c>
      <c r="L527" s="314">
        <f t="shared" si="215"/>
        <v>0.0004674225510121711</v>
      </c>
      <c r="M527" s="314">
        <f t="shared" si="215"/>
        <v>0.0007305162602469341</v>
      </c>
      <c r="N527" s="314">
        <f t="shared" si="215"/>
        <v>0.02609623733665406</v>
      </c>
      <c r="O527" s="314">
        <f t="shared" si="215"/>
        <v>0.0016848865325582074</v>
      </c>
      <c r="P527" s="314">
        <f t="shared" si="215"/>
        <v>0.004958224207694679</v>
      </c>
      <c r="Q527" s="314">
        <f t="shared" si="215"/>
        <v>0.0037288282330075126</v>
      </c>
      <c r="R527" s="314">
        <f t="shared" si="215"/>
        <v>0.0028625486514428753</v>
      </c>
      <c r="S527" s="314">
        <f t="shared" si="215"/>
        <v>0.0025479097893367554</v>
      </c>
      <c r="T527" s="314">
        <f t="shared" si="215"/>
        <v>0.002056536842062532</v>
      </c>
      <c r="U527" s="314">
        <f t="shared" si="215"/>
        <v>0.002723898962106839</v>
      </c>
      <c r="V527" s="314">
        <f t="shared" si="215"/>
        <v>0.00460697335704402</v>
      </c>
      <c r="W527" s="314">
        <f t="shared" si="215"/>
        <v>0.0025510706668150176</v>
      </c>
      <c r="X527" s="314">
        <f t="shared" si="215"/>
        <v>0.0007305162602469341</v>
      </c>
      <c r="Y527" s="314">
        <f t="shared" si="215"/>
        <v>0.00040570122170320344</v>
      </c>
      <c r="Z527" s="314">
        <f t="shared" si="215"/>
        <v>0.02609623733665406</v>
      </c>
      <c r="AA527" s="314">
        <f t="shared" si="215"/>
        <v>0.0015221738276518328</v>
      </c>
      <c r="AB527" s="314">
        <f t="shared" si="215"/>
        <v>0.003540638133213647</v>
      </c>
      <c r="AC527" s="73"/>
      <c r="AD527" s="211"/>
      <c r="AE527" s="211"/>
      <c r="AF527" s="211"/>
      <c r="AG527" s="211"/>
      <c r="AH527" s="211"/>
      <c r="AI527" s="211"/>
    </row>
    <row r="528" spans="1:35" ht="11.25">
      <c r="A528" s="149">
        <v>395</v>
      </c>
      <c r="B528" s="154" t="s">
        <v>295</v>
      </c>
      <c r="C528" s="155" t="s">
        <v>338</v>
      </c>
      <c r="E528" s="153" t="s">
        <v>472</v>
      </c>
      <c r="F528" s="314">
        <f aca="true" t="shared" si="216" ref="F528:AB528">(F503/F512)</f>
        <v>0.0034852740832427864</v>
      </c>
      <c r="G528" s="314">
        <f t="shared" si="216"/>
        <v>0.004526553937184238</v>
      </c>
      <c r="H528" s="314">
        <f t="shared" si="216"/>
        <v>0.003672885510258127</v>
      </c>
      <c r="I528" s="314">
        <f t="shared" si="216"/>
        <v>0.003383568402492553</v>
      </c>
      <c r="J528" s="314">
        <f t="shared" si="216"/>
        <v>0.002648121425724083</v>
      </c>
      <c r="K528" s="314">
        <f t="shared" si="216"/>
        <v>0.002229433827121719</v>
      </c>
      <c r="L528" s="314">
        <f t="shared" si="216"/>
        <v>0.0003896512969994791</v>
      </c>
      <c r="M528" s="314">
        <f t="shared" si="216"/>
        <v>0.0004380783249783532</v>
      </c>
      <c r="N528" s="314">
        <f t="shared" si="216"/>
        <v>0.0166468748742289</v>
      </c>
      <c r="O528" s="314">
        <f t="shared" si="216"/>
        <v>0.0017937722081075504</v>
      </c>
      <c r="P528" s="314">
        <f t="shared" si="216"/>
        <v>0.004526553937184238</v>
      </c>
      <c r="Q528" s="314">
        <f t="shared" si="216"/>
        <v>0.003672885510258127</v>
      </c>
      <c r="R528" s="314">
        <f t="shared" si="216"/>
        <v>0.003383568402492553</v>
      </c>
      <c r="S528" s="314">
        <f t="shared" si="216"/>
        <v>0.002648121425724083</v>
      </c>
      <c r="T528" s="314">
        <f t="shared" si="216"/>
        <v>0.0019767406674159427</v>
      </c>
      <c r="U528" s="314">
        <f t="shared" si="216"/>
        <v>0.0016177533808057385</v>
      </c>
      <c r="V528" s="314">
        <f t="shared" si="216"/>
        <v>0.004330318660730386</v>
      </c>
      <c r="W528" s="314">
        <f t="shared" si="216"/>
        <v>0.0030215618595169037</v>
      </c>
      <c r="X528" s="314">
        <f t="shared" si="216"/>
        <v>0.0004380783249783532</v>
      </c>
      <c r="Y528" s="314">
        <f t="shared" si="216"/>
        <v>0.0003108662821868571</v>
      </c>
      <c r="Z528" s="314">
        <f t="shared" si="216"/>
        <v>0.0166468748742289</v>
      </c>
      <c r="AA528" s="314">
        <f t="shared" si="216"/>
        <v>0.001664144880062517</v>
      </c>
      <c r="AB528" s="314">
        <f t="shared" si="216"/>
        <v>0.002610202532127198</v>
      </c>
      <c r="AC528" s="73"/>
      <c r="AD528" s="211"/>
      <c r="AE528" s="211"/>
      <c r="AF528" s="211"/>
      <c r="AG528" s="211"/>
      <c r="AH528" s="211"/>
      <c r="AI528" s="211"/>
    </row>
    <row r="529" spans="1:35" ht="11.25">
      <c r="A529" s="212">
        <v>396</v>
      </c>
      <c r="B529" s="196" t="s">
        <v>315</v>
      </c>
      <c r="C529" s="214" t="s">
        <v>339</v>
      </c>
      <c r="D529" s="213"/>
      <c r="E529" s="199" t="s">
        <v>472</v>
      </c>
      <c r="F529" s="314">
        <f aca="true" t="shared" si="217" ref="F529:AB529">(F526+F527+F528)</f>
        <v>0.01929980815879822</v>
      </c>
      <c r="G529" s="314">
        <f t="shared" si="217"/>
        <v>0.025613339089424342</v>
      </c>
      <c r="H529" s="314">
        <f t="shared" si="217"/>
        <v>0.019673231922323016</v>
      </c>
      <c r="I529" s="314">
        <f t="shared" si="217"/>
        <v>0.01676131697702033</v>
      </c>
      <c r="J529" s="314">
        <f t="shared" si="217"/>
        <v>0.014486962502566212</v>
      </c>
      <c r="K529" s="314">
        <f t="shared" si="217"/>
        <v>0.012784899983999091</v>
      </c>
      <c r="L529" s="314">
        <f t="shared" si="217"/>
        <v>0.0012563041176949891</v>
      </c>
      <c r="M529" s="314">
        <f t="shared" si="217"/>
        <v>0.0021829868296168106</v>
      </c>
      <c r="N529" s="314">
        <f t="shared" si="217"/>
        <v>0.12897387343722524</v>
      </c>
      <c r="O529" s="314">
        <f t="shared" si="217"/>
        <v>0.010640310293601612</v>
      </c>
      <c r="P529" s="314">
        <f t="shared" si="217"/>
        <v>0.025613339089424342</v>
      </c>
      <c r="Q529" s="314">
        <f t="shared" si="217"/>
        <v>0.019673231922323016</v>
      </c>
      <c r="R529" s="314">
        <f t="shared" si="217"/>
        <v>0.01676131697702033</v>
      </c>
      <c r="S529" s="314">
        <f t="shared" si="217"/>
        <v>0.014486962502566212</v>
      </c>
      <c r="T529" s="314">
        <f t="shared" si="217"/>
        <v>0.011102082514081239</v>
      </c>
      <c r="U529" s="314">
        <f t="shared" si="217"/>
        <v>0.015278425634812656</v>
      </c>
      <c r="V529" s="314">
        <f t="shared" si="217"/>
        <v>0.027216775444800594</v>
      </c>
      <c r="W529" s="314">
        <f t="shared" si="217"/>
        <v>0.0158552039527519</v>
      </c>
      <c r="X529" s="314">
        <f t="shared" si="217"/>
        <v>0.0021829868296168106</v>
      </c>
      <c r="Y529" s="314">
        <f t="shared" si="217"/>
        <v>0.0008396008741533613</v>
      </c>
      <c r="Z529" s="314">
        <f t="shared" si="217"/>
        <v>0.12897387343722524</v>
      </c>
      <c r="AA529" s="314">
        <f t="shared" si="217"/>
        <v>0.010008385740089356</v>
      </c>
      <c r="AB529" s="314">
        <f t="shared" si="217"/>
        <v>0.01873928773570055</v>
      </c>
      <c r="AC529" s="73"/>
      <c r="AD529" s="211"/>
      <c r="AE529" s="211"/>
      <c r="AF529" s="211"/>
      <c r="AG529" s="211"/>
      <c r="AH529" s="211"/>
      <c r="AI529" s="211"/>
    </row>
    <row r="530" spans="1:35" ht="11.25">
      <c r="A530" s="215"/>
      <c r="B530" s="203"/>
      <c r="C530" s="162"/>
      <c r="D530" s="179"/>
      <c r="E530" s="153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73"/>
      <c r="AD530" s="211"/>
      <c r="AE530" s="211"/>
      <c r="AF530" s="211"/>
      <c r="AG530" s="211"/>
      <c r="AH530" s="211"/>
      <c r="AI530" s="211"/>
    </row>
    <row r="531" spans="1:35" ht="11.25">
      <c r="A531" s="212">
        <v>397</v>
      </c>
      <c r="B531" s="196" t="s">
        <v>317</v>
      </c>
      <c r="C531" s="214" t="s">
        <v>340</v>
      </c>
      <c r="D531" s="213"/>
      <c r="E531" s="199" t="s">
        <v>472</v>
      </c>
      <c r="F531" s="314">
        <f aca="true" t="shared" si="218" ref="F531:AB531">(F517+F521+F525+F529)</f>
        <v>0.07134485989653722</v>
      </c>
      <c r="G531" s="314">
        <f t="shared" si="218"/>
        <v>0.08421041199309126</v>
      </c>
      <c r="H531" s="314">
        <f t="shared" si="218"/>
        <v>0.07623151421397092</v>
      </c>
      <c r="I531" s="314">
        <f t="shared" si="218"/>
        <v>0.07294433718243512</v>
      </c>
      <c r="J531" s="314">
        <f t="shared" si="218"/>
        <v>0.0698551204189015</v>
      </c>
      <c r="K531" s="314">
        <f t="shared" si="218"/>
        <v>0.06736593929243737</v>
      </c>
      <c r="L531" s="314">
        <f t="shared" si="218"/>
        <v>0.004212022429371413</v>
      </c>
      <c r="M531" s="314">
        <f t="shared" si="218"/>
        <v>0.056415675109916096</v>
      </c>
      <c r="N531" s="314">
        <f t="shared" si="218"/>
        <v>0.1828841793147594</v>
      </c>
      <c r="O531" s="314">
        <f t="shared" si="218"/>
        <v>0.016163712796731754</v>
      </c>
      <c r="P531" s="314">
        <f t="shared" si="218"/>
        <v>0.08421041199309126</v>
      </c>
      <c r="Q531" s="314">
        <f t="shared" si="218"/>
        <v>0.07623151421397092</v>
      </c>
      <c r="R531" s="314">
        <f t="shared" si="218"/>
        <v>0.07294433718243512</v>
      </c>
      <c r="S531" s="314">
        <f t="shared" si="218"/>
        <v>0.0698551204189015</v>
      </c>
      <c r="T531" s="314">
        <f t="shared" si="218"/>
        <v>0.06634706808153114</v>
      </c>
      <c r="U531" s="314">
        <f t="shared" si="218"/>
        <v>0.06301346625731997</v>
      </c>
      <c r="V531" s="314">
        <f t="shared" si="218"/>
        <v>0.07635928151466757</v>
      </c>
      <c r="W531" s="314">
        <f t="shared" si="218"/>
        <v>0.019357450452545808</v>
      </c>
      <c r="X531" s="314">
        <f t="shared" si="218"/>
        <v>0.056415675109916096</v>
      </c>
      <c r="Y531" s="314">
        <f t="shared" si="218"/>
        <v>0.003788772822376024</v>
      </c>
      <c r="Z531" s="314">
        <f t="shared" si="218"/>
        <v>0.1828841793147594</v>
      </c>
      <c r="AA531" s="314">
        <f t="shared" si="218"/>
        <v>0.012421340388800654</v>
      </c>
      <c r="AB531" s="314">
        <f t="shared" si="218"/>
        <v>0.07596941234496006</v>
      </c>
      <c r="AC531" s="73"/>
      <c r="AD531" s="211"/>
      <c r="AE531" s="211"/>
      <c r="AF531" s="211"/>
      <c r="AG531" s="211"/>
      <c r="AH531" s="211"/>
      <c r="AI531" s="211"/>
    </row>
    <row r="532" spans="6:35" ht="11.25"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4"/>
      <c r="W532" s="314"/>
      <c r="X532" s="314"/>
      <c r="Y532" s="314"/>
      <c r="Z532" s="314"/>
      <c r="AA532" s="314"/>
      <c r="AB532" s="314"/>
      <c r="AC532" s="73"/>
      <c r="AD532" s="211"/>
      <c r="AE532" s="211"/>
      <c r="AF532" s="211"/>
      <c r="AG532" s="211"/>
      <c r="AH532" s="211"/>
      <c r="AI532" s="211"/>
    </row>
    <row r="533" spans="1:35" ht="11.25">
      <c r="A533" s="149">
        <v>398</v>
      </c>
      <c r="B533" s="208" t="s">
        <v>320</v>
      </c>
      <c r="C533" s="155" t="s">
        <v>341</v>
      </c>
      <c r="E533" s="153" t="s">
        <v>472</v>
      </c>
      <c r="F533" s="314">
        <f aca="true" t="shared" si="219" ref="F533:AB533">(F515+F519+F523+F527)</f>
        <v>0.005584435534522062</v>
      </c>
      <c r="G533" s="314">
        <f t="shared" si="219"/>
        <v>0.00719307048749707</v>
      </c>
      <c r="H533" s="314">
        <f t="shared" si="219"/>
        <v>0.005847420849034505</v>
      </c>
      <c r="I533" s="314">
        <f t="shared" si="219"/>
        <v>0.004714166839367968</v>
      </c>
      <c r="J533" s="314">
        <f t="shared" si="219"/>
        <v>0.00437228146911287</v>
      </c>
      <c r="K533" s="314">
        <f t="shared" si="219"/>
        <v>0.0042392363289471555</v>
      </c>
      <c r="L533" s="314">
        <f t="shared" si="219"/>
        <v>0.0005566791835695643</v>
      </c>
      <c r="M533" s="314">
        <f t="shared" si="219"/>
        <v>0.003223953651893899</v>
      </c>
      <c r="N533" s="314">
        <f t="shared" si="219"/>
        <v>0.02910009567062635</v>
      </c>
      <c r="O533" s="314">
        <f t="shared" si="219"/>
        <v>0.0018127290437260813</v>
      </c>
      <c r="P533" s="314">
        <f t="shared" si="219"/>
        <v>0.00719307048749707</v>
      </c>
      <c r="Q533" s="314">
        <f t="shared" si="219"/>
        <v>0.005847420849034505</v>
      </c>
      <c r="R533" s="314">
        <f t="shared" si="219"/>
        <v>0.004714166839367968</v>
      </c>
      <c r="S533" s="314">
        <f t="shared" si="219"/>
        <v>0.00437228146911287</v>
      </c>
      <c r="T533" s="314">
        <f t="shared" si="219"/>
        <v>0.004005935616642703</v>
      </c>
      <c r="U533" s="314">
        <f t="shared" si="219"/>
        <v>0.00421206938294923</v>
      </c>
      <c r="V533" s="314">
        <f t="shared" si="219"/>
        <v>0.006273264242702154</v>
      </c>
      <c r="W533" s="314">
        <f t="shared" si="219"/>
        <v>0.0026209349154025802</v>
      </c>
      <c r="X533" s="314">
        <f t="shared" si="219"/>
        <v>0.003223953651893899</v>
      </c>
      <c r="Y533" s="314">
        <f t="shared" si="219"/>
        <v>0.0004989921095628448</v>
      </c>
      <c r="Z533" s="314">
        <f t="shared" si="219"/>
        <v>0.02910009567062635</v>
      </c>
      <c r="AA533" s="314">
        <f t="shared" si="219"/>
        <v>0.0015639355295663032</v>
      </c>
      <c r="AB533" s="314">
        <f t="shared" si="219"/>
        <v>0.005788621481863538</v>
      </c>
      <c r="AC533" s="73"/>
      <c r="AD533" s="211"/>
      <c r="AE533" s="211"/>
      <c r="AF533" s="211"/>
      <c r="AG533" s="211"/>
      <c r="AH533" s="211"/>
      <c r="AI533" s="211"/>
    </row>
    <row r="534" spans="1:35" ht="11.25">
      <c r="A534" s="149">
        <v>399</v>
      </c>
      <c r="B534" s="208" t="s">
        <v>230</v>
      </c>
      <c r="C534" s="155" t="s">
        <v>342</v>
      </c>
      <c r="E534" s="153" t="s">
        <v>472</v>
      </c>
      <c r="F534" s="314">
        <f aca="true" t="shared" si="220" ref="F534:AB534">(F516+F520+F524+F528)</f>
        <v>0.007752828036542666</v>
      </c>
      <c r="G534" s="314">
        <f t="shared" si="220"/>
        <v>0.009302311406419876</v>
      </c>
      <c r="H534" s="314">
        <f t="shared" si="220"/>
        <v>0.008429837391954392</v>
      </c>
      <c r="I534" s="314">
        <f t="shared" si="220"/>
        <v>0.008220080794863537</v>
      </c>
      <c r="J534" s="314">
        <f t="shared" si="220"/>
        <v>0.0069447744803212315</v>
      </c>
      <c r="K534" s="314">
        <f t="shared" si="220"/>
        <v>0.006391286817699177</v>
      </c>
      <c r="L534" s="314">
        <f t="shared" si="220"/>
        <v>0.0009472719729358633</v>
      </c>
      <c r="M534" s="314">
        <f t="shared" si="220"/>
        <v>0.004223294734897081</v>
      </c>
      <c r="N534" s="314">
        <f t="shared" si="220"/>
        <v>0.02082341323535914</v>
      </c>
      <c r="O534" s="314">
        <f t="shared" si="220"/>
        <v>0.002360216533298341</v>
      </c>
      <c r="P534" s="314">
        <f t="shared" si="220"/>
        <v>0.009302311406419876</v>
      </c>
      <c r="Q534" s="314">
        <f t="shared" si="220"/>
        <v>0.008429837391954392</v>
      </c>
      <c r="R534" s="314">
        <f t="shared" si="220"/>
        <v>0.008220080794863537</v>
      </c>
      <c r="S534" s="314">
        <f t="shared" si="220"/>
        <v>0.0069447744803212315</v>
      </c>
      <c r="T534" s="314">
        <f t="shared" si="220"/>
        <v>0.0062244030563565304</v>
      </c>
      <c r="U534" s="314">
        <f t="shared" si="220"/>
        <v>0.00394699753529377</v>
      </c>
      <c r="V534" s="314">
        <f t="shared" si="220"/>
        <v>0.007909450939180168</v>
      </c>
      <c r="W534" s="314">
        <f t="shared" si="220"/>
        <v>0.003606406900515087</v>
      </c>
      <c r="X534" s="314">
        <f t="shared" si="220"/>
        <v>0.004223294734897081</v>
      </c>
      <c r="Y534" s="314">
        <f t="shared" si="220"/>
        <v>0.0008729605826388379</v>
      </c>
      <c r="Z534" s="314">
        <f t="shared" si="220"/>
        <v>0.02082341323535914</v>
      </c>
      <c r="AA534" s="314">
        <f t="shared" si="220"/>
        <v>0.00202610100604384</v>
      </c>
      <c r="AB534" s="314">
        <f t="shared" si="220"/>
        <v>0.007699613754973353</v>
      </c>
      <c r="AC534" s="73"/>
      <c r="AD534" s="211"/>
      <c r="AE534" s="211"/>
      <c r="AF534" s="211"/>
      <c r="AG534" s="211"/>
      <c r="AH534" s="211"/>
      <c r="AI534" s="211"/>
    </row>
    <row r="535" spans="6:35" ht="11.25"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4"/>
      <c r="W535" s="314"/>
      <c r="X535" s="314"/>
      <c r="Y535" s="314"/>
      <c r="Z535" s="314"/>
      <c r="AA535" s="314"/>
      <c r="AB535" s="314"/>
      <c r="AC535" s="73"/>
      <c r="AD535" s="211"/>
      <c r="AE535" s="211"/>
      <c r="AF535" s="211"/>
      <c r="AG535" s="211"/>
      <c r="AH535" s="211"/>
      <c r="AI535" s="211"/>
    </row>
    <row r="536" spans="1:35" ht="11.25">
      <c r="A536" s="216">
        <v>400</v>
      </c>
      <c r="B536" s="217" t="s">
        <v>343</v>
      </c>
      <c r="C536" s="218" t="s">
        <v>344</v>
      </c>
      <c r="D536" s="219"/>
      <c r="E536" s="220" t="s">
        <v>472</v>
      </c>
      <c r="F536" s="314">
        <f aca="true" t="shared" si="221" ref="F536:AB536">(F517)</f>
        <v>0.04896050748810081</v>
      </c>
      <c r="G536" s="314">
        <f t="shared" si="221"/>
        <v>0.055319537329468024</v>
      </c>
      <c r="H536" s="314">
        <f t="shared" si="221"/>
        <v>0.05337449902938436</v>
      </c>
      <c r="I536" s="314">
        <f t="shared" si="221"/>
        <v>0.053019503631500556</v>
      </c>
      <c r="J536" s="314">
        <f t="shared" si="221"/>
        <v>0.05231767769991041</v>
      </c>
      <c r="K536" s="314">
        <f t="shared" si="221"/>
        <v>0.05157731965765376</v>
      </c>
      <c r="L536" s="314">
        <f t="shared" si="221"/>
        <v>0.0009010007566844136</v>
      </c>
      <c r="M536" s="314">
        <f t="shared" si="221"/>
        <v>0.05120287004008644</v>
      </c>
      <c r="N536" s="314">
        <f t="shared" si="221"/>
        <v>0.05089969496387557</v>
      </c>
      <c r="O536" s="314">
        <f t="shared" si="221"/>
        <v>0.0035501873311977726</v>
      </c>
      <c r="P536" s="314">
        <f t="shared" si="221"/>
        <v>0.055319537329468024</v>
      </c>
      <c r="Q536" s="314">
        <f t="shared" si="221"/>
        <v>0.05337449902938436</v>
      </c>
      <c r="R536" s="314">
        <f t="shared" si="221"/>
        <v>0.053019503631500556</v>
      </c>
      <c r="S536" s="314">
        <f t="shared" si="221"/>
        <v>0.05231767769991041</v>
      </c>
      <c r="T536" s="314">
        <f t="shared" si="221"/>
        <v>0.05219628432590891</v>
      </c>
      <c r="U536" s="314">
        <f t="shared" si="221"/>
        <v>0.04531312858426047</v>
      </c>
      <c r="V536" s="314">
        <f t="shared" si="221"/>
        <v>0.04647947115835422</v>
      </c>
      <c r="W536" s="314">
        <f t="shared" si="221"/>
        <v>0.0012745098789405222</v>
      </c>
      <c r="X536" s="314">
        <f t="shared" si="221"/>
        <v>0.05120287004008644</v>
      </c>
      <c r="Y536" s="314">
        <f t="shared" si="221"/>
        <v>0.0008925473438116651</v>
      </c>
      <c r="Z536" s="314">
        <f t="shared" si="221"/>
        <v>0.05089969496387557</v>
      </c>
      <c r="AA536" s="314">
        <f t="shared" si="221"/>
        <v>0.0005294811169569642</v>
      </c>
      <c r="AB536" s="314">
        <f t="shared" si="221"/>
        <v>0.05415808416739465</v>
      </c>
      <c r="AC536" s="73"/>
      <c r="AD536" s="211"/>
      <c r="AE536" s="211"/>
      <c r="AF536" s="211"/>
      <c r="AG536" s="211"/>
      <c r="AH536" s="211"/>
      <c r="AI536" s="211"/>
    </row>
    <row r="537" spans="1:35" ht="11.25">
      <c r="A537" s="221"/>
      <c r="B537" s="222"/>
      <c r="C537" s="223"/>
      <c r="D537" s="224"/>
      <c r="E537" s="225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4"/>
      <c r="W537" s="314"/>
      <c r="X537" s="314"/>
      <c r="Y537" s="314"/>
      <c r="Z537" s="314"/>
      <c r="AA537" s="314"/>
      <c r="AB537" s="314"/>
      <c r="AC537" s="73"/>
      <c r="AD537" s="211"/>
      <c r="AE537" s="211"/>
      <c r="AF537" s="211"/>
      <c r="AG537" s="211"/>
      <c r="AH537" s="211"/>
      <c r="AI537" s="211"/>
    </row>
    <row r="538" spans="1:35" ht="11.25">
      <c r="A538" s="216">
        <v>401</v>
      </c>
      <c r="B538" s="217" t="s">
        <v>303</v>
      </c>
      <c r="C538" s="218" t="s">
        <v>345</v>
      </c>
      <c r="D538" s="219"/>
      <c r="E538" s="220" t="s">
        <v>472</v>
      </c>
      <c r="F538" s="314">
        <f aca="true" t="shared" si="222" ref="F538:AB538">(F521)</f>
        <v>5.711087413865839E-06</v>
      </c>
      <c r="G538" s="314">
        <f t="shared" si="222"/>
        <v>6.454888643865395E-06</v>
      </c>
      <c r="H538" s="314">
        <f t="shared" si="222"/>
        <v>6.225658485121909E-06</v>
      </c>
      <c r="I538" s="314">
        <f t="shared" si="222"/>
        <v>6.210753860259979E-06</v>
      </c>
      <c r="J538" s="314">
        <f t="shared" si="222"/>
        <v>6.152835425474196E-06</v>
      </c>
      <c r="K538" s="314">
        <f t="shared" si="222"/>
        <v>6.056262868810685E-06</v>
      </c>
      <c r="L538" s="314">
        <f t="shared" si="222"/>
        <v>0</v>
      </c>
      <c r="M538" s="314">
        <f t="shared" si="222"/>
        <v>5.9592627250042505E-06</v>
      </c>
      <c r="N538" s="314">
        <f t="shared" si="222"/>
        <v>5.86259515522518E-06</v>
      </c>
      <c r="O538" s="314">
        <f t="shared" si="222"/>
        <v>3.5894382159015485E-07</v>
      </c>
      <c r="P538" s="314">
        <f t="shared" si="222"/>
        <v>6.454888643865395E-06</v>
      </c>
      <c r="Q538" s="314">
        <f t="shared" si="222"/>
        <v>6.225658485121909E-06</v>
      </c>
      <c r="R538" s="314">
        <f t="shared" si="222"/>
        <v>6.210753860259979E-06</v>
      </c>
      <c r="S538" s="314">
        <f t="shared" si="222"/>
        <v>6.152835425474196E-06</v>
      </c>
      <c r="T538" s="314">
        <f t="shared" si="222"/>
        <v>6.1255762035868E-06</v>
      </c>
      <c r="U538" s="314">
        <f t="shared" si="222"/>
        <v>5.401317773251756E-06</v>
      </c>
      <c r="V538" s="314">
        <f t="shared" si="222"/>
        <v>5.470976395057643E-06</v>
      </c>
      <c r="W538" s="314">
        <f t="shared" si="222"/>
        <v>0</v>
      </c>
      <c r="X538" s="314">
        <f t="shared" si="222"/>
        <v>5.9592627250042505E-06</v>
      </c>
      <c r="Y538" s="314">
        <f t="shared" si="222"/>
        <v>0</v>
      </c>
      <c r="Z538" s="314">
        <f t="shared" si="222"/>
        <v>5.86259515522518E-06</v>
      </c>
      <c r="AA538" s="314">
        <f t="shared" si="222"/>
        <v>0</v>
      </c>
      <c r="AB538" s="314">
        <f t="shared" si="222"/>
        <v>6.342501214508155E-06</v>
      </c>
      <c r="AC538" s="73"/>
      <c r="AD538" s="211"/>
      <c r="AE538" s="211"/>
      <c r="AF538" s="211"/>
      <c r="AG538" s="211"/>
      <c r="AH538" s="211"/>
      <c r="AI538" s="211"/>
    </row>
    <row r="539" spans="1:35" ht="11.25">
      <c r="A539" s="221"/>
      <c r="B539" s="222"/>
      <c r="C539" s="223"/>
      <c r="D539" s="224"/>
      <c r="E539" s="225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4"/>
      <c r="W539" s="314"/>
      <c r="X539" s="314"/>
      <c r="Y539" s="314"/>
      <c r="Z539" s="314"/>
      <c r="AA539" s="314"/>
      <c r="AB539" s="314"/>
      <c r="AC539" s="73"/>
      <c r="AD539" s="211"/>
      <c r="AE539" s="211"/>
      <c r="AF539" s="211"/>
      <c r="AG539" s="211"/>
      <c r="AH539" s="211"/>
      <c r="AI539" s="211"/>
    </row>
    <row r="540" spans="1:35" ht="11.25">
      <c r="A540" s="216">
        <v>402</v>
      </c>
      <c r="B540" s="217" t="s">
        <v>309</v>
      </c>
      <c r="C540" s="218" t="s">
        <v>346</v>
      </c>
      <c r="D540" s="219"/>
      <c r="E540" s="220" t="s">
        <v>472</v>
      </c>
      <c r="F540" s="314">
        <f aca="true" t="shared" si="223" ref="F540:AB540">(F525)</f>
        <v>0.0030788331622243204</v>
      </c>
      <c r="G540" s="314">
        <f t="shared" si="223"/>
        <v>0.0032710806855550294</v>
      </c>
      <c r="H540" s="314">
        <f t="shared" si="223"/>
        <v>0.003177557603778423</v>
      </c>
      <c r="I540" s="314">
        <f t="shared" si="223"/>
        <v>0.0031573058200539657</v>
      </c>
      <c r="J540" s="314">
        <f t="shared" si="223"/>
        <v>0.0030443273809994094</v>
      </c>
      <c r="K540" s="314">
        <f t="shared" si="223"/>
        <v>0.0029976633879157007</v>
      </c>
      <c r="L540" s="314">
        <f t="shared" si="223"/>
        <v>0.00205471755499201</v>
      </c>
      <c r="M540" s="314">
        <f t="shared" si="223"/>
        <v>0.0030238589774878428</v>
      </c>
      <c r="N540" s="314">
        <f t="shared" si="223"/>
        <v>0.0030047483185033537</v>
      </c>
      <c r="O540" s="314">
        <f t="shared" si="223"/>
        <v>0.001972856228110779</v>
      </c>
      <c r="P540" s="314">
        <f t="shared" si="223"/>
        <v>0.0032710806855550294</v>
      </c>
      <c r="Q540" s="314">
        <f t="shared" si="223"/>
        <v>0.003177557603778423</v>
      </c>
      <c r="R540" s="314">
        <f t="shared" si="223"/>
        <v>0.0031573058200539657</v>
      </c>
      <c r="S540" s="314">
        <f t="shared" si="223"/>
        <v>0.0030443273809994094</v>
      </c>
      <c r="T540" s="314">
        <f t="shared" si="223"/>
        <v>0.0030425756653374002</v>
      </c>
      <c r="U540" s="314">
        <f t="shared" si="223"/>
        <v>0.0024165107204736033</v>
      </c>
      <c r="V540" s="314">
        <f t="shared" si="223"/>
        <v>0.002657563935117701</v>
      </c>
      <c r="W540" s="314">
        <f t="shared" si="223"/>
        <v>0.002227736620853386</v>
      </c>
      <c r="X540" s="314">
        <f t="shared" si="223"/>
        <v>0.0030238589774878428</v>
      </c>
      <c r="Y540" s="314">
        <f t="shared" si="223"/>
        <v>0.002056624604410998</v>
      </c>
      <c r="Z540" s="314">
        <f t="shared" si="223"/>
        <v>0.0030047483185033537</v>
      </c>
      <c r="AA540" s="314">
        <f t="shared" si="223"/>
        <v>0.0018834735317543336</v>
      </c>
      <c r="AB540" s="314">
        <f t="shared" si="223"/>
        <v>0.0030656979406503584</v>
      </c>
      <c r="AC540" s="73"/>
      <c r="AD540" s="211"/>
      <c r="AE540" s="211"/>
      <c r="AF540" s="211"/>
      <c r="AG540" s="211"/>
      <c r="AH540" s="211"/>
      <c r="AI540" s="211"/>
    </row>
    <row r="541" spans="1:35" ht="11.25">
      <c r="A541" s="221"/>
      <c r="B541" s="222"/>
      <c r="C541" s="223"/>
      <c r="D541" s="224"/>
      <c r="E541" s="225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4"/>
      <c r="W541" s="314"/>
      <c r="X541" s="314"/>
      <c r="Y541" s="314"/>
      <c r="Z541" s="314"/>
      <c r="AA541" s="314"/>
      <c r="AB541" s="314"/>
      <c r="AC541" s="73"/>
      <c r="AD541" s="211"/>
      <c r="AE541" s="211"/>
      <c r="AF541" s="211"/>
      <c r="AG541" s="211"/>
      <c r="AH541" s="211"/>
      <c r="AI541" s="211"/>
    </row>
    <row r="542" spans="1:35" ht="11.25">
      <c r="A542" s="216">
        <v>403</v>
      </c>
      <c r="B542" s="217" t="s">
        <v>315</v>
      </c>
      <c r="C542" s="218" t="s">
        <v>347</v>
      </c>
      <c r="D542" s="219"/>
      <c r="E542" s="220" t="s">
        <v>472</v>
      </c>
      <c r="F542" s="314">
        <f aca="true" t="shared" si="224" ref="F542:AB542">(F529)</f>
        <v>0.01929980815879822</v>
      </c>
      <c r="G542" s="314">
        <f t="shared" si="224"/>
        <v>0.025613339089424342</v>
      </c>
      <c r="H542" s="314">
        <f t="shared" si="224"/>
        <v>0.019673231922323016</v>
      </c>
      <c r="I542" s="314">
        <f t="shared" si="224"/>
        <v>0.01676131697702033</v>
      </c>
      <c r="J542" s="314">
        <f t="shared" si="224"/>
        <v>0.014486962502566212</v>
      </c>
      <c r="K542" s="314">
        <f t="shared" si="224"/>
        <v>0.012784899983999091</v>
      </c>
      <c r="L542" s="314">
        <f t="shared" si="224"/>
        <v>0.0012563041176949891</v>
      </c>
      <c r="M542" s="314">
        <f t="shared" si="224"/>
        <v>0.0021829868296168106</v>
      </c>
      <c r="N542" s="314">
        <f t="shared" si="224"/>
        <v>0.12897387343722524</v>
      </c>
      <c r="O542" s="314">
        <f t="shared" si="224"/>
        <v>0.010640310293601612</v>
      </c>
      <c r="P542" s="314">
        <f t="shared" si="224"/>
        <v>0.025613339089424342</v>
      </c>
      <c r="Q542" s="314">
        <f t="shared" si="224"/>
        <v>0.019673231922323016</v>
      </c>
      <c r="R542" s="314">
        <f t="shared" si="224"/>
        <v>0.01676131697702033</v>
      </c>
      <c r="S542" s="314">
        <f t="shared" si="224"/>
        <v>0.014486962502566212</v>
      </c>
      <c r="T542" s="314">
        <f t="shared" si="224"/>
        <v>0.011102082514081239</v>
      </c>
      <c r="U542" s="314">
        <f t="shared" si="224"/>
        <v>0.015278425634812656</v>
      </c>
      <c r="V542" s="314">
        <f t="shared" si="224"/>
        <v>0.027216775444800594</v>
      </c>
      <c r="W542" s="314">
        <f t="shared" si="224"/>
        <v>0.0158552039527519</v>
      </c>
      <c r="X542" s="314">
        <f t="shared" si="224"/>
        <v>0.0021829868296168106</v>
      </c>
      <c r="Y542" s="314">
        <f t="shared" si="224"/>
        <v>0.0008396008741533613</v>
      </c>
      <c r="Z542" s="314">
        <f t="shared" si="224"/>
        <v>0.12897387343722524</v>
      </c>
      <c r="AA542" s="314">
        <f t="shared" si="224"/>
        <v>0.010008385740089356</v>
      </c>
      <c r="AB542" s="314">
        <f t="shared" si="224"/>
        <v>0.01873928773570055</v>
      </c>
      <c r="AC542" s="73"/>
      <c r="AD542" s="211"/>
      <c r="AE542" s="211"/>
      <c r="AF542" s="211"/>
      <c r="AG542" s="211"/>
      <c r="AH542" s="211"/>
      <c r="AI542" s="211"/>
    </row>
    <row r="543" spans="1:35" ht="11.25">
      <c r="A543" s="221"/>
      <c r="B543" s="226"/>
      <c r="C543" s="224"/>
      <c r="D543" s="227"/>
      <c r="E543" s="225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  <c r="U543" s="314"/>
      <c r="V543" s="314"/>
      <c r="W543" s="314"/>
      <c r="X543" s="314"/>
      <c r="Y543" s="314"/>
      <c r="Z543" s="314"/>
      <c r="AA543" s="314"/>
      <c r="AB543" s="314"/>
      <c r="AC543" s="73"/>
      <c r="AD543" s="211"/>
      <c r="AE543" s="211"/>
      <c r="AF543" s="211"/>
      <c r="AG543" s="211"/>
      <c r="AH543" s="211"/>
      <c r="AI543" s="211"/>
    </row>
    <row r="544" spans="1:35" s="201" customFormat="1" ht="11.25">
      <c r="A544" s="216">
        <v>404</v>
      </c>
      <c r="B544" s="217" t="s">
        <v>317</v>
      </c>
      <c r="C544" s="218" t="s">
        <v>348</v>
      </c>
      <c r="D544" s="219"/>
      <c r="E544" s="220" t="s">
        <v>472</v>
      </c>
      <c r="F544" s="314">
        <f aca="true" t="shared" si="225" ref="F544:AB544">(F531)</f>
        <v>0.07134485989653722</v>
      </c>
      <c r="G544" s="314">
        <f t="shared" si="225"/>
        <v>0.08421041199309126</v>
      </c>
      <c r="H544" s="314">
        <f t="shared" si="225"/>
        <v>0.07623151421397092</v>
      </c>
      <c r="I544" s="314">
        <f t="shared" si="225"/>
        <v>0.07294433718243512</v>
      </c>
      <c r="J544" s="314">
        <f t="shared" si="225"/>
        <v>0.0698551204189015</v>
      </c>
      <c r="K544" s="314">
        <f t="shared" si="225"/>
        <v>0.06736593929243737</v>
      </c>
      <c r="L544" s="314">
        <f t="shared" si="225"/>
        <v>0.004212022429371413</v>
      </c>
      <c r="M544" s="314">
        <f t="shared" si="225"/>
        <v>0.056415675109916096</v>
      </c>
      <c r="N544" s="314">
        <f t="shared" si="225"/>
        <v>0.1828841793147594</v>
      </c>
      <c r="O544" s="314">
        <f t="shared" si="225"/>
        <v>0.016163712796731754</v>
      </c>
      <c r="P544" s="314">
        <f t="shared" si="225"/>
        <v>0.08421041199309126</v>
      </c>
      <c r="Q544" s="314">
        <f t="shared" si="225"/>
        <v>0.07623151421397092</v>
      </c>
      <c r="R544" s="314">
        <f t="shared" si="225"/>
        <v>0.07294433718243512</v>
      </c>
      <c r="S544" s="314">
        <f t="shared" si="225"/>
        <v>0.0698551204189015</v>
      </c>
      <c r="T544" s="314">
        <f t="shared" si="225"/>
        <v>0.06634706808153114</v>
      </c>
      <c r="U544" s="314">
        <f t="shared" si="225"/>
        <v>0.06301346625731997</v>
      </c>
      <c r="V544" s="314">
        <f t="shared" si="225"/>
        <v>0.07635928151466757</v>
      </c>
      <c r="W544" s="314">
        <f t="shared" si="225"/>
        <v>0.019357450452545808</v>
      </c>
      <c r="X544" s="314">
        <f t="shared" si="225"/>
        <v>0.056415675109916096</v>
      </c>
      <c r="Y544" s="314">
        <f t="shared" si="225"/>
        <v>0.003788772822376024</v>
      </c>
      <c r="Z544" s="314">
        <f t="shared" si="225"/>
        <v>0.1828841793147594</v>
      </c>
      <c r="AA544" s="314">
        <f t="shared" si="225"/>
        <v>0.012421340388800654</v>
      </c>
      <c r="AB544" s="314">
        <f t="shared" si="225"/>
        <v>0.07596941234496006</v>
      </c>
      <c r="AC544" s="73"/>
      <c r="AD544" s="228"/>
      <c r="AE544" s="228"/>
      <c r="AF544" s="228"/>
      <c r="AG544" s="228"/>
      <c r="AH544" s="228"/>
      <c r="AI544" s="228"/>
    </row>
    <row r="545" spans="1:35" ht="11.25">
      <c r="A545" s="221"/>
      <c r="B545" s="222"/>
      <c r="C545" s="224"/>
      <c r="D545" s="224"/>
      <c r="E545" s="22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  <c r="U545" s="314"/>
      <c r="V545" s="314"/>
      <c r="W545" s="314"/>
      <c r="X545" s="314"/>
      <c r="Y545" s="314"/>
      <c r="Z545" s="314"/>
      <c r="AA545" s="314"/>
      <c r="AB545" s="314"/>
      <c r="AC545" s="73"/>
      <c r="AD545" s="211"/>
      <c r="AE545" s="211"/>
      <c r="AF545" s="211"/>
      <c r="AG545" s="211"/>
      <c r="AH545" s="211"/>
      <c r="AI545" s="211"/>
    </row>
    <row r="546" spans="1:35" ht="11.25">
      <c r="A546" s="221">
        <v>405</v>
      </c>
      <c r="B546" s="226" t="s">
        <v>320</v>
      </c>
      <c r="C546" s="223" t="s">
        <v>349</v>
      </c>
      <c r="D546" s="224"/>
      <c r="E546" s="225" t="s">
        <v>472</v>
      </c>
      <c r="F546" s="314">
        <f aca="true" t="shared" si="226" ref="F546:AB546">(F533)</f>
        <v>0.005584435534522062</v>
      </c>
      <c r="G546" s="314">
        <f t="shared" si="226"/>
        <v>0.00719307048749707</v>
      </c>
      <c r="H546" s="314">
        <f t="shared" si="226"/>
        <v>0.005847420849034505</v>
      </c>
      <c r="I546" s="314">
        <f t="shared" si="226"/>
        <v>0.004714166839367968</v>
      </c>
      <c r="J546" s="314">
        <f t="shared" si="226"/>
        <v>0.00437228146911287</v>
      </c>
      <c r="K546" s="314">
        <f t="shared" si="226"/>
        <v>0.0042392363289471555</v>
      </c>
      <c r="L546" s="314">
        <f t="shared" si="226"/>
        <v>0.0005566791835695643</v>
      </c>
      <c r="M546" s="314">
        <f t="shared" si="226"/>
        <v>0.003223953651893899</v>
      </c>
      <c r="N546" s="314">
        <f t="shared" si="226"/>
        <v>0.02910009567062635</v>
      </c>
      <c r="O546" s="314">
        <f t="shared" si="226"/>
        <v>0.0018127290437260813</v>
      </c>
      <c r="P546" s="314">
        <f t="shared" si="226"/>
        <v>0.00719307048749707</v>
      </c>
      <c r="Q546" s="314">
        <f t="shared" si="226"/>
        <v>0.005847420849034505</v>
      </c>
      <c r="R546" s="314">
        <f t="shared" si="226"/>
        <v>0.004714166839367968</v>
      </c>
      <c r="S546" s="314">
        <f t="shared" si="226"/>
        <v>0.00437228146911287</v>
      </c>
      <c r="T546" s="314">
        <f t="shared" si="226"/>
        <v>0.004005935616642703</v>
      </c>
      <c r="U546" s="314">
        <f t="shared" si="226"/>
        <v>0.00421206938294923</v>
      </c>
      <c r="V546" s="314">
        <f t="shared" si="226"/>
        <v>0.006273264242702154</v>
      </c>
      <c r="W546" s="314">
        <f t="shared" si="226"/>
        <v>0.0026209349154025802</v>
      </c>
      <c r="X546" s="314">
        <f t="shared" si="226"/>
        <v>0.003223953651893899</v>
      </c>
      <c r="Y546" s="314">
        <f t="shared" si="226"/>
        <v>0.0004989921095628448</v>
      </c>
      <c r="Z546" s="314">
        <f t="shared" si="226"/>
        <v>0.02910009567062635</v>
      </c>
      <c r="AA546" s="314">
        <f t="shared" si="226"/>
        <v>0.0015639355295663032</v>
      </c>
      <c r="AB546" s="314">
        <f t="shared" si="226"/>
        <v>0.005788621481863538</v>
      </c>
      <c r="AC546" s="73"/>
      <c r="AD546" s="211"/>
      <c r="AE546" s="211"/>
      <c r="AF546" s="211"/>
      <c r="AG546" s="211"/>
      <c r="AH546" s="211"/>
      <c r="AI546" s="211"/>
    </row>
    <row r="547" spans="1:35" ht="11.25">
      <c r="A547" s="221">
        <v>406</v>
      </c>
      <c r="B547" s="226" t="s">
        <v>230</v>
      </c>
      <c r="C547" s="223" t="s">
        <v>350</v>
      </c>
      <c r="D547" s="224"/>
      <c r="E547" s="225" t="s">
        <v>472</v>
      </c>
      <c r="F547" s="314">
        <f aca="true" t="shared" si="227" ref="F547:AB547">(F534)</f>
        <v>0.007752828036542666</v>
      </c>
      <c r="G547" s="314">
        <f t="shared" si="227"/>
        <v>0.009302311406419876</v>
      </c>
      <c r="H547" s="314">
        <f t="shared" si="227"/>
        <v>0.008429837391954392</v>
      </c>
      <c r="I547" s="314">
        <f t="shared" si="227"/>
        <v>0.008220080794863537</v>
      </c>
      <c r="J547" s="314">
        <f t="shared" si="227"/>
        <v>0.0069447744803212315</v>
      </c>
      <c r="K547" s="314">
        <f t="shared" si="227"/>
        <v>0.006391286817699177</v>
      </c>
      <c r="L547" s="314">
        <f t="shared" si="227"/>
        <v>0.0009472719729358633</v>
      </c>
      <c r="M547" s="314">
        <f t="shared" si="227"/>
        <v>0.004223294734897081</v>
      </c>
      <c r="N547" s="314">
        <f t="shared" si="227"/>
        <v>0.02082341323535914</v>
      </c>
      <c r="O547" s="314">
        <f t="shared" si="227"/>
        <v>0.002360216533298341</v>
      </c>
      <c r="P547" s="314">
        <f t="shared" si="227"/>
        <v>0.009302311406419876</v>
      </c>
      <c r="Q547" s="314">
        <f t="shared" si="227"/>
        <v>0.008429837391954392</v>
      </c>
      <c r="R547" s="314">
        <f t="shared" si="227"/>
        <v>0.008220080794863537</v>
      </c>
      <c r="S547" s="314">
        <f t="shared" si="227"/>
        <v>0.0069447744803212315</v>
      </c>
      <c r="T547" s="314">
        <f t="shared" si="227"/>
        <v>0.0062244030563565304</v>
      </c>
      <c r="U547" s="314">
        <f t="shared" si="227"/>
        <v>0.00394699753529377</v>
      </c>
      <c r="V547" s="314">
        <f t="shared" si="227"/>
        <v>0.007909450939180168</v>
      </c>
      <c r="W547" s="314">
        <f t="shared" si="227"/>
        <v>0.003606406900515087</v>
      </c>
      <c r="X547" s="314">
        <f t="shared" si="227"/>
        <v>0.004223294734897081</v>
      </c>
      <c r="Y547" s="314">
        <f t="shared" si="227"/>
        <v>0.0008729605826388379</v>
      </c>
      <c r="Z547" s="314">
        <f t="shared" si="227"/>
        <v>0.02082341323535914</v>
      </c>
      <c r="AA547" s="314">
        <f t="shared" si="227"/>
        <v>0.00202610100604384</v>
      </c>
      <c r="AB547" s="314">
        <f t="shared" si="227"/>
        <v>0.007699613754973353</v>
      </c>
      <c r="AC547" s="73"/>
      <c r="AD547" s="211"/>
      <c r="AE547" s="211"/>
      <c r="AF547" s="211"/>
      <c r="AG547" s="211"/>
      <c r="AH547" s="211"/>
      <c r="AI547" s="211"/>
    </row>
    <row r="548" spans="6:29" ht="11.25"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</row>
    <row r="549" spans="6:29" ht="11.25"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</row>
  </sheetData>
  <printOptions horizontalCentered="1"/>
  <pageMargins left="0.25" right="0.25" top="2" bottom="0.75" header="1.5" footer="0.5"/>
  <pageSetup fitToHeight="8" horizontalDpi="600" verticalDpi="600" orientation="landscape" scale="80" r:id="rId1"/>
  <headerFooter alignWithMargins="0">
    <oddHeader>&amp;CPuget Sound Energy
Electric Cost of Service
Commission Basis
Allocation of Unbundled Costs&amp;RDocket No. UE-04______
Exhibit No. ______ (CEP-9)
Page &amp;P+17 of &amp;N</oddHeader>
    <oddFooter>&amp;LUnbundled Costs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G100"/>
  <sheetViews>
    <sheetView workbookViewId="0" topLeftCell="A1">
      <selection activeCell="A1" sqref="A1"/>
    </sheetView>
  </sheetViews>
  <sheetFormatPr defaultColWidth="9.33203125" defaultRowHeight="11.25"/>
  <cols>
    <col min="1" max="1" width="3.16015625" style="258" bestFit="1" customWidth="1"/>
    <col min="2" max="2" width="33.16015625" style="15" bestFit="1" customWidth="1"/>
    <col min="3" max="3" width="10.66015625" style="12" customWidth="1"/>
    <col min="4" max="4" width="12.66015625" style="12" bestFit="1" customWidth="1"/>
    <col min="5" max="9" width="11.16015625" style="258" bestFit="1" customWidth="1"/>
    <col min="10" max="10" width="13.83203125" style="258" bestFit="1" customWidth="1"/>
    <col min="11" max="11" width="11.33203125" style="258" bestFit="1" customWidth="1"/>
    <col min="12" max="12" width="11" style="258" bestFit="1" customWidth="1"/>
    <col min="13" max="13" width="10.33203125" style="258" bestFit="1" customWidth="1"/>
    <col min="14" max="14" width="11.16015625" style="258" hidden="1" customWidth="1"/>
    <col min="15" max="15" width="14.16015625" style="258" hidden="1" customWidth="1"/>
    <col min="16" max="16" width="15.5" style="258" hidden="1" customWidth="1"/>
    <col min="17" max="17" width="13.5" style="258" hidden="1" customWidth="1"/>
    <col min="18" max="18" width="14" style="258" hidden="1" customWidth="1"/>
    <col min="19" max="19" width="14.5" style="258" hidden="1" customWidth="1"/>
    <col min="20" max="20" width="17" style="258" hidden="1" customWidth="1"/>
    <col min="21" max="21" width="13.83203125" style="258" hidden="1" customWidth="1"/>
    <col min="22" max="22" width="14.16015625" style="258" hidden="1" customWidth="1"/>
    <col min="23" max="23" width="13.83203125" style="258" hidden="1" customWidth="1"/>
    <col min="24" max="24" width="11.5" style="258" hidden="1" customWidth="1"/>
    <col min="25" max="26" width="10.33203125" style="258" hidden="1" customWidth="1"/>
    <col min="27" max="192" width="13.83203125" style="258" customWidth="1"/>
    <col min="193" max="16384" width="7.33203125" style="258" customWidth="1"/>
  </cols>
  <sheetData>
    <row r="2" spans="1:5" ht="11.25">
      <c r="A2" s="258" t="s">
        <v>442</v>
      </c>
      <c r="B2" s="13" t="s">
        <v>443</v>
      </c>
      <c r="D2" s="229"/>
      <c r="E2" s="259"/>
    </row>
    <row r="3" spans="2:5" ht="11.25">
      <c r="B3" s="12" t="s">
        <v>444</v>
      </c>
      <c r="D3" s="260"/>
      <c r="E3" s="261"/>
    </row>
    <row r="4" spans="2:6" ht="12" thickBot="1">
      <c r="B4" s="14"/>
      <c r="D4" s="233"/>
      <c r="F4" s="262"/>
    </row>
    <row r="5" spans="1:26" s="150" customFormat="1" ht="11.25">
      <c r="A5" s="235"/>
      <c r="B5" s="236"/>
      <c r="C5" s="237" t="s">
        <v>355</v>
      </c>
      <c r="D5" s="237"/>
      <c r="E5" s="238" t="s">
        <v>351</v>
      </c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9" t="s">
        <v>351</v>
      </c>
      <c r="N5" s="240" t="s">
        <v>357</v>
      </c>
      <c r="O5" s="240" t="s">
        <v>358</v>
      </c>
      <c r="P5" s="240" t="s">
        <v>358</v>
      </c>
      <c r="Q5" s="240" t="s">
        <v>358</v>
      </c>
      <c r="R5" s="240" t="s">
        <v>359</v>
      </c>
      <c r="S5" s="240" t="s">
        <v>359</v>
      </c>
      <c r="T5" s="240" t="s">
        <v>359</v>
      </c>
      <c r="U5" s="240" t="s">
        <v>360</v>
      </c>
      <c r="V5" s="240" t="s">
        <v>361</v>
      </c>
      <c r="W5" s="240" t="s">
        <v>360</v>
      </c>
      <c r="X5" s="240" t="s">
        <v>362</v>
      </c>
      <c r="Y5" s="240" t="s">
        <v>363</v>
      </c>
      <c r="Z5" s="241" t="s">
        <v>363</v>
      </c>
    </row>
    <row r="6" spans="1:26" s="150" customFormat="1" ht="11.25">
      <c r="A6" s="243"/>
      <c r="B6" s="244"/>
      <c r="C6" s="245" t="s">
        <v>364</v>
      </c>
      <c r="D6" s="245" t="s">
        <v>365</v>
      </c>
      <c r="E6" s="246" t="s">
        <v>366</v>
      </c>
      <c r="F6" s="246" t="s">
        <v>367</v>
      </c>
      <c r="G6" s="246" t="s">
        <v>368</v>
      </c>
      <c r="H6" s="246" t="s">
        <v>369</v>
      </c>
      <c r="I6" s="246" t="s">
        <v>370</v>
      </c>
      <c r="J6" s="246" t="s">
        <v>360</v>
      </c>
      <c r="K6" s="246" t="s">
        <v>371</v>
      </c>
      <c r="L6" s="246" t="s">
        <v>372</v>
      </c>
      <c r="M6" s="247" t="s">
        <v>363</v>
      </c>
      <c r="N6" s="246" t="s">
        <v>373</v>
      </c>
      <c r="O6" s="246" t="s">
        <v>374</v>
      </c>
      <c r="P6" s="246" t="s">
        <v>375</v>
      </c>
      <c r="Q6" s="246" t="s">
        <v>376</v>
      </c>
      <c r="R6" s="246" t="s">
        <v>377</v>
      </c>
      <c r="S6" s="246" t="s">
        <v>378</v>
      </c>
      <c r="T6" s="246" t="s">
        <v>379</v>
      </c>
      <c r="U6" s="246" t="s">
        <v>380</v>
      </c>
      <c r="V6" s="246" t="s">
        <v>381</v>
      </c>
      <c r="W6" s="246" t="s">
        <v>371</v>
      </c>
      <c r="X6" s="246" t="s">
        <v>382</v>
      </c>
      <c r="Y6" s="246" t="s">
        <v>383</v>
      </c>
      <c r="Z6" s="247" t="s">
        <v>384</v>
      </c>
    </row>
    <row r="7" spans="1:26" s="150" customFormat="1" ht="12" thickBot="1">
      <c r="A7" s="248"/>
      <c r="B7" s="249" t="s">
        <v>385</v>
      </c>
      <c r="C7" s="250" t="s">
        <v>352</v>
      </c>
      <c r="D7" s="251" t="s">
        <v>386</v>
      </c>
      <c r="E7" s="252"/>
      <c r="F7" s="252"/>
      <c r="G7" s="252"/>
      <c r="H7" s="252"/>
      <c r="I7" s="252"/>
      <c r="J7" s="252"/>
      <c r="K7" s="252"/>
      <c r="L7" s="252"/>
      <c r="M7" s="253"/>
      <c r="N7" s="252">
        <v>7</v>
      </c>
      <c r="O7" s="252">
        <v>24</v>
      </c>
      <c r="P7" s="252" t="s">
        <v>387</v>
      </c>
      <c r="Q7" s="252">
        <v>26</v>
      </c>
      <c r="R7" s="252">
        <v>31</v>
      </c>
      <c r="S7" s="252">
        <v>35</v>
      </c>
      <c r="T7" s="252">
        <v>43</v>
      </c>
      <c r="U7" s="252">
        <v>449</v>
      </c>
      <c r="V7" s="252">
        <v>49</v>
      </c>
      <c r="W7" s="252">
        <v>449</v>
      </c>
      <c r="X7" s="252" t="s">
        <v>388</v>
      </c>
      <c r="Y7" s="252" t="s">
        <v>389</v>
      </c>
      <c r="Z7" s="253" t="s">
        <v>389</v>
      </c>
    </row>
    <row r="8" spans="1:26" s="15" customFormat="1" ht="11.25">
      <c r="A8" s="12"/>
      <c r="B8" s="15" t="s">
        <v>392</v>
      </c>
      <c r="C8" s="12"/>
      <c r="D8" s="12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33" s="15" customFormat="1" ht="11.25">
      <c r="A9" s="12">
        <v>1</v>
      </c>
      <c r="B9" s="15" t="s">
        <v>393</v>
      </c>
      <c r="C9" s="12" t="s">
        <v>394</v>
      </c>
      <c r="D9" s="255">
        <v>972412431.0299999</v>
      </c>
      <c r="E9" s="255">
        <v>519924017.2793926</v>
      </c>
      <c r="F9" s="255">
        <v>117659783.26334798</v>
      </c>
      <c r="G9" s="255">
        <v>133996078.69695508</v>
      </c>
      <c r="H9" s="255">
        <v>86805289.65024455</v>
      </c>
      <c r="I9" s="255">
        <v>82009254.86192974</v>
      </c>
      <c r="J9" s="255">
        <v>3399844.3558025165</v>
      </c>
      <c r="K9" s="255">
        <v>19578660.597338796</v>
      </c>
      <c r="L9" s="255">
        <v>8259803.151230605</v>
      </c>
      <c r="M9" s="255">
        <v>779699.1737579312</v>
      </c>
      <c r="N9" s="255">
        <v>519924017.2793926</v>
      </c>
      <c r="O9" s="255">
        <v>117659783.26334798</v>
      </c>
      <c r="P9" s="255">
        <v>133996078.69695508</v>
      </c>
      <c r="Q9" s="255">
        <v>86805289.65024455</v>
      </c>
      <c r="R9" s="255">
        <v>73294675.85274349</v>
      </c>
      <c r="S9" s="255">
        <v>203157.76878512534</v>
      </c>
      <c r="T9" s="255">
        <v>8511421.240401113</v>
      </c>
      <c r="U9" s="255">
        <v>323811.2501510495</v>
      </c>
      <c r="V9" s="255">
        <v>19578660.597338796</v>
      </c>
      <c r="W9" s="255">
        <v>3076033.105651467</v>
      </c>
      <c r="X9" s="255">
        <v>8259803.151230605</v>
      </c>
      <c r="Y9" s="255">
        <v>400177.0000014941</v>
      </c>
      <c r="Z9" s="255">
        <v>379522.17375643714</v>
      </c>
      <c r="AA9" s="73"/>
      <c r="AB9" s="73"/>
      <c r="AC9" s="73"/>
      <c r="AD9" s="73"/>
      <c r="AE9" s="73"/>
      <c r="AF9" s="73"/>
      <c r="AG9" s="73"/>
    </row>
    <row r="10" spans="1:33" s="15" customFormat="1" ht="11.25">
      <c r="A10" s="12">
        <v>2</v>
      </c>
      <c r="B10" s="18" t="s">
        <v>395</v>
      </c>
      <c r="C10" s="12" t="s">
        <v>396</v>
      </c>
      <c r="D10" s="255">
        <v>160364075.00000003</v>
      </c>
      <c r="E10" s="255">
        <v>90967587.476002</v>
      </c>
      <c r="F10" s="255">
        <v>18697264.518991806</v>
      </c>
      <c r="G10" s="255">
        <v>20757693.21485016</v>
      </c>
      <c r="H10" s="255">
        <v>12867106.729115384</v>
      </c>
      <c r="I10" s="255">
        <v>11294322.558564577</v>
      </c>
      <c r="J10" s="255">
        <v>1465617.7624646747</v>
      </c>
      <c r="K10" s="255">
        <v>1884844.4662909913</v>
      </c>
      <c r="L10" s="255">
        <v>2055307.2680749274</v>
      </c>
      <c r="M10" s="255">
        <v>374331.00564549235</v>
      </c>
      <c r="N10" s="255">
        <v>90967587.476002</v>
      </c>
      <c r="O10" s="255">
        <v>18697264.518991806</v>
      </c>
      <c r="P10" s="255">
        <v>20757693.21485016</v>
      </c>
      <c r="Q10" s="255">
        <v>12867106.729115384</v>
      </c>
      <c r="R10" s="255">
        <v>9600563.603632154</v>
      </c>
      <c r="S10" s="255">
        <v>32552.70247619268</v>
      </c>
      <c r="T10" s="255">
        <v>1661206.2524562306</v>
      </c>
      <c r="U10" s="255">
        <v>190356.52670685295</v>
      </c>
      <c r="V10" s="255">
        <v>1884844.4662909913</v>
      </c>
      <c r="W10" s="255">
        <v>1275261.2357578217</v>
      </c>
      <c r="X10" s="255">
        <v>2055307.2680749274</v>
      </c>
      <c r="Y10" s="255">
        <v>320351.86071120814</v>
      </c>
      <c r="Z10" s="255">
        <v>53979.144934284224</v>
      </c>
      <c r="AA10" s="73"/>
      <c r="AB10" s="73"/>
      <c r="AC10" s="73"/>
      <c r="AD10" s="73"/>
      <c r="AE10" s="73"/>
      <c r="AF10" s="73"/>
      <c r="AG10" s="73"/>
    </row>
    <row r="11" spans="1:33" s="15" customFormat="1" ht="11.25">
      <c r="A11" s="12">
        <v>3</v>
      </c>
      <c r="B11" s="15" t="s">
        <v>445</v>
      </c>
      <c r="C11" s="12" t="s">
        <v>446</v>
      </c>
      <c r="D11" s="255">
        <v>160788748.00000003</v>
      </c>
      <c r="E11" s="255">
        <v>88665043.6377221</v>
      </c>
      <c r="F11" s="255">
        <v>19589932.25504548</v>
      </c>
      <c r="G11" s="255">
        <v>22963459.146174945</v>
      </c>
      <c r="H11" s="255">
        <v>12781660.30441889</v>
      </c>
      <c r="I11" s="255">
        <v>11200472.617056714</v>
      </c>
      <c r="J11" s="255">
        <v>1754138.7773769654</v>
      </c>
      <c r="K11" s="255">
        <v>1865303.435172772</v>
      </c>
      <c r="L11" s="255">
        <v>1677324.9481011126</v>
      </c>
      <c r="M11" s="255">
        <v>291412.878931046</v>
      </c>
      <c r="N11" s="255">
        <v>88665043.6377221</v>
      </c>
      <c r="O11" s="255">
        <v>19589932.25504548</v>
      </c>
      <c r="P11" s="255">
        <v>22963459.146174945</v>
      </c>
      <c r="Q11" s="255">
        <v>12781660.30441889</v>
      </c>
      <c r="R11" s="255">
        <v>9759088.978191426</v>
      </c>
      <c r="S11" s="255">
        <v>18503.72076974239</v>
      </c>
      <c r="T11" s="255">
        <v>1422879.9180955456</v>
      </c>
      <c r="U11" s="255">
        <v>181555.25511300337</v>
      </c>
      <c r="V11" s="255">
        <v>1865303.435172772</v>
      </c>
      <c r="W11" s="255">
        <v>1572583.5222639616</v>
      </c>
      <c r="X11" s="255">
        <v>1677324.9481011126</v>
      </c>
      <c r="Y11" s="255">
        <v>235428.03695836768</v>
      </c>
      <c r="Z11" s="255">
        <v>55984.84197267832</v>
      </c>
      <c r="AA11" s="73"/>
      <c r="AB11" s="73"/>
      <c r="AC11" s="73"/>
      <c r="AD11" s="73"/>
      <c r="AE11" s="73"/>
      <c r="AF11" s="73"/>
      <c r="AG11" s="73"/>
    </row>
    <row r="12" spans="1:33" s="15" customFormat="1" ht="11.25">
      <c r="A12" s="12"/>
      <c r="C12" s="12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73"/>
      <c r="AB12" s="73"/>
      <c r="AC12" s="73"/>
      <c r="AD12" s="73"/>
      <c r="AE12" s="73"/>
      <c r="AF12" s="73"/>
      <c r="AG12" s="73"/>
    </row>
    <row r="13" spans="1:33" s="15" customFormat="1" ht="11.25">
      <c r="A13" s="12">
        <v>4</v>
      </c>
      <c r="B13" s="15" t="s">
        <v>447</v>
      </c>
      <c r="C13" s="19" t="s">
        <v>448</v>
      </c>
      <c r="D13" s="255">
        <f aca="true" t="shared" si="0" ref="D13:Z13">(D9+D10+D11)</f>
        <v>1293565254.03</v>
      </c>
      <c r="E13" s="255">
        <f t="shared" si="0"/>
        <v>699556648.3931167</v>
      </c>
      <c r="F13" s="255">
        <f t="shared" si="0"/>
        <v>155946980.03738526</v>
      </c>
      <c r="G13" s="255">
        <f t="shared" si="0"/>
        <v>177717231.05798018</v>
      </c>
      <c r="H13" s="255">
        <f t="shared" si="0"/>
        <v>112454056.68377882</v>
      </c>
      <c r="I13" s="255">
        <f t="shared" si="0"/>
        <v>104504050.03755103</v>
      </c>
      <c r="J13" s="255">
        <f t="shared" si="0"/>
        <v>6619600.895644157</v>
      </c>
      <c r="K13" s="255">
        <f t="shared" si="0"/>
        <v>23328808.498802558</v>
      </c>
      <c r="L13" s="255">
        <f t="shared" si="0"/>
        <v>11992435.367406646</v>
      </c>
      <c r="M13" s="255">
        <f t="shared" si="0"/>
        <v>1445443.0583344696</v>
      </c>
      <c r="N13" s="255">
        <f t="shared" si="0"/>
        <v>699556648.3931167</v>
      </c>
      <c r="O13" s="255">
        <f t="shared" si="0"/>
        <v>155946980.03738526</v>
      </c>
      <c r="P13" s="255">
        <f t="shared" si="0"/>
        <v>177717231.05798018</v>
      </c>
      <c r="Q13" s="255">
        <f t="shared" si="0"/>
        <v>112454056.68377882</v>
      </c>
      <c r="R13" s="255">
        <f t="shared" si="0"/>
        <v>92654328.43456706</v>
      </c>
      <c r="S13" s="255">
        <f t="shared" si="0"/>
        <v>254214.1920310604</v>
      </c>
      <c r="T13" s="255">
        <f t="shared" si="0"/>
        <v>11595507.41095289</v>
      </c>
      <c r="U13" s="255">
        <f t="shared" si="0"/>
        <v>695723.0319709058</v>
      </c>
      <c r="V13" s="255">
        <f t="shared" si="0"/>
        <v>23328808.498802558</v>
      </c>
      <c r="W13" s="255">
        <f t="shared" si="0"/>
        <v>5923877.86367325</v>
      </c>
      <c r="X13" s="255">
        <f t="shared" si="0"/>
        <v>11992435.367406646</v>
      </c>
      <c r="Y13" s="255">
        <f t="shared" si="0"/>
        <v>955956.8976710698</v>
      </c>
      <c r="Z13" s="255">
        <f t="shared" si="0"/>
        <v>489486.16066339967</v>
      </c>
      <c r="AA13" s="73"/>
      <c r="AB13" s="73"/>
      <c r="AC13" s="73"/>
      <c r="AD13" s="73"/>
      <c r="AE13" s="73"/>
      <c r="AF13" s="73"/>
      <c r="AG13" s="73"/>
    </row>
    <row r="14" spans="1:33" s="15" customFormat="1" ht="11.25">
      <c r="A14" s="12"/>
      <c r="C14" s="19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73"/>
      <c r="AB14" s="73"/>
      <c r="AC14" s="73"/>
      <c r="AD14" s="73"/>
      <c r="AE14" s="73"/>
      <c r="AF14" s="73"/>
      <c r="AG14" s="73"/>
    </row>
    <row r="15" spans="1:33" s="15" customFormat="1" ht="22.5">
      <c r="A15" s="12">
        <v>5</v>
      </c>
      <c r="B15" s="15" t="s">
        <v>449</v>
      </c>
      <c r="C15" s="12" t="s">
        <v>450</v>
      </c>
      <c r="D15" s="255">
        <v>242420696.18559998</v>
      </c>
      <c r="E15" s="255">
        <v>135289296.13925266</v>
      </c>
      <c r="F15" s="255">
        <v>28302423.05410275</v>
      </c>
      <c r="G15" s="255">
        <v>32181300.907777995</v>
      </c>
      <c r="H15" s="255">
        <v>20014736.85926724</v>
      </c>
      <c r="I15" s="255">
        <v>17587344.413641334</v>
      </c>
      <c r="J15" s="255">
        <v>2548058.928769558</v>
      </c>
      <c r="K15" s="255">
        <v>2934517.0451447023</v>
      </c>
      <c r="L15" s="255">
        <v>2973798.560549843</v>
      </c>
      <c r="M15" s="255">
        <v>589220.2770939402</v>
      </c>
      <c r="N15" s="255">
        <v>135289296.13925266</v>
      </c>
      <c r="O15" s="255">
        <v>28302423.05410275</v>
      </c>
      <c r="P15" s="255">
        <v>32181300.907777995</v>
      </c>
      <c r="Q15" s="255">
        <v>20014736.85926724</v>
      </c>
      <c r="R15" s="255">
        <v>14987147.31250319</v>
      </c>
      <c r="S15" s="255">
        <v>50578.938481083</v>
      </c>
      <c r="T15" s="255">
        <v>2549618.1626570565</v>
      </c>
      <c r="U15" s="255">
        <v>295698.6939115811</v>
      </c>
      <c r="V15" s="255">
        <v>2934517.0451447023</v>
      </c>
      <c r="W15" s="255">
        <v>2252360.2348579774</v>
      </c>
      <c r="X15" s="255">
        <v>2973798.560549843</v>
      </c>
      <c r="Y15" s="255">
        <v>507497.3015976272</v>
      </c>
      <c r="Z15" s="255">
        <v>81722.97549631301</v>
      </c>
      <c r="AA15" s="73"/>
      <c r="AB15" s="73"/>
      <c r="AC15" s="73"/>
      <c r="AD15" s="73"/>
      <c r="AE15" s="73"/>
      <c r="AF15" s="73"/>
      <c r="AG15" s="73"/>
    </row>
    <row r="16" spans="1:33" s="15" customFormat="1" ht="11.25">
      <c r="A16" s="12"/>
      <c r="C16" s="12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73"/>
      <c r="AB16" s="73"/>
      <c r="AC16" s="73"/>
      <c r="AD16" s="73"/>
      <c r="AE16" s="73"/>
      <c r="AF16" s="73"/>
      <c r="AG16" s="73"/>
    </row>
    <row r="17" spans="1:33" s="15" customFormat="1" ht="11.25">
      <c r="A17" s="12">
        <v>6</v>
      </c>
      <c r="B17" s="15" t="s">
        <v>451</v>
      </c>
      <c r="C17" s="12" t="s">
        <v>452</v>
      </c>
      <c r="D17" s="255">
        <f aca="true" t="shared" si="1" ref="D17:Z17">(D13+D15)</f>
        <v>1535985950.2156</v>
      </c>
      <c r="E17" s="255">
        <f t="shared" si="1"/>
        <v>834845944.5323694</v>
      </c>
      <c r="F17" s="255">
        <f t="shared" si="1"/>
        <v>184249403.091488</v>
      </c>
      <c r="G17" s="255">
        <f t="shared" si="1"/>
        <v>209898531.96575817</v>
      </c>
      <c r="H17" s="255">
        <f t="shared" si="1"/>
        <v>132468793.54304606</v>
      </c>
      <c r="I17" s="255">
        <f t="shared" si="1"/>
        <v>122091394.45119236</v>
      </c>
      <c r="J17" s="255">
        <f t="shared" si="1"/>
        <v>9167659.824413715</v>
      </c>
      <c r="K17" s="255">
        <f t="shared" si="1"/>
        <v>26263325.54394726</v>
      </c>
      <c r="L17" s="255">
        <f t="shared" si="1"/>
        <v>14966233.927956488</v>
      </c>
      <c r="M17" s="255">
        <f t="shared" si="1"/>
        <v>2034663.3354284097</v>
      </c>
      <c r="N17" s="255">
        <f t="shared" si="1"/>
        <v>834845944.5323694</v>
      </c>
      <c r="O17" s="255">
        <f t="shared" si="1"/>
        <v>184249403.091488</v>
      </c>
      <c r="P17" s="255">
        <f t="shared" si="1"/>
        <v>209898531.96575817</v>
      </c>
      <c r="Q17" s="255">
        <f t="shared" si="1"/>
        <v>132468793.54304606</v>
      </c>
      <c r="R17" s="255">
        <f t="shared" si="1"/>
        <v>107641475.74707025</v>
      </c>
      <c r="S17" s="255">
        <f t="shared" si="1"/>
        <v>304793.1305121434</v>
      </c>
      <c r="T17" s="255">
        <f t="shared" si="1"/>
        <v>14145125.573609946</v>
      </c>
      <c r="U17" s="255">
        <f t="shared" si="1"/>
        <v>991421.7258824869</v>
      </c>
      <c r="V17" s="255">
        <f t="shared" si="1"/>
        <v>26263325.54394726</v>
      </c>
      <c r="W17" s="255">
        <f t="shared" si="1"/>
        <v>8176238.098531228</v>
      </c>
      <c r="X17" s="255">
        <f t="shared" si="1"/>
        <v>14966233.927956488</v>
      </c>
      <c r="Y17" s="255">
        <f t="shared" si="1"/>
        <v>1463454.199268697</v>
      </c>
      <c r="Z17" s="255">
        <f t="shared" si="1"/>
        <v>571209.1361597127</v>
      </c>
      <c r="AA17" s="73"/>
      <c r="AB17" s="73"/>
      <c r="AC17" s="73"/>
      <c r="AD17" s="73"/>
      <c r="AE17" s="73"/>
      <c r="AF17" s="73"/>
      <c r="AG17" s="73"/>
    </row>
    <row r="18" spans="1:33" s="15" customFormat="1" ht="11.25">
      <c r="A18" s="12">
        <v>7</v>
      </c>
      <c r="B18" s="15" t="s">
        <v>453</v>
      </c>
      <c r="C18" s="12" t="s">
        <v>391</v>
      </c>
      <c r="D18" s="255">
        <v>1485385537.1699998</v>
      </c>
      <c r="E18" s="255">
        <v>803297421.0516145</v>
      </c>
      <c r="F18" s="255">
        <v>182352857.87257713</v>
      </c>
      <c r="G18" s="255">
        <v>212180025.96869522</v>
      </c>
      <c r="H18" s="255">
        <v>124845622.90990047</v>
      </c>
      <c r="I18" s="255">
        <v>114111859.70336616</v>
      </c>
      <c r="J18" s="255">
        <v>9803886.947496396</v>
      </c>
      <c r="K18" s="255">
        <v>23805116.540226996</v>
      </c>
      <c r="L18" s="255">
        <v>13152686.358007828</v>
      </c>
      <c r="M18" s="255">
        <v>1836059.8181150772</v>
      </c>
      <c r="N18" s="255">
        <v>803297421.0516145</v>
      </c>
      <c r="O18" s="255">
        <v>182352857.87257713</v>
      </c>
      <c r="P18" s="255">
        <v>212180025.96869522</v>
      </c>
      <c r="Q18" s="255">
        <v>124845622.90990047</v>
      </c>
      <c r="R18" s="255">
        <v>101391510.84142986</v>
      </c>
      <c r="S18" s="255">
        <v>211894.75921361166</v>
      </c>
      <c r="T18" s="255">
        <v>12508454.102722691</v>
      </c>
      <c r="U18" s="255">
        <v>1005562.4053651098</v>
      </c>
      <c r="V18" s="255">
        <v>23805116.540226996</v>
      </c>
      <c r="W18" s="255">
        <v>8798324.542131286</v>
      </c>
      <c r="X18" s="255">
        <v>13152686.358007828</v>
      </c>
      <c r="Y18" s="255">
        <v>1359790.4859899557</v>
      </c>
      <c r="Z18" s="255">
        <v>476269.3321251215</v>
      </c>
      <c r="AA18" s="73"/>
      <c r="AB18" s="73"/>
      <c r="AC18" s="73"/>
      <c r="AD18" s="73"/>
      <c r="AE18" s="73"/>
      <c r="AF18" s="73"/>
      <c r="AG18" s="73"/>
    </row>
    <row r="19" spans="1:33" s="15" customFormat="1" ht="11.25">
      <c r="A19" s="12"/>
      <c r="C19" s="12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73"/>
      <c r="AB19" s="73"/>
      <c r="AC19" s="73"/>
      <c r="AD19" s="73"/>
      <c r="AE19" s="73"/>
      <c r="AF19" s="73"/>
      <c r="AG19" s="73"/>
    </row>
    <row r="20" spans="1:33" s="15" customFormat="1" ht="22.5">
      <c r="A20" s="12">
        <v>8</v>
      </c>
      <c r="B20" s="15" t="s">
        <v>454</v>
      </c>
      <c r="C20" s="12" t="s">
        <v>455</v>
      </c>
      <c r="D20" s="255">
        <f aca="true" t="shared" si="2" ref="D20:Z20">(D17-D18)</f>
        <v>50600413.045600176</v>
      </c>
      <c r="E20" s="255">
        <f t="shared" si="2"/>
        <v>31548523.480754852</v>
      </c>
      <c r="F20" s="255">
        <f t="shared" si="2"/>
        <v>1896545.218910873</v>
      </c>
      <c r="G20" s="255">
        <f t="shared" si="2"/>
        <v>-2281494.0029370487</v>
      </c>
      <c r="H20" s="255">
        <f t="shared" si="2"/>
        <v>7623170.633145586</v>
      </c>
      <c r="I20" s="255">
        <f t="shared" si="2"/>
        <v>7979534.747826204</v>
      </c>
      <c r="J20" s="255">
        <f t="shared" si="2"/>
        <v>-636227.1230826806</v>
      </c>
      <c r="K20" s="255">
        <f t="shared" si="2"/>
        <v>2458209.003720265</v>
      </c>
      <c r="L20" s="255">
        <f t="shared" si="2"/>
        <v>1813547.5699486602</v>
      </c>
      <c r="M20" s="255">
        <f t="shared" si="2"/>
        <v>198603.51731333253</v>
      </c>
      <c r="N20" s="255">
        <f t="shared" si="2"/>
        <v>31548523.480754852</v>
      </c>
      <c r="O20" s="255">
        <f t="shared" si="2"/>
        <v>1896545.218910873</v>
      </c>
      <c r="P20" s="255">
        <f t="shared" si="2"/>
        <v>-2281494.0029370487</v>
      </c>
      <c r="Q20" s="255">
        <f t="shared" si="2"/>
        <v>7623170.633145586</v>
      </c>
      <c r="R20" s="255">
        <f t="shared" si="2"/>
        <v>6249964.9056403935</v>
      </c>
      <c r="S20" s="255">
        <f t="shared" si="2"/>
        <v>92898.37129853177</v>
      </c>
      <c r="T20" s="255">
        <f t="shared" si="2"/>
        <v>1636671.470887255</v>
      </c>
      <c r="U20" s="255">
        <f t="shared" si="2"/>
        <v>-14140.679482622887</v>
      </c>
      <c r="V20" s="255">
        <f t="shared" si="2"/>
        <v>2458209.003720265</v>
      </c>
      <c r="W20" s="255">
        <f t="shared" si="2"/>
        <v>-622086.4436000586</v>
      </c>
      <c r="X20" s="255">
        <f t="shared" si="2"/>
        <v>1813547.5699486602</v>
      </c>
      <c r="Y20" s="255">
        <f t="shared" si="2"/>
        <v>103663.71327874134</v>
      </c>
      <c r="Z20" s="255">
        <f t="shared" si="2"/>
        <v>94939.80403459119</v>
      </c>
      <c r="AA20" s="73"/>
      <c r="AB20" s="73"/>
      <c r="AC20" s="73"/>
      <c r="AD20" s="73"/>
      <c r="AE20" s="73"/>
      <c r="AF20" s="73"/>
      <c r="AG20" s="73"/>
    </row>
    <row r="21" spans="1:33" s="15" customFormat="1" ht="11.25">
      <c r="A21" s="12"/>
      <c r="C21" s="12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73"/>
      <c r="AB21" s="73"/>
      <c r="AC21" s="73"/>
      <c r="AD21" s="73"/>
      <c r="AE21" s="73"/>
      <c r="AF21" s="73"/>
      <c r="AG21" s="73"/>
    </row>
    <row r="22" spans="1:33" s="15" customFormat="1" ht="11.25">
      <c r="A22" s="12">
        <v>9</v>
      </c>
      <c r="B22" s="15" t="s">
        <v>456</v>
      </c>
      <c r="C22" s="12" t="s">
        <v>457</v>
      </c>
      <c r="D22" s="255">
        <v>81600776.53245327</v>
      </c>
      <c r="E22" s="255">
        <v>50876739.13179203</v>
      </c>
      <c r="F22" s="255">
        <v>3058464.413177314</v>
      </c>
      <c r="G22" s="255">
        <v>-3679252.225194758</v>
      </c>
      <c r="H22" s="255">
        <v>12293509.200082801</v>
      </c>
      <c r="I22" s="255">
        <v>12868199.93353655</v>
      </c>
      <c r="J22" s="255">
        <v>-1026011.9269731916</v>
      </c>
      <c r="K22" s="255">
        <v>3964231.7425723923</v>
      </c>
      <c r="L22" s="255">
        <v>2924618.221060604</v>
      </c>
      <c r="M22" s="255">
        <v>320278.0423993734</v>
      </c>
      <c r="N22" s="255">
        <v>50876739.13179203</v>
      </c>
      <c r="O22" s="255">
        <v>3058464.413177314</v>
      </c>
      <c r="P22" s="255">
        <v>-3679252.225194758</v>
      </c>
      <c r="Q22" s="255">
        <v>12293509.200082801</v>
      </c>
      <c r="R22" s="255">
        <v>10079008.429066308</v>
      </c>
      <c r="S22" s="255">
        <v>149812.5959906475</v>
      </c>
      <c r="T22" s="255">
        <v>2639378.9084795946</v>
      </c>
      <c r="U22" s="255">
        <v>-22803.972478222517</v>
      </c>
      <c r="V22" s="255">
        <v>3964231.7425723923</v>
      </c>
      <c r="W22" s="255">
        <v>-1003207.9544949691</v>
      </c>
      <c r="X22" s="255">
        <v>2924618.221060604</v>
      </c>
      <c r="Y22" s="255">
        <v>167173.32908250758</v>
      </c>
      <c r="Z22" s="255">
        <v>153104.71331686576</v>
      </c>
      <c r="AA22" s="73"/>
      <c r="AB22" s="73"/>
      <c r="AC22" s="73"/>
      <c r="AD22" s="73"/>
      <c r="AE22" s="73"/>
      <c r="AF22" s="73"/>
      <c r="AG22" s="73"/>
    </row>
    <row r="23" spans="1:33" s="15" customFormat="1" ht="11.25">
      <c r="A23" s="12"/>
      <c r="C23" s="12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73"/>
      <c r="AB23" s="73"/>
      <c r="AC23" s="73"/>
      <c r="AD23" s="73"/>
      <c r="AE23" s="73"/>
      <c r="AF23" s="73"/>
      <c r="AG23" s="73"/>
    </row>
    <row r="24" spans="1:33" s="15" customFormat="1" ht="11.25">
      <c r="A24" s="12">
        <v>10</v>
      </c>
      <c r="B24" s="20" t="s">
        <v>458</v>
      </c>
      <c r="C24" s="13" t="s">
        <v>441</v>
      </c>
      <c r="D24" s="255">
        <v>1429046838.89</v>
      </c>
      <c r="E24" s="255">
        <v>771103583.9261276</v>
      </c>
      <c r="F24" s="255">
        <v>175256361.73710346</v>
      </c>
      <c r="G24" s="255">
        <v>206057387.28616923</v>
      </c>
      <c r="H24" s="255">
        <v>120943195.66841</v>
      </c>
      <c r="I24" s="255">
        <v>110076559.41426864</v>
      </c>
      <c r="J24" s="255">
        <v>8435963.72</v>
      </c>
      <c r="K24" s="255">
        <v>22458913.571359012</v>
      </c>
      <c r="L24" s="255">
        <v>12917764.396562036</v>
      </c>
      <c r="M24" s="255">
        <v>1797109.17</v>
      </c>
      <c r="N24" s="255">
        <v>771103583.9261276</v>
      </c>
      <c r="O24" s="255">
        <v>175256361.73710346</v>
      </c>
      <c r="P24" s="255">
        <v>206057387.28616923</v>
      </c>
      <c r="Q24" s="255">
        <v>120943195.66841</v>
      </c>
      <c r="R24" s="255">
        <v>97773976.8261784</v>
      </c>
      <c r="S24" s="255">
        <v>202511.89281561863</v>
      </c>
      <c r="T24" s="255">
        <v>12100070.695274629</v>
      </c>
      <c r="U24" s="255">
        <v>988641.6030326869</v>
      </c>
      <c r="V24" s="255">
        <v>22458913.571359012</v>
      </c>
      <c r="W24" s="255">
        <v>7447322.116967313</v>
      </c>
      <c r="X24" s="255">
        <v>12917764.396562036</v>
      </c>
      <c r="Y24" s="255">
        <v>1339666</v>
      </c>
      <c r="Z24" s="255">
        <v>457443.17</v>
      </c>
      <c r="AA24" s="73"/>
      <c r="AB24" s="73"/>
      <c r="AC24" s="73"/>
      <c r="AD24" s="73"/>
      <c r="AE24" s="73"/>
      <c r="AF24" s="73"/>
      <c r="AG24" s="73"/>
    </row>
    <row r="25" spans="1:33" s="15" customFormat="1" ht="11.25">
      <c r="A25" s="12"/>
      <c r="B25" s="21"/>
      <c r="C25" s="13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73"/>
      <c r="AB25" s="73"/>
      <c r="AC25" s="73"/>
      <c r="AD25" s="73"/>
      <c r="AE25" s="73"/>
      <c r="AF25" s="73"/>
      <c r="AG25" s="73"/>
    </row>
    <row r="26" spans="1:33" s="15" customFormat="1" ht="11.25">
      <c r="A26" s="12">
        <v>11</v>
      </c>
      <c r="B26" s="21" t="s">
        <v>459</v>
      </c>
      <c r="C26" s="13" t="s">
        <v>460</v>
      </c>
      <c r="D26" s="255">
        <f aca="true" t="shared" si="3" ref="D26:Z26">(D22+D24)</f>
        <v>1510647615.4224534</v>
      </c>
      <c r="E26" s="255">
        <f t="shared" si="3"/>
        <v>821980323.0579196</v>
      </c>
      <c r="F26" s="255">
        <f t="shared" si="3"/>
        <v>178314826.15028077</v>
      </c>
      <c r="G26" s="255">
        <f t="shared" si="3"/>
        <v>202378135.06097448</v>
      </c>
      <c r="H26" s="255">
        <f t="shared" si="3"/>
        <v>133236704.86849281</v>
      </c>
      <c r="I26" s="255">
        <f t="shared" si="3"/>
        <v>122944759.34780519</v>
      </c>
      <c r="J26" s="255">
        <f t="shared" si="3"/>
        <v>7409951.793026809</v>
      </c>
      <c r="K26" s="255">
        <f t="shared" si="3"/>
        <v>26423145.313931406</v>
      </c>
      <c r="L26" s="255">
        <f t="shared" si="3"/>
        <v>15842382.61762264</v>
      </c>
      <c r="M26" s="255">
        <f t="shared" si="3"/>
        <v>2117387.2123993733</v>
      </c>
      <c r="N26" s="255">
        <f t="shared" si="3"/>
        <v>821980323.0579196</v>
      </c>
      <c r="O26" s="255">
        <f t="shared" si="3"/>
        <v>178314826.15028077</v>
      </c>
      <c r="P26" s="255">
        <f t="shared" si="3"/>
        <v>202378135.06097448</v>
      </c>
      <c r="Q26" s="255">
        <f t="shared" si="3"/>
        <v>133236704.86849281</v>
      </c>
      <c r="R26" s="255">
        <f t="shared" si="3"/>
        <v>107852985.2552447</v>
      </c>
      <c r="S26" s="255">
        <f t="shared" si="3"/>
        <v>352324.4888062661</v>
      </c>
      <c r="T26" s="255">
        <f t="shared" si="3"/>
        <v>14739449.603754222</v>
      </c>
      <c r="U26" s="255">
        <f t="shared" si="3"/>
        <v>965837.6305544643</v>
      </c>
      <c r="V26" s="255">
        <f t="shared" si="3"/>
        <v>26423145.313931406</v>
      </c>
      <c r="W26" s="255">
        <f t="shared" si="3"/>
        <v>6444114.162472344</v>
      </c>
      <c r="X26" s="255">
        <f t="shared" si="3"/>
        <v>15842382.61762264</v>
      </c>
      <c r="Y26" s="255">
        <f t="shared" si="3"/>
        <v>1506839.3290825076</v>
      </c>
      <c r="Z26" s="255">
        <f t="shared" si="3"/>
        <v>610547.8833168658</v>
      </c>
      <c r="AA26" s="73"/>
      <c r="AB26" s="73"/>
      <c r="AC26" s="73"/>
      <c r="AD26" s="73"/>
      <c r="AE26" s="73"/>
      <c r="AF26" s="73"/>
      <c r="AG26" s="73"/>
    </row>
    <row r="27" spans="1:33" s="15" customFormat="1" ht="11.25">
      <c r="A27" s="12"/>
      <c r="C27" s="12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73"/>
      <c r="AB27" s="73"/>
      <c r="AC27" s="73"/>
      <c r="AD27" s="73"/>
      <c r="AE27" s="73"/>
      <c r="AF27" s="73"/>
      <c r="AG27" s="73"/>
    </row>
    <row r="28" spans="1:33" s="23" customFormat="1" ht="11.25">
      <c r="A28" s="22">
        <v>12</v>
      </c>
      <c r="B28" s="23" t="s">
        <v>461</v>
      </c>
      <c r="C28" s="24" t="s">
        <v>462</v>
      </c>
      <c r="D28" s="264">
        <f aca="true" t="shared" si="4" ref="D28:Z28">(D24/D26)</f>
        <v>0.9459829177239103</v>
      </c>
      <c r="E28" s="264">
        <f t="shared" si="4"/>
        <v>0.9381046751307609</v>
      </c>
      <c r="F28" s="264">
        <f t="shared" si="4"/>
        <v>0.9828479522471133</v>
      </c>
      <c r="G28" s="264">
        <f t="shared" si="4"/>
        <v>1.0181800876072222</v>
      </c>
      <c r="H28" s="264">
        <f t="shared" si="4"/>
        <v>0.9077318129999031</v>
      </c>
      <c r="I28" s="264">
        <f t="shared" si="4"/>
        <v>0.895333481461109</v>
      </c>
      <c r="J28" s="264">
        <f t="shared" si="4"/>
        <v>1.1384640488402</v>
      </c>
      <c r="K28" s="264">
        <f t="shared" si="4"/>
        <v>0.8499712394011518</v>
      </c>
      <c r="L28" s="264">
        <f t="shared" si="4"/>
        <v>0.8153927795048115</v>
      </c>
      <c r="M28" s="264">
        <f t="shared" si="4"/>
        <v>0.848739030573231</v>
      </c>
      <c r="N28" s="264">
        <f t="shared" si="4"/>
        <v>0.9381046751307609</v>
      </c>
      <c r="O28" s="264">
        <f t="shared" si="4"/>
        <v>0.9828479522471133</v>
      </c>
      <c r="P28" s="264">
        <f t="shared" si="4"/>
        <v>1.0181800876072222</v>
      </c>
      <c r="Q28" s="264">
        <f t="shared" si="4"/>
        <v>0.9077318129999031</v>
      </c>
      <c r="R28" s="264">
        <f t="shared" si="4"/>
        <v>0.9065486374325816</v>
      </c>
      <c r="S28" s="264">
        <f t="shared" si="4"/>
        <v>0.5747880128961872</v>
      </c>
      <c r="T28" s="264">
        <f t="shared" si="4"/>
        <v>0.8209309723609131</v>
      </c>
      <c r="U28" s="264">
        <f t="shared" si="4"/>
        <v>1.02361056533398</v>
      </c>
      <c r="V28" s="264">
        <f t="shared" si="4"/>
        <v>0.8499712394011518</v>
      </c>
      <c r="W28" s="264">
        <f t="shared" si="4"/>
        <v>1.1556781784433936</v>
      </c>
      <c r="X28" s="264">
        <f t="shared" si="4"/>
        <v>0.8153927795048115</v>
      </c>
      <c r="Y28" s="264">
        <f t="shared" si="4"/>
        <v>0.8890569645641669</v>
      </c>
      <c r="Z28" s="264">
        <f t="shared" si="4"/>
        <v>0.7492338971267769</v>
      </c>
      <c r="AA28" s="73"/>
      <c r="AB28" s="73"/>
      <c r="AC28" s="73"/>
      <c r="AD28" s="73"/>
      <c r="AE28" s="73"/>
      <c r="AF28" s="73"/>
      <c r="AG28" s="73"/>
    </row>
    <row r="29" spans="1:33" s="23" customFormat="1" ht="11.25">
      <c r="A29" s="22"/>
      <c r="C29" s="2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73"/>
      <c r="AB29" s="73"/>
      <c r="AC29" s="73"/>
      <c r="AD29" s="73"/>
      <c r="AE29" s="73"/>
      <c r="AF29" s="73"/>
      <c r="AG29" s="73"/>
    </row>
    <row r="30" spans="1:33" s="23" customFormat="1" ht="22.5">
      <c r="A30" s="22">
        <v>13</v>
      </c>
      <c r="B30" s="23" t="s">
        <v>463</v>
      </c>
      <c r="C30" s="24" t="s">
        <v>464</v>
      </c>
      <c r="D30" s="264">
        <f aca="true" t="shared" si="5" ref="D30:Z30">(D28/$D28)</f>
        <v>1</v>
      </c>
      <c r="E30" s="264">
        <f t="shared" si="5"/>
        <v>0.991671897615123</v>
      </c>
      <c r="F30" s="264">
        <f t="shared" si="5"/>
        <v>1.0389700848001595</v>
      </c>
      <c r="G30" s="264">
        <f t="shared" si="5"/>
        <v>1.0763197395329531</v>
      </c>
      <c r="H30" s="264">
        <f t="shared" si="5"/>
        <v>0.9595646982547618</v>
      </c>
      <c r="I30" s="264">
        <f t="shared" si="5"/>
        <v>0.9464584028803958</v>
      </c>
      <c r="J30" s="264">
        <f t="shared" si="5"/>
        <v>1.2034721002990312</v>
      </c>
      <c r="K30" s="264">
        <f t="shared" si="5"/>
        <v>0.8985059068997058</v>
      </c>
      <c r="L30" s="264">
        <f t="shared" si="5"/>
        <v>0.8619529636610075</v>
      </c>
      <c r="M30" s="264">
        <f t="shared" si="5"/>
        <v>0.8972033370489885</v>
      </c>
      <c r="N30" s="264">
        <f t="shared" si="5"/>
        <v>0.991671897615123</v>
      </c>
      <c r="O30" s="264">
        <f t="shared" si="5"/>
        <v>1.0389700848001595</v>
      </c>
      <c r="P30" s="264">
        <f t="shared" si="5"/>
        <v>1.0763197395329531</v>
      </c>
      <c r="Q30" s="264">
        <f t="shared" si="5"/>
        <v>0.9595646982547618</v>
      </c>
      <c r="R30" s="264">
        <f t="shared" si="5"/>
        <v>0.9583139615393798</v>
      </c>
      <c r="S30" s="264">
        <f t="shared" si="5"/>
        <v>0.6076092941288628</v>
      </c>
      <c r="T30" s="264">
        <f t="shared" si="5"/>
        <v>0.8678073958630463</v>
      </c>
      <c r="U30" s="264">
        <f t="shared" si="5"/>
        <v>1.0820603059057834</v>
      </c>
      <c r="V30" s="264">
        <f t="shared" si="5"/>
        <v>0.8985059068997058</v>
      </c>
      <c r="W30" s="264">
        <f t="shared" si="5"/>
        <v>1.221669183227983</v>
      </c>
      <c r="X30" s="264">
        <f t="shared" si="5"/>
        <v>0.8619529636610075</v>
      </c>
      <c r="Y30" s="264">
        <f t="shared" si="5"/>
        <v>0.9398234871970939</v>
      </c>
      <c r="Z30" s="264">
        <f t="shared" si="5"/>
        <v>0.7920163071543375</v>
      </c>
      <c r="AA30" s="73"/>
      <c r="AB30" s="73"/>
      <c r="AC30" s="73"/>
      <c r="AD30" s="73"/>
      <c r="AE30" s="73"/>
      <c r="AF30" s="73"/>
      <c r="AG30" s="73"/>
    </row>
    <row r="31" spans="4:33" ht="11.25">
      <c r="D31" s="264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4:33" ht="11.25"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4:33" ht="11.25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4:33" ht="11.25"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5:26" ht="11.25"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</row>
    <row r="36" spans="5:26" ht="11.25"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</row>
    <row r="37" spans="5:26" ht="11.25"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</row>
    <row r="38" spans="5:26" ht="11.25"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</row>
    <row r="39" spans="5:26" ht="11.25"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</row>
    <row r="40" spans="5:26" ht="11.25"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</row>
    <row r="41" spans="5:26" ht="11.25"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</row>
    <row r="98" ht="12" thickBot="1"/>
    <row r="99" spans="2:4" ht="12" thickTop="1">
      <c r="B99" s="25" t="s">
        <v>440</v>
      </c>
      <c r="C99" s="26" t="s">
        <v>352</v>
      </c>
      <c r="D99" s="27"/>
    </row>
    <row r="100" spans="2:4" ht="12" thickBot="1">
      <c r="B100" s="28"/>
      <c r="C100" s="29" t="s">
        <v>465</v>
      </c>
      <c r="D100" s="30"/>
    </row>
    <row r="101" ht="12" thickTop="1"/>
  </sheetData>
  <printOptions horizontalCentered="1"/>
  <pageMargins left="0.25" right="0.25" top="2.25" bottom="1" header="1.5" footer="0.5"/>
  <pageSetup firstPageNumber="1" useFirstPageNumber="1" fitToWidth="2" horizontalDpi="600" verticalDpi="600" orientation="landscape" r:id="rId1"/>
  <headerFooter alignWithMargins="0">
    <oddHeader>&amp;CPuget Sound Energy
Electric Cost of Service
Commission Basis
Allocation of Costs versus Revenue&amp;RDocket No. UE-04______
Exhibit No. ______ (CEP-9)
Page &amp;P+1 of &amp;N</oddHeader>
    <oddFooter>&amp;LSummary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R92"/>
  <sheetViews>
    <sheetView workbookViewId="0" topLeftCell="A1">
      <selection activeCell="A1" sqref="A1"/>
    </sheetView>
  </sheetViews>
  <sheetFormatPr defaultColWidth="9.33203125" defaultRowHeight="11.25"/>
  <cols>
    <col min="1" max="1" width="3.16015625" style="73" bestFit="1" customWidth="1"/>
    <col min="2" max="2" width="30.83203125" style="33" bestFit="1" customWidth="1"/>
    <col min="3" max="3" width="13.83203125" style="34" bestFit="1" customWidth="1"/>
    <col min="4" max="4" width="12.83203125" style="34" bestFit="1" customWidth="1"/>
    <col min="5" max="5" width="12.66015625" style="73" bestFit="1" customWidth="1"/>
    <col min="6" max="6" width="11.83203125" style="73" bestFit="1" customWidth="1"/>
    <col min="7" max="7" width="11.16015625" style="73" bestFit="1" customWidth="1"/>
    <col min="8" max="8" width="11.83203125" style="73" bestFit="1" customWidth="1"/>
    <col min="9" max="10" width="11.16015625" style="73" bestFit="1" customWidth="1"/>
    <col min="11" max="11" width="13.83203125" style="73" bestFit="1" customWidth="1"/>
    <col min="12" max="12" width="11.33203125" style="73" bestFit="1" customWidth="1"/>
    <col min="13" max="13" width="11" style="73" bestFit="1" customWidth="1"/>
    <col min="14" max="14" width="10.33203125" style="73" bestFit="1" customWidth="1"/>
    <col min="15" max="15" width="11.83203125" style="73" hidden="1" customWidth="1"/>
    <col min="16" max="16" width="14.16015625" style="73" hidden="1" customWidth="1"/>
    <col min="17" max="17" width="15.5" style="73" hidden="1" customWidth="1"/>
    <col min="18" max="18" width="13.5" style="73" hidden="1" customWidth="1"/>
    <col min="19" max="19" width="14" style="73" hidden="1" customWidth="1"/>
    <col min="20" max="20" width="14.5" style="73" hidden="1" customWidth="1"/>
    <col min="21" max="21" width="17" style="73" hidden="1" customWidth="1"/>
    <col min="22" max="22" width="13.83203125" style="73" hidden="1" customWidth="1"/>
    <col min="23" max="23" width="14.16015625" style="73" hidden="1" customWidth="1"/>
    <col min="24" max="24" width="13.83203125" style="73" hidden="1" customWidth="1"/>
    <col min="25" max="25" width="11.5" style="73" hidden="1" customWidth="1"/>
    <col min="26" max="27" width="10.33203125" style="73" hidden="1" customWidth="1"/>
    <col min="28" max="28" width="18.16015625" style="73" customWidth="1"/>
    <col min="29" max="16384" width="9.33203125" style="73" customWidth="1"/>
  </cols>
  <sheetData>
    <row r="1" spans="1:33" ht="11.25">
      <c r="A1" s="72"/>
      <c r="B1" s="2"/>
      <c r="C1" s="3"/>
      <c r="D1" s="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1.25">
      <c r="A2" s="73" t="s">
        <v>442</v>
      </c>
      <c r="B2" s="3" t="s">
        <v>443</v>
      </c>
      <c r="C2" s="3"/>
      <c r="D2" s="229"/>
      <c r="E2" s="230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21">
      <c r="A3" s="72"/>
      <c r="B3" s="1" t="s">
        <v>468</v>
      </c>
      <c r="C3" s="3"/>
      <c r="D3" s="232"/>
      <c r="E3" s="230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2" thickBot="1">
      <c r="A4" s="72"/>
      <c r="B4" s="4"/>
      <c r="C4" s="3"/>
      <c r="D4" s="233"/>
      <c r="E4" s="72"/>
      <c r="F4" s="234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44" s="268" customFormat="1" ht="11.25">
      <c r="A5" s="235"/>
      <c r="B5" s="236"/>
      <c r="C5" s="237" t="s">
        <v>355</v>
      </c>
      <c r="D5" s="237" t="s">
        <v>355</v>
      </c>
      <c r="E5" s="267" t="s">
        <v>442</v>
      </c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268" customFormat="1" ht="11.25">
      <c r="A6" s="243"/>
      <c r="B6" s="244"/>
      <c r="C6" s="245" t="s">
        <v>364</v>
      </c>
      <c r="D6" s="245"/>
      <c r="E6" s="269" t="s">
        <v>365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268" customFormat="1" ht="12" thickBot="1">
      <c r="A7" s="248"/>
      <c r="B7" s="249" t="s">
        <v>385</v>
      </c>
      <c r="C7" s="250" t="s">
        <v>352</v>
      </c>
      <c r="D7" s="250" t="s">
        <v>466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33" s="33" customFormat="1" ht="11.25">
      <c r="A8" s="2"/>
      <c r="B8" s="2" t="s">
        <v>392</v>
      </c>
      <c r="C8" s="3"/>
      <c r="D8" s="3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2"/>
      <c r="AB8" s="2"/>
      <c r="AC8" s="2"/>
      <c r="AD8" s="2"/>
      <c r="AE8" s="2"/>
      <c r="AF8" s="2"/>
      <c r="AG8" s="2"/>
    </row>
    <row r="9" spans="1:40" s="33" customFormat="1" ht="11.25">
      <c r="A9" s="3">
        <v>1</v>
      </c>
      <c r="B9" s="2" t="s">
        <v>393</v>
      </c>
      <c r="C9" s="3" t="s">
        <v>394</v>
      </c>
      <c r="D9" s="1" t="s">
        <v>467</v>
      </c>
      <c r="E9" s="255">
        <v>731960271.3846072</v>
      </c>
      <c r="F9" s="255">
        <v>370652425.7417308</v>
      </c>
      <c r="G9" s="255">
        <v>90439531.21888736</v>
      </c>
      <c r="H9" s="255">
        <v>108752849.08698444</v>
      </c>
      <c r="I9" s="255">
        <v>71612573.87361565</v>
      </c>
      <c r="J9" s="255">
        <v>68222865.80002327</v>
      </c>
      <c r="K9" s="255">
        <v>1540396.969823076</v>
      </c>
      <c r="L9" s="255">
        <v>17236634.072899874</v>
      </c>
      <c r="M9" s="255">
        <v>3126761.7022035345</v>
      </c>
      <c r="N9" s="255">
        <v>376232.9184390961</v>
      </c>
      <c r="O9" s="255">
        <v>370652425.7417308</v>
      </c>
      <c r="P9" s="255">
        <v>90439531.21888736</v>
      </c>
      <c r="Q9" s="255">
        <v>108752849.08698444</v>
      </c>
      <c r="R9" s="255">
        <v>71612573.87361565</v>
      </c>
      <c r="S9" s="255">
        <v>61055831.53520641</v>
      </c>
      <c r="T9" s="255">
        <v>181829.88344871267</v>
      </c>
      <c r="U9" s="255">
        <v>6985204.381368146</v>
      </c>
      <c r="V9" s="255">
        <v>42015.84923360692</v>
      </c>
      <c r="W9" s="255">
        <v>17236634.072899874</v>
      </c>
      <c r="X9" s="255">
        <v>1498381.120589469</v>
      </c>
      <c r="Y9" s="255">
        <v>3126761.7022035345</v>
      </c>
      <c r="Z9" s="255">
        <v>95851.39169920508</v>
      </c>
      <c r="AA9" s="255">
        <v>280381.526739891</v>
      </c>
      <c r="AB9" s="255"/>
      <c r="AC9" s="255"/>
      <c r="AD9" s="255"/>
      <c r="AE9" s="255"/>
      <c r="AF9" s="255"/>
      <c r="AG9" s="255"/>
      <c r="AH9" s="73"/>
      <c r="AI9" s="73"/>
      <c r="AJ9" s="73"/>
      <c r="AK9" s="73"/>
      <c r="AL9" s="73"/>
      <c r="AM9" s="73"/>
      <c r="AN9" s="73"/>
    </row>
    <row r="10" spans="1:40" s="33" customFormat="1" ht="21">
      <c r="A10" s="3">
        <v>2</v>
      </c>
      <c r="B10" s="5" t="s">
        <v>395</v>
      </c>
      <c r="C10" s="3" t="s">
        <v>396</v>
      </c>
      <c r="D10" s="1" t="s">
        <v>467</v>
      </c>
      <c r="E10" s="255">
        <v>63291838.566877395</v>
      </c>
      <c r="F10" s="255">
        <v>31724397.16065623</v>
      </c>
      <c r="G10" s="255">
        <v>7739967.210803676</v>
      </c>
      <c r="H10" s="255">
        <v>9306862.557217289</v>
      </c>
      <c r="I10" s="255">
        <v>6128884.983598696</v>
      </c>
      <c r="J10" s="255">
        <v>5838378.938385908</v>
      </c>
      <c r="K10" s="255">
        <v>740578.0573156944</v>
      </c>
      <c r="L10" s="255">
        <v>1474587.4284351103</v>
      </c>
      <c r="M10" s="255">
        <v>267686.18586490036</v>
      </c>
      <c r="N10" s="255">
        <v>70496.04459988965</v>
      </c>
      <c r="O10" s="255">
        <v>31724397.16065623</v>
      </c>
      <c r="P10" s="255">
        <v>7739967.210803676</v>
      </c>
      <c r="Q10" s="255">
        <v>9306862.557217289</v>
      </c>
      <c r="R10" s="255">
        <v>6128884.983598696</v>
      </c>
      <c r="S10" s="255">
        <v>5224821.708842444</v>
      </c>
      <c r="T10" s="255">
        <v>15568.421104595185</v>
      </c>
      <c r="U10" s="255">
        <v>597988.8084388679</v>
      </c>
      <c r="V10" s="255">
        <v>20133.333039208013</v>
      </c>
      <c r="W10" s="255">
        <v>1474587.4284351103</v>
      </c>
      <c r="X10" s="255">
        <v>720444.7242764864</v>
      </c>
      <c r="Y10" s="255">
        <v>267686.18586490036</v>
      </c>
      <c r="Z10" s="255">
        <v>46470.641536581126</v>
      </c>
      <c r="AA10" s="255">
        <v>24025.40306330852</v>
      </c>
      <c r="AB10" s="255"/>
      <c r="AC10" s="255"/>
      <c r="AD10" s="255"/>
      <c r="AE10" s="255"/>
      <c r="AF10" s="255"/>
      <c r="AG10" s="255"/>
      <c r="AH10" s="73"/>
      <c r="AI10" s="73"/>
      <c r="AJ10" s="73"/>
      <c r="AK10" s="73"/>
      <c r="AL10" s="73"/>
      <c r="AM10" s="73"/>
      <c r="AN10" s="73"/>
    </row>
    <row r="11" spans="1:40" s="33" customFormat="1" ht="11.25">
      <c r="A11" s="3">
        <v>3</v>
      </c>
      <c r="B11" s="2" t="s">
        <v>397</v>
      </c>
      <c r="C11" s="3" t="s">
        <v>398</v>
      </c>
      <c r="D11" s="1" t="s">
        <v>467</v>
      </c>
      <c r="E11" s="255">
        <v>55559918.19355449</v>
      </c>
      <c r="F11" s="255">
        <v>27807551.108137548</v>
      </c>
      <c r="G11" s="255">
        <v>6904640.457389675</v>
      </c>
      <c r="H11" s="255">
        <v>8494531.578135908</v>
      </c>
      <c r="I11" s="255">
        <v>5273558.883145177</v>
      </c>
      <c r="J11" s="255">
        <v>4964760.892707116</v>
      </c>
      <c r="K11" s="255">
        <v>639152.0105169002</v>
      </c>
      <c r="L11" s="255">
        <v>1187264.2093381083</v>
      </c>
      <c r="M11" s="255">
        <v>228501.517244769</v>
      </c>
      <c r="N11" s="255">
        <v>59957.536939280355</v>
      </c>
      <c r="O11" s="255">
        <v>27807551.108137548</v>
      </c>
      <c r="P11" s="255">
        <v>6904640.457389675</v>
      </c>
      <c r="Q11" s="255">
        <v>8494531.578135908</v>
      </c>
      <c r="R11" s="255">
        <v>5273558.883145177</v>
      </c>
      <c r="S11" s="255">
        <v>4459488.835954462</v>
      </c>
      <c r="T11" s="255">
        <v>10662.674450461041</v>
      </c>
      <c r="U11" s="255">
        <v>494609.38230219274</v>
      </c>
      <c r="V11" s="255">
        <v>18405.294522938653</v>
      </c>
      <c r="W11" s="255">
        <v>1187264.2093381083</v>
      </c>
      <c r="X11" s="255">
        <v>620746.7159939616</v>
      </c>
      <c r="Y11" s="255">
        <v>228501.517244769</v>
      </c>
      <c r="Z11" s="255">
        <v>32132.38337593728</v>
      </c>
      <c r="AA11" s="255">
        <v>27825.153563343076</v>
      </c>
      <c r="AB11" s="255"/>
      <c r="AC11" s="255"/>
      <c r="AD11" s="255"/>
      <c r="AE11" s="255"/>
      <c r="AF11" s="255"/>
      <c r="AG11" s="255"/>
      <c r="AH11" s="73"/>
      <c r="AI11" s="73"/>
      <c r="AJ11" s="73"/>
      <c r="AK11" s="73"/>
      <c r="AL11" s="73"/>
      <c r="AM11" s="73"/>
      <c r="AN11" s="73"/>
    </row>
    <row r="12" spans="1:40" s="33" customFormat="1" ht="11.25">
      <c r="A12" s="3">
        <v>4</v>
      </c>
      <c r="B12" s="2" t="s">
        <v>469</v>
      </c>
      <c r="C12" s="3" t="s">
        <v>470</v>
      </c>
      <c r="D12" s="1" t="s">
        <v>467</v>
      </c>
      <c r="E12" s="255">
        <v>23799282.60282466</v>
      </c>
      <c r="F12" s="255">
        <v>11587861.004922554</v>
      </c>
      <c r="G12" s="255">
        <v>3226386.330075481</v>
      </c>
      <c r="H12" s="255">
        <v>4461453.669983843</v>
      </c>
      <c r="I12" s="255">
        <v>2044100.331062043</v>
      </c>
      <c r="J12" s="255">
        <v>1788687.7505184275</v>
      </c>
      <c r="K12" s="255">
        <v>315237.47057044145</v>
      </c>
      <c r="L12" s="255">
        <v>287166.8429434632</v>
      </c>
      <c r="M12" s="255">
        <v>66505.67567829032</v>
      </c>
      <c r="N12" s="255">
        <v>21883.52707012656</v>
      </c>
      <c r="O12" s="255">
        <v>11587861.004922554</v>
      </c>
      <c r="P12" s="255">
        <v>3226386.330075481</v>
      </c>
      <c r="Q12" s="255">
        <v>4461453.669983843</v>
      </c>
      <c r="R12" s="255">
        <v>2044100.331062043</v>
      </c>
      <c r="S12" s="255">
        <v>1652065.3695658061</v>
      </c>
      <c r="T12" s="255">
        <v>-2365.3074218281936</v>
      </c>
      <c r="U12" s="255">
        <v>138987.6883744495</v>
      </c>
      <c r="V12" s="255">
        <v>9520.383010739213</v>
      </c>
      <c r="W12" s="255">
        <v>287166.8429434632</v>
      </c>
      <c r="X12" s="255">
        <v>305717.0875597022</v>
      </c>
      <c r="Y12" s="255">
        <v>66505.67567829032</v>
      </c>
      <c r="Z12" s="255">
        <v>19630.00645018826</v>
      </c>
      <c r="AA12" s="255">
        <v>2253.520619938301</v>
      </c>
      <c r="AB12" s="255"/>
      <c r="AC12" s="255"/>
      <c r="AD12" s="255"/>
      <c r="AE12" s="255"/>
      <c r="AF12" s="255"/>
      <c r="AG12" s="255"/>
      <c r="AH12" s="73"/>
      <c r="AI12" s="73"/>
      <c r="AJ12" s="73"/>
      <c r="AK12" s="73"/>
      <c r="AL12" s="73"/>
      <c r="AM12" s="73"/>
      <c r="AN12" s="73"/>
    </row>
    <row r="13" spans="1:40" s="33" customFormat="1" ht="21">
      <c r="A13" s="3">
        <v>5</v>
      </c>
      <c r="B13" s="2" t="s">
        <v>447</v>
      </c>
      <c r="C13" s="6" t="s">
        <v>471</v>
      </c>
      <c r="D13" s="6" t="s">
        <v>472</v>
      </c>
      <c r="E13" s="255">
        <f aca="true" t="shared" si="0" ref="E13:AA13">(E9+E10+E11+E12)</f>
        <v>874611310.7478638</v>
      </c>
      <c r="F13" s="255">
        <f t="shared" si="0"/>
        <v>441772235.01544714</v>
      </c>
      <c r="G13" s="255">
        <f t="shared" si="0"/>
        <v>108310525.21715619</v>
      </c>
      <c r="H13" s="255">
        <f t="shared" si="0"/>
        <v>131015696.89232148</v>
      </c>
      <c r="I13" s="255">
        <f t="shared" si="0"/>
        <v>85059118.07142158</v>
      </c>
      <c r="J13" s="255">
        <f t="shared" si="0"/>
        <v>80814693.38163471</v>
      </c>
      <c r="K13" s="255">
        <f t="shared" si="0"/>
        <v>3235364.508226112</v>
      </c>
      <c r="L13" s="255">
        <f t="shared" si="0"/>
        <v>20185652.553616557</v>
      </c>
      <c r="M13" s="255">
        <f t="shared" si="0"/>
        <v>3689455.080991494</v>
      </c>
      <c r="N13" s="255">
        <f t="shared" si="0"/>
        <v>528570.0270483927</v>
      </c>
      <c r="O13" s="255">
        <f t="shared" si="0"/>
        <v>441772235.01544714</v>
      </c>
      <c r="P13" s="255">
        <f t="shared" si="0"/>
        <v>108310525.21715619</v>
      </c>
      <c r="Q13" s="255">
        <f t="shared" si="0"/>
        <v>131015696.89232148</v>
      </c>
      <c r="R13" s="255">
        <f t="shared" si="0"/>
        <v>85059118.07142158</v>
      </c>
      <c r="S13" s="255">
        <f t="shared" si="0"/>
        <v>72392207.4495691</v>
      </c>
      <c r="T13" s="255">
        <f t="shared" si="0"/>
        <v>205695.67158194073</v>
      </c>
      <c r="U13" s="255">
        <f t="shared" si="0"/>
        <v>8216790.260483657</v>
      </c>
      <c r="V13" s="255">
        <f t="shared" si="0"/>
        <v>90074.8598064928</v>
      </c>
      <c r="W13" s="255">
        <f t="shared" si="0"/>
        <v>20185652.553616557</v>
      </c>
      <c r="X13" s="255">
        <f t="shared" si="0"/>
        <v>3145289.648419619</v>
      </c>
      <c r="Y13" s="255">
        <f t="shared" si="0"/>
        <v>3689455.080991494</v>
      </c>
      <c r="Z13" s="255">
        <f t="shared" si="0"/>
        <v>194084.42306191174</v>
      </c>
      <c r="AA13" s="255">
        <f t="shared" si="0"/>
        <v>334485.6039864809</v>
      </c>
      <c r="AB13" s="255"/>
      <c r="AC13" s="255"/>
      <c r="AD13" s="255"/>
      <c r="AE13" s="255"/>
      <c r="AF13" s="255"/>
      <c r="AG13" s="255"/>
      <c r="AH13" s="73"/>
      <c r="AI13" s="73"/>
      <c r="AJ13" s="73"/>
      <c r="AK13" s="73"/>
      <c r="AL13" s="73"/>
      <c r="AM13" s="73"/>
      <c r="AN13" s="73"/>
    </row>
    <row r="14" spans="1:40" s="33" customFormat="1" ht="11.25">
      <c r="A14" s="3"/>
      <c r="B14" s="2"/>
      <c r="C14" s="6"/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73"/>
      <c r="AI14" s="73"/>
      <c r="AJ14" s="73"/>
      <c r="AK14" s="73"/>
      <c r="AL14" s="73"/>
      <c r="AM14" s="73"/>
      <c r="AN14" s="73"/>
    </row>
    <row r="15" spans="1:40" s="33" customFormat="1" ht="21">
      <c r="A15" s="3">
        <v>6</v>
      </c>
      <c r="B15" s="2" t="s">
        <v>449</v>
      </c>
      <c r="C15" s="3" t="s">
        <v>450</v>
      </c>
      <c r="D15" s="1" t="s">
        <v>467</v>
      </c>
      <c r="E15" s="255">
        <v>101481891.71433517</v>
      </c>
      <c r="F15" s="255">
        <v>50741957.78127361</v>
      </c>
      <c r="G15" s="255">
        <v>12375355.653476026</v>
      </c>
      <c r="H15" s="255">
        <v>14878534.633669037</v>
      </c>
      <c r="I15" s="255">
        <v>9800284.100765845</v>
      </c>
      <c r="J15" s="255">
        <v>9333574.460149964</v>
      </c>
      <c r="K15" s="255">
        <v>1440042.675738922</v>
      </c>
      <c r="L15" s="255">
        <v>2354700.5757701113</v>
      </c>
      <c r="M15" s="255">
        <v>428504.0929101712</v>
      </c>
      <c r="N15" s="255">
        <v>128937.74058149295</v>
      </c>
      <c r="O15" s="255">
        <v>50741957.78127361</v>
      </c>
      <c r="P15" s="255">
        <v>12375355.653476026</v>
      </c>
      <c r="Q15" s="255">
        <v>14878534.633669037</v>
      </c>
      <c r="R15" s="255">
        <v>9800284.100765845</v>
      </c>
      <c r="S15" s="255">
        <v>8351529.795893172</v>
      </c>
      <c r="T15" s="255">
        <v>24930.835352593997</v>
      </c>
      <c r="U15" s="255">
        <v>957113.8289041977</v>
      </c>
      <c r="V15" s="255">
        <v>39148.95735152038</v>
      </c>
      <c r="W15" s="255">
        <v>2354700.5757701113</v>
      </c>
      <c r="X15" s="255">
        <v>1400893.7183874017</v>
      </c>
      <c r="Y15" s="255">
        <v>428504.0929101712</v>
      </c>
      <c r="Z15" s="255">
        <v>90361.44984392372</v>
      </c>
      <c r="AA15" s="255">
        <v>38576.29073756923</v>
      </c>
      <c r="AB15" s="255"/>
      <c r="AC15" s="255"/>
      <c r="AD15" s="255"/>
      <c r="AE15" s="255"/>
      <c r="AF15" s="255"/>
      <c r="AG15" s="255"/>
      <c r="AH15" s="73"/>
      <c r="AI15" s="73"/>
      <c r="AJ15" s="73"/>
      <c r="AK15" s="73"/>
      <c r="AL15" s="73"/>
      <c r="AM15" s="73"/>
      <c r="AN15" s="73"/>
    </row>
    <row r="16" spans="1:40" s="33" customFormat="1" ht="11.25">
      <c r="A16" s="3"/>
      <c r="B16" s="2"/>
      <c r="C16" s="3"/>
      <c r="D16" s="3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73"/>
      <c r="AI16" s="73"/>
      <c r="AJ16" s="73"/>
      <c r="AK16" s="73"/>
      <c r="AL16" s="73"/>
      <c r="AM16" s="73"/>
      <c r="AN16" s="73"/>
    </row>
    <row r="17" spans="1:40" s="33" customFormat="1" ht="11.25">
      <c r="A17" s="3">
        <v>7</v>
      </c>
      <c r="B17" s="2" t="s">
        <v>451</v>
      </c>
      <c r="C17" s="3" t="s">
        <v>473</v>
      </c>
      <c r="D17" s="3" t="s">
        <v>472</v>
      </c>
      <c r="E17" s="255">
        <f aca="true" t="shared" si="1" ref="E17:AA17">(E13+E15)</f>
        <v>976093202.462199</v>
      </c>
      <c r="F17" s="255">
        <f t="shared" si="1"/>
        <v>492514192.79672074</v>
      </c>
      <c r="G17" s="255">
        <f t="shared" si="1"/>
        <v>120685880.87063222</v>
      </c>
      <c r="H17" s="255">
        <f t="shared" si="1"/>
        <v>145894231.52599052</v>
      </c>
      <c r="I17" s="255">
        <f t="shared" si="1"/>
        <v>94859402.17218742</v>
      </c>
      <c r="J17" s="255">
        <f t="shared" si="1"/>
        <v>90148267.84178467</v>
      </c>
      <c r="K17" s="255">
        <f t="shared" si="1"/>
        <v>4675407.183965034</v>
      </c>
      <c r="L17" s="255">
        <f t="shared" si="1"/>
        <v>22540353.129386667</v>
      </c>
      <c r="M17" s="255">
        <f t="shared" si="1"/>
        <v>4117959.173901665</v>
      </c>
      <c r="N17" s="255">
        <f t="shared" si="1"/>
        <v>657507.7676298856</v>
      </c>
      <c r="O17" s="255">
        <f t="shared" si="1"/>
        <v>492514192.79672074</v>
      </c>
      <c r="P17" s="255">
        <f t="shared" si="1"/>
        <v>120685880.87063222</v>
      </c>
      <c r="Q17" s="255">
        <f t="shared" si="1"/>
        <v>145894231.52599052</v>
      </c>
      <c r="R17" s="255">
        <f t="shared" si="1"/>
        <v>94859402.17218742</v>
      </c>
      <c r="S17" s="255">
        <f t="shared" si="1"/>
        <v>80743737.24546228</v>
      </c>
      <c r="T17" s="255">
        <f t="shared" si="1"/>
        <v>230626.50693453473</v>
      </c>
      <c r="U17" s="255">
        <f t="shared" si="1"/>
        <v>9173904.089387855</v>
      </c>
      <c r="V17" s="255">
        <f t="shared" si="1"/>
        <v>129223.81715801317</v>
      </c>
      <c r="W17" s="255">
        <f t="shared" si="1"/>
        <v>22540353.129386667</v>
      </c>
      <c r="X17" s="255">
        <f t="shared" si="1"/>
        <v>4546183.366807021</v>
      </c>
      <c r="Y17" s="255">
        <f t="shared" si="1"/>
        <v>4117959.173901665</v>
      </c>
      <c r="Z17" s="255">
        <f t="shared" si="1"/>
        <v>284445.87290583545</v>
      </c>
      <c r="AA17" s="255">
        <f t="shared" si="1"/>
        <v>373061.89472405013</v>
      </c>
      <c r="AB17" s="255"/>
      <c r="AC17" s="255"/>
      <c r="AD17" s="255"/>
      <c r="AE17" s="255"/>
      <c r="AF17" s="255"/>
      <c r="AG17" s="255"/>
      <c r="AH17" s="73"/>
      <c r="AI17" s="73"/>
      <c r="AJ17" s="73"/>
      <c r="AK17" s="73"/>
      <c r="AL17" s="73"/>
      <c r="AM17" s="73"/>
      <c r="AN17" s="73"/>
    </row>
    <row r="18" spans="1:40" s="33" customFormat="1" ht="11.25">
      <c r="A18" s="3"/>
      <c r="B18" s="2"/>
      <c r="C18" s="3"/>
      <c r="D18" s="3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73"/>
      <c r="AI18" s="73"/>
      <c r="AJ18" s="73"/>
      <c r="AK18" s="73"/>
      <c r="AL18" s="73"/>
      <c r="AM18" s="73"/>
      <c r="AN18" s="73"/>
    </row>
    <row r="19" spans="1:40" s="33" customFormat="1" ht="11.25">
      <c r="A19" s="3"/>
      <c r="B19" s="2"/>
      <c r="C19" s="3"/>
      <c r="D19" s="3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73"/>
      <c r="AI19" s="73"/>
      <c r="AJ19" s="73"/>
      <c r="AK19" s="73"/>
      <c r="AL19" s="73"/>
      <c r="AM19" s="73"/>
      <c r="AN19" s="73"/>
    </row>
    <row r="20" spans="1:40" s="33" customFormat="1" ht="11.25">
      <c r="A20" s="3">
        <v>8</v>
      </c>
      <c r="B20" s="2" t="s">
        <v>418</v>
      </c>
      <c r="C20" s="1" t="s">
        <v>419</v>
      </c>
      <c r="D20" s="1" t="s">
        <v>467</v>
      </c>
      <c r="E20" s="255">
        <v>1662853647.681924</v>
      </c>
      <c r="F20" s="255">
        <v>825347702.2547815</v>
      </c>
      <c r="G20" s="255">
        <v>201299769.5908107</v>
      </c>
      <c r="H20" s="255">
        <v>242020444.55957648</v>
      </c>
      <c r="I20" s="255">
        <v>159411742.20397276</v>
      </c>
      <c r="J20" s="255">
        <v>151823852.49389756</v>
      </c>
      <c r="K20" s="255">
        <v>34859265.26799401</v>
      </c>
      <c r="L20" s="255">
        <v>38306974.57266688</v>
      </c>
      <c r="M20" s="255">
        <v>6969288.418461061</v>
      </c>
      <c r="N20" s="255">
        <v>2814608.3197631417</v>
      </c>
      <c r="O20" s="255">
        <v>825347702.2547815</v>
      </c>
      <c r="P20" s="255">
        <v>201299769.5908107</v>
      </c>
      <c r="Q20" s="255">
        <v>242020444.55957648</v>
      </c>
      <c r="R20" s="255">
        <v>159411742.20397276</v>
      </c>
      <c r="S20" s="255">
        <v>135851455.41906476</v>
      </c>
      <c r="T20" s="255">
        <v>405465.24617530394</v>
      </c>
      <c r="U20" s="255">
        <v>15566931.828657502</v>
      </c>
      <c r="V20" s="255">
        <v>947682.9487582858</v>
      </c>
      <c r="W20" s="255">
        <v>38306974.57266688</v>
      </c>
      <c r="X20" s="255">
        <v>33911582.31923572</v>
      </c>
      <c r="Y20" s="255">
        <v>6969288.418461061</v>
      </c>
      <c r="Z20" s="255">
        <v>2187389.1678200173</v>
      </c>
      <c r="AA20" s="255">
        <v>627219.1519431242</v>
      </c>
      <c r="AB20" s="255"/>
      <c r="AC20" s="255"/>
      <c r="AD20" s="255"/>
      <c r="AE20" s="255"/>
      <c r="AF20" s="255"/>
      <c r="AG20" s="255"/>
      <c r="AH20" s="73"/>
      <c r="AI20" s="73"/>
      <c r="AJ20" s="73"/>
      <c r="AK20" s="73"/>
      <c r="AL20" s="73"/>
      <c r="AM20" s="73"/>
      <c r="AN20" s="73"/>
    </row>
    <row r="21" spans="1:40" s="33" customFormat="1" ht="11.25">
      <c r="A21" s="3">
        <v>9</v>
      </c>
      <c r="B21" s="2" t="s">
        <v>420</v>
      </c>
      <c r="C21" s="3" t="s">
        <v>421</v>
      </c>
      <c r="D21" s="1" t="s">
        <v>467</v>
      </c>
      <c r="E21" s="255">
        <v>4067622.422982047</v>
      </c>
      <c r="F21" s="255">
        <v>1935577.1298315055</v>
      </c>
      <c r="G21" s="255">
        <v>471913.78169204347</v>
      </c>
      <c r="H21" s="255">
        <v>567296.5560277143</v>
      </c>
      <c r="I21" s="255">
        <v>373747.2860005578</v>
      </c>
      <c r="J21" s="255">
        <v>355874.577764104</v>
      </c>
      <c r="K21" s="255">
        <v>240591.59921688435</v>
      </c>
      <c r="L21" s="255">
        <v>89690.61931719397</v>
      </c>
      <c r="M21" s="255">
        <v>16357.397694651268</v>
      </c>
      <c r="N21" s="255">
        <v>16573.475437392553</v>
      </c>
      <c r="O21" s="255">
        <v>1935577.1298315055</v>
      </c>
      <c r="P21" s="255">
        <v>471913.78169204347</v>
      </c>
      <c r="Q21" s="255">
        <v>567296.5560277143</v>
      </c>
      <c r="R21" s="255">
        <v>373747.2860005578</v>
      </c>
      <c r="S21" s="255">
        <v>318390.7882824973</v>
      </c>
      <c r="T21" s="255">
        <v>952.0091766853209</v>
      </c>
      <c r="U21" s="255">
        <v>36531.780304921354</v>
      </c>
      <c r="V21" s="255">
        <v>6540.716060406207</v>
      </c>
      <c r="W21" s="255">
        <v>89690.61931719397</v>
      </c>
      <c r="X21" s="255">
        <v>234050.88315647814</v>
      </c>
      <c r="Y21" s="255">
        <v>16357.397694651268</v>
      </c>
      <c r="Z21" s="255">
        <v>15096.917675964323</v>
      </c>
      <c r="AA21" s="255">
        <v>1476.5577614282313</v>
      </c>
      <c r="AB21" s="255"/>
      <c r="AC21" s="255"/>
      <c r="AD21" s="255"/>
      <c r="AE21" s="255"/>
      <c r="AF21" s="255"/>
      <c r="AG21" s="255"/>
      <c r="AH21" s="73"/>
      <c r="AI21" s="73"/>
      <c r="AJ21" s="73"/>
      <c r="AK21" s="73"/>
      <c r="AL21" s="73"/>
      <c r="AM21" s="73"/>
      <c r="AN21" s="73"/>
    </row>
    <row r="22" spans="1:40" s="33" customFormat="1" ht="11.25">
      <c r="A22" s="3">
        <v>10</v>
      </c>
      <c r="B22" s="2" t="s">
        <v>475</v>
      </c>
      <c r="C22" s="3" t="s">
        <v>423</v>
      </c>
      <c r="D22" s="1" t="s">
        <v>467</v>
      </c>
      <c r="E22" s="255">
        <v>210062525.73</v>
      </c>
      <c r="F22" s="255">
        <v>106662977.54746956</v>
      </c>
      <c r="G22" s="255">
        <v>26005540.324472465</v>
      </c>
      <c r="H22" s="255">
        <v>31261755.930960156</v>
      </c>
      <c r="I22" s="255">
        <v>20595923.438388363</v>
      </c>
      <c r="J22" s="255">
        <v>19611020.15142749</v>
      </c>
      <c r="K22" s="255">
        <v>0</v>
      </c>
      <c r="L22" s="255">
        <v>4942540.5823436715</v>
      </c>
      <c r="M22" s="255">
        <v>901399.7510869016</v>
      </c>
      <c r="N22" s="255">
        <v>81368.003851374</v>
      </c>
      <c r="O22" s="255">
        <v>106662977.54746956</v>
      </c>
      <c r="P22" s="255">
        <v>26005540.324472465</v>
      </c>
      <c r="Q22" s="255">
        <v>31261755.930960156</v>
      </c>
      <c r="R22" s="255">
        <v>20595923.438388363</v>
      </c>
      <c r="S22" s="255">
        <v>17545417.838685382</v>
      </c>
      <c r="T22" s="255">
        <v>52461.941129987885</v>
      </c>
      <c r="U22" s="255">
        <v>2013140.3716121197</v>
      </c>
      <c r="V22" s="255">
        <v>0</v>
      </c>
      <c r="W22" s="255">
        <v>4942540.5823436715</v>
      </c>
      <c r="X22" s="255">
        <v>0</v>
      </c>
      <c r="Y22" s="255">
        <v>901399.7510869016</v>
      </c>
      <c r="Z22" s="255">
        <v>0</v>
      </c>
      <c r="AA22" s="255">
        <v>81368.003851374</v>
      </c>
      <c r="AB22" s="255"/>
      <c r="AC22" s="255"/>
      <c r="AD22" s="255"/>
      <c r="AE22" s="255"/>
      <c r="AF22" s="255"/>
      <c r="AG22" s="255"/>
      <c r="AH22" s="73"/>
      <c r="AI22" s="73"/>
      <c r="AJ22" s="73"/>
      <c r="AK22" s="73"/>
      <c r="AL22" s="73"/>
      <c r="AM22" s="73"/>
      <c r="AN22" s="73"/>
    </row>
    <row r="23" spans="1:40" s="33" customFormat="1" ht="11.25">
      <c r="A23" s="3">
        <v>11</v>
      </c>
      <c r="B23" s="2" t="s">
        <v>424</v>
      </c>
      <c r="C23" s="3" t="s">
        <v>425</v>
      </c>
      <c r="D23" s="1" t="s">
        <v>467</v>
      </c>
      <c r="E23" s="255">
        <v>22655554.01328363</v>
      </c>
      <c r="F23" s="255">
        <v>11244951.998174578</v>
      </c>
      <c r="G23" s="255">
        <v>2742609.2543885247</v>
      </c>
      <c r="H23" s="255">
        <v>3297408.20046433</v>
      </c>
      <c r="I23" s="255">
        <v>2171905.7121403273</v>
      </c>
      <c r="J23" s="255">
        <v>2068524.4882947453</v>
      </c>
      <c r="K23" s="255">
        <v>474940.15377923823</v>
      </c>
      <c r="L23" s="255">
        <v>521913.4785110958</v>
      </c>
      <c r="M23" s="255">
        <v>94953.08887748784</v>
      </c>
      <c r="N23" s="255">
        <v>38347.63865330185</v>
      </c>
      <c r="O23" s="255">
        <v>11244951.998174578</v>
      </c>
      <c r="P23" s="255">
        <v>2742609.2543885247</v>
      </c>
      <c r="Q23" s="255">
        <v>3297408.20046433</v>
      </c>
      <c r="R23" s="255">
        <v>2171905.7121403273</v>
      </c>
      <c r="S23" s="255">
        <v>1850908.5212161401</v>
      </c>
      <c r="T23" s="255">
        <v>5524.262341451155</v>
      </c>
      <c r="U23" s="255">
        <v>212091.704737154</v>
      </c>
      <c r="V23" s="255">
        <v>12911.708894520914</v>
      </c>
      <c r="W23" s="255">
        <v>521913.4785110958</v>
      </c>
      <c r="X23" s="255">
        <v>462028.4448847173</v>
      </c>
      <c r="Y23" s="255">
        <v>94953.08887748784</v>
      </c>
      <c r="Z23" s="255">
        <v>29802.08962388328</v>
      </c>
      <c r="AA23" s="255">
        <v>8545.549029418575</v>
      </c>
      <c r="AB23" s="255"/>
      <c r="AC23" s="255"/>
      <c r="AD23" s="255"/>
      <c r="AE23" s="255"/>
      <c r="AF23" s="255"/>
      <c r="AG23" s="255"/>
      <c r="AH23" s="73"/>
      <c r="AI23" s="73"/>
      <c r="AJ23" s="73"/>
      <c r="AK23" s="73"/>
      <c r="AL23" s="73"/>
      <c r="AM23" s="73"/>
      <c r="AN23" s="73"/>
    </row>
    <row r="24" spans="1:40" s="33" customFormat="1" ht="11.25">
      <c r="A24" s="3">
        <v>12</v>
      </c>
      <c r="B24" s="2" t="s">
        <v>426</v>
      </c>
      <c r="C24" s="3" t="s">
        <v>427</v>
      </c>
      <c r="D24" s="1" t="s">
        <v>467</v>
      </c>
      <c r="E24" s="255">
        <v>86417221.6881076</v>
      </c>
      <c r="F24" s="255">
        <v>43750535.27768716</v>
      </c>
      <c r="G24" s="255">
        <v>10667151.712720405</v>
      </c>
      <c r="H24" s="255">
        <v>12823338.226689685</v>
      </c>
      <c r="I24" s="255">
        <v>8448131.06976073</v>
      </c>
      <c r="J24" s="255">
        <v>8044295.401880591</v>
      </c>
      <c r="K24" s="255">
        <v>238169.02891680624</v>
      </c>
      <c r="L24" s="255">
        <v>2027584.636738447</v>
      </c>
      <c r="M24" s="255">
        <v>369706.9286721122</v>
      </c>
      <c r="N24" s="255">
        <v>48309.40504165202</v>
      </c>
      <c r="O24" s="255">
        <v>43750535.27768716</v>
      </c>
      <c r="P24" s="255">
        <v>10667151.712720405</v>
      </c>
      <c r="Q24" s="255">
        <v>12823338.226689685</v>
      </c>
      <c r="R24" s="255">
        <v>8448131.06976073</v>
      </c>
      <c r="S24" s="255">
        <v>7197085.048254927</v>
      </c>
      <c r="T24" s="255">
        <v>21516.467367823745</v>
      </c>
      <c r="U24" s="255">
        <v>825693.88625784</v>
      </c>
      <c r="V24" s="255">
        <v>6474.856136282673</v>
      </c>
      <c r="W24" s="255">
        <v>2027584.636738447</v>
      </c>
      <c r="X24" s="255">
        <v>231694.17278052357</v>
      </c>
      <c r="Y24" s="255">
        <v>369706.9286721122</v>
      </c>
      <c r="Z24" s="255">
        <v>14944.903455586056</v>
      </c>
      <c r="AA24" s="255">
        <v>33364.50158606596</v>
      </c>
      <c r="AB24" s="255"/>
      <c r="AC24" s="255"/>
      <c r="AD24" s="255"/>
      <c r="AE24" s="255"/>
      <c r="AF24" s="255"/>
      <c r="AG24" s="255"/>
      <c r="AH24" s="73"/>
      <c r="AI24" s="73"/>
      <c r="AJ24" s="73"/>
      <c r="AK24" s="73"/>
      <c r="AL24" s="73"/>
      <c r="AM24" s="73"/>
      <c r="AN24" s="73"/>
    </row>
    <row r="25" spans="1:40" s="33" customFormat="1" ht="11.25">
      <c r="A25" s="3">
        <v>13</v>
      </c>
      <c r="B25" s="2" t="s">
        <v>428</v>
      </c>
      <c r="C25" s="3" t="s">
        <v>429</v>
      </c>
      <c r="D25" s="1" t="s">
        <v>467</v>
      </c>
      <c r="E25" s="255">
        <v>-740114022.4300728</v>
      </c>
      <c r="F25" s="255">
        <v>-366247345.23104554</v>
      </c>
      <c r="G25" s="255">
        <v>-89320778.10586207</v>
      </c>
      <c r="H25" s="255">
        <v>-107386581.42362389</v>
      </c>
      <c r="I25" s="255">
        <v>-70735360.90608065</v>
      </c>
      <c r="J25" s="255">
        <v>-67365534.76263222</v>
      </c>
      <c r="K25" s="255">
        <v>-17589471.032065492</v>
      </c>
      <c r="L25" s="255">
        <v>-16993626.2482585</v>
      </c>
      <c r="M25" s="255">
        <v>-3093076.890363635</v>
      </c>
      <c r="N25" s="255">
        <v>-1382247.8301407504</v>
      </c>
      <c r="O25" s="255">
        <v>-366247345.23104554</v>
      </c>
      <c r="P25" s="255">
        <v>-89320778.10586207</v>
      </c>
      <c r="Q25" s="255">
        <v>-107386581.42362389</v>
      </c>
      <c r="R25" s="255">
        <v>-70735360.90608065</v>
      </c>
      <c r="S25" s="255">
        <v>-60276897.61652284</v>
      </c>
      <c r="T25" s="255">
        <v>-179964.00601309453</v>
      </c>
      <c r="U25" s="255">
        <v>-6908673.140096292</v>
      </c>
      <c r="V25" s="255">
        <v>-478186.8363149674</v>
      </c>
      <c r="W25" s="255">
        <v>-16993626.2482585</v>
      </c>
      <c r="X25" s="255">
        <v>-17111284.195750523</v>
      </c>
      <c r="Y25" s="255">
        <v>-3093076.890363635</v>
      </c>
      <c r="Z25" s="255">
        <v>-1103724.3070796973</v>
      </c>
      <c r="AA25" s="255">
        <v>-278523.52306105325</v>
      </c>
      <c r="AB25" s="255"/>
      <c r="AC25" s="255"/>
      <c r="AD25" s="255"/>
      <c r="AE25" s="255"/>
      <c r="AF25" s="255"/>
      <c r="AG25" s="255"/>
      <c r="AH25" s="73"/>
      <c r="AI25" s="73"/>
      <c r="AJ25" s="73"/>
      <c r="AK25" s="73"/>
      <c r="AL25" s="73"/>
      <c r="AM25" s="73"/>
      <c r="AN25" s="73"/>
    </row>
    <row r="26" spans="1:40" s="33" customFormat="1" ht="11.25">
      <c r="A26" s="3">
        <v>14</v>
      </c>
      <c r="B26" s="2" t="s">
        <v>430</v>
      </c>
      <c r="C26" s="3" t="s">
        <v>431</v>
      </c>
      <c r="D26" s="1" t="s">
        <v>467</v>
      </c>
      <c r="E26" s="255">
        <v>-133202510.34710863</v>
      </c>
      <c r="F26" s="255">
        <v>-66313283.93830325</v>
      </c>
      <c r="G26" s="255">
        <v>-16171517.615391152</v>
      </c>
      <c r="H26" s="255">
        <v>-19441835.21509994</v>
      </c>
      <c r="I26" s="255">
        <v>-12806833.503405223</v>
      </c>
      <c r="J26" s="255">
        <v>-12196207.310714563</v>
      </c>
      <c r="K26" s="255">
        <v>-2433553.4258267805</v>
      </c>
      <c r="L26" s="255">
        <v>-3075992.426351083</v>
      </c>
      <c r="M26" s="255">
        <v>-560118.9120577239</v>
      </c>
      <c r="N26" s="255">
        <v>-203167.99995891316</v>
      </c>
      <c r="O26" s="255">
        <v>-66313283.93830325</v>
      </c>
      <c r="P26" s="255">
        <v>-16171517.615391152</v>
      </c>
      <c r="Q26" s="255">
        <v>-19441835.21509994</v>
      </c>
      <c r="R26" s="255">
        <v>-12806833.503405223</v>
      </c>
      <c r="S26" s="255">
        <v>-10912568.539323311</v>
      </c>
      <c r="T26" s="255">
        <v>-32591.49793588023</v>
      </c>
      <c r="U26" s="255">
        <v>-1251047.2734553723</v>
      </c>
      <c r="V26" s="255">
        <v>-66158.51105346793</v>
      </c>
      <c r="W26" s="255">
        <v>-3075992.426351083</v>
      </c>
      <c r="X26" s="255">
        <v>-2367394.9147733124</v>
      </c>
      <c r="Y26" s="255">
        <v>-560118.9120577239</v>
      </c>
      <c r="Z26" s="255">
        <v>-152703.40215266153</v>
      </c>
      <c r="AA26" s="255">
        <v>-50464.59780625163</v>
      </c>
      <c r="AB26" s="255"/>
      <c r="AC26" s="255"/>
      <c r="AD26" s="255"/>
      <c r="AE26" s="255"/>
      <c r="AF26" s="255"/>
      <c r="AG26" s="255"/>
      <c r="AH26" s="73"/>
      <c r="AI26" s="73"/>
      <c r="AJ26" s="73"/>
      <c r="AK26" s="73"/>
      <c r="AL26" s="73"/>
      <c r="AM26" s="73"/>
      <c r="AN26" s="73"/>
    </row>
    <row r="27" spans="1:40" s="33" customFormat="1" ht="11.25">
      <c r="A27" s="3">
        <v>15</v>
      </c>
      <c r="B27" s="2" t="s">
        <v>432</v>
      </c>
      <c r="C27" s="3" t="s">
        <v>433</v>
      </c>
      <c r="D27" s="1" t="s">
        <v>467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/>
      <c r="AC27" s="255"/>
      <c r="AD27" s="255"/>
      <c r="AE27" s="255"/>
      <c r="AF27" s="255"/>
      <c r="AG27" s="255"/>
      <c r="AH27" s="73"/>
      <c r="AI27" s="73"/>
      <c r="AJ27" s="73"/>
      <c r="AK27" s="73"/>
      <c r="AL27" s="73"/>
      <c r="AM27" s="73"/>
      <c r="AN27" s="73"/>
    </row>
    <row r="28" spans="1:40" s="33" customFormat="1" ht="11.25">
      <c r="A28" s="3">
        <v>16</v>
      </c>
      <c r="B28" s="2" t="s">
        <v>434</v>
      </c>
      <c r="C28" s="3" t="s">
        <v>435</v>
      </c>
      <c r="D28" s="1" t="s">
        <v>467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55">
        <v>0</v>
      </c>
      <c r="T28" s="255">
        <v>0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5">
        <v>0</v>
      </c>
      <c r="AA28" s="255">
        <v>0</v>
      </c>
      <c r="AB28" s="255"/>
      <c r="AC28" s="255"/>
      <c r="AD28" s="255"/>
      <c r="AE28" s="255"/>
      <c r="AF28" s="255"/>
      <c r="AG28" s="255"/>
      <c r="AH28" s="73"/>
      <c r="AI28" s="73"/>
      <c r="AJ28" s="73"/>
      <c r="AK28" s="73"/>
      <c r="AL28" s="73"/>
      <c r="AM28" s="73"/>
      <c r="AN28" s="73"/>
    </row>
    <row r="29" spans="1:40" s="33" customFormat="1" ht="11.25">
      <c r="A29" s="3">
        <v>17</v>
      </c>
      <c r="B29" s="2" t="s">
        <v>476</v>
      </c>
      <c r="C29" s="3" t="s">
        <v>477</v>
      </c>
      <c r="D29" s="1" t="s">
        <v>467</v>
      </c>
      <c r="E29" s="255">
        <v>0</v>
      </c>
      <c r="F29" s="255">
        <v>0</v>
      </c>
      <c r="G29" s="255">
        <v>0</v>
      </c>
      <c r="H29" s="255">
        <v>0</v>
      </c>
      <c r="I29" s="255">
        <v>0</v>
      </c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>
        <v>0</v>
      </c>
      <c r="P29" s="255">
        <v>0</v>
      </c>
      <c r="Q29" s="255">
        <v>0</v>
      </c>
      <c r="R29" s="255">
        <v>0</v>
      </c>
      <c r="S29" s="255">
        <v>0</v>
      </c>
      <c r="T29" s="255">
        <v>0</v>
      </c>
      <c r="U29" s="255">
        <v>0</v>
      </c>
      <c r="V29" s="255">
        <v>0</v>
      </c>
      <c r="W29" s="255">
        <v>0</v>
      </c>
      <c r="X29" s="255">
        <v>0</v>
      </c>
      <c r="Y29" s="255">
        <v>0</v>
      </c>
      <c r="Z29" s="255">
        <v>0</v>
      </c>
      <c r="AA29" s="255">
        <v>0</v>
      </c>
      <c r="AB29" s="255"/>
      <c r="AC29" s="255"/>
      <c r="AD29" s="255"/>
      <c r="AE29" s="255"/>
      <c r="AF29" s="255"/>
      <c r="AG29" s="255"/>
      <c r="AH29" s="73"/>
      <c r="AI29" s="73"/>
      <c r="AJ29" s="73"/>
      <c r="AK29" s="73"/>
      <c r="AL29" s="73"/>
      <c r="AM29" s="73"/>
      <c r="AN29" s="73"/>
    </row>
    <row r="30" spans="1:40" s="33" customFormat="1" ht="11.25">
      <c r="A30" s="3"/>
      <c r="B30" s="2"/>
      <c r="C30" s="3"/>
      <c r="D30" s="3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73"/>
      <c r="AI30" s="73"/>
      <c r="AJ30" s="73"/>
      <c r="AK30" s="73"/>
      <c r="AL30" s="73"/>
      <c r="AM30" s="73"/>
      <c r="AN30" s="73"/>
    </row>
    <row r="31" spans="1:40" s="33" customFormat="1" ht="45.75" customHeight="1">
      <c r="A31" s="3">
        <v>18</v>
      </c>
      <c r="B31" s="2" t="s">
        <v>436</v>
      </c>
      <c r="C31" s="1" t="s">
        <v>478</v>
      </c>
      <c r="D31" s="3" t="s">
        <v>472</v>
      </c>
      <c r="E31" s="255">
        <f aca="true" t="shared" si="2" ref="E31:AA31">(E20+E21+E22+E23+E24+E25+E26+E27+E28+E29)</f>
        <v>1112740038.759116</v>
      </c>
      <c r="F31" s="255">
        <f t="shared" si="2"/>
        <v>556381115.0385957</v>
      </c>
      <c r="G31" s="255">
        <f t="shared" si="2"/>
        <v>135694688.9428309</v>
      </c>
      <c r="H31" s="255">
        <f t="shared" si="2"/>
        <v>163141826.83499452</v>
      </c>
      <c r="I31" s="255">
        <f t="shared" si="2"/>
        <v>107459255.30077684</v>
      </c>
      <c r="J31" s="255">
        <f t="shared" si="2"/>
        <v>102341825.03991769</v>
      </c>
      <c r="K31" s="255">
        <f t="shared" si="2"/>
        <v>15789941.592014667</v>
      </c>
      <c r="L31" s="255">
        <f t="shared" si="2"/>
        <v>25819085.214967716</v>
      </c>
      <c r="M31" s="255">
        <f t="shared" si="2"/>
        <v>4698509.782370856</v>
      </c>
      <c r="N31" s="255">
        <f t="shared" si="2"/>
        <v>1413791.0126471983</v>
      </c>
      <c r="O31" s="255">
        <f t="shared" si="2"/>
        <v>556381115.0385957</v>
      </c>
      <c r="P31" s="255">
        <f t="shared" si="2"/>
        <v>135694688.9428309</v>
      </c>
      <c r="Q31" s="255">
        <f t="shared" si="2"/>
        <v>163141826.83499452</v>
      </c>
      <c r="R31" s="255">
        <f t="shared" si="2"/>
        <v>107459255.30077684</v>
      </c>
      <c r="S31" s="255">
        <f t="shared" si="2"/>
        <v>91573791.45965756</v>
      </c>
      <c r="T31" s="255">
        <f t="shared" si="2"/>
        <v>273364.4222422773</v>
      </c>
      <c r="U31" s="255">
        <f t="shared" si="2"/>
        <v>10494669.158017872</v>
      </c>
      <c r="V31" s="255">
        <f t="shared" si="2"/>
        <v>429264.8824810602</v>
      </c>
      <c r="W31" s="255">
        <f t="shared" si="2"/>
        <v>25819085.214967716</v>
      </c>
      <c r="X31" s="255">
        <f t="shared" si="2"/>
        <v>15360676.709533602</v>
      </c>
      <c r="Y31" s="255">
        <f t="shared" si="2"/>
        <v>4698509.782370856</v>
      </c>
      <c r="Z31" s="255">
        <f t="shared" si="2"/>
        <v>990805.3693430927</v>
      </c>
      <c r="AA31" s="255">
        <f t="shared" si="2"/>
        <v>422985.6433041062</v>
      </c>
      <c r="AB31" s="255"/>
      <c r="AC31" s="255"/>
      <c r="AD31" s="255"/>
      <c r="AE31" s="255"/>
      <c r="AF31" s="255"/>
      <c r="AG31" s="255"/>
      <c r="AH31" s="73"/>
      <c r="AI31" s="73"/>
      <c r="AJ31" s="73"/>
      <c r="AK31" s="73"/>
      <c r="AL31" s="73"/>
      <c r="AM31" s="73"/>
      <c r="AN31" s="73"/>
    </row>
    <row r="32" spans="1:4" ht="11.25">
      <c r="A32" s="102"/>
      <c r="C32" s="3"/>
      <c r="D32" s="1"/>
    </row>
    <row r="33" spans="1:4" ht="11.25">
      <c r="A33" s="102"/>
      <c r="C33" s="3"/>
      <c r="D33" s="1"/>
    </row>
    <row r="34" ht="11.25">
      <c r="A34" s="102"/>
    </row>
    <row r="35" ht="11.25">
      <c r="A35" s="102"/>
    </row>
    <row r="57" spans="2:3" ht="11.25">
      <c r="B57" s="73"/>
      <c r="C57" s="73"/>
    </row>
    <row r="58" spans="2:3" ht="11.25">
      <c r="B58" s="73"/>
      <c r="C58" s="73"/>
    </row>
    <row r="90" ht="12" thickBot="1"/>
    <row r="91" spans="2:4" ht="12" thickTop="1">
      <c r="B91" s="35" t="s">
        <v>440</v>
      </c>
      <c r="C91" s="36" t="s">
        <v>352</v>
      </c>
      <c r="D91" s="37"/>
    </row>
    <row r="92" spans="2:4" ht="12" thickBot="1">
      <c r="B92" s="38"/>
      <c r="C92" s="39" t="s">
        <v>465</v>
      </c>
      <c r="D92" s="37"/>
    </row>
    <row r="93" ht="12" thickTop="1"/>
  </sheetData>
  <printOptions horizontalCentered="1"/>
  <pageMargins left="0.25" right="0.25" top="2.25" bottom="0.75" header="1.5" footer="0.5"/>
  <pageSetup firstPageNumber="4" useFirstPageNumber="1" horizontalDpi="600" verticalDpi="600" orientation="landscape" scale="95" r:id="rId1"/>
  <headerFooter alignWithMargins="0">
    <oddHeader>&amp;CPuget Sound Energy
Electric Cost of Service
Commission Basis
Allocation of  Energy Costs versus Revenue&amp;RDocket No. UE-04______
Exhibit No. ______ (CEP-9)
Page &amp;P-1 of &amp;N</oddHeader>
    <oddFooter>&amp;LEnergy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R73"/>
  <sheetViews>
    <sheetView workbookViewId="0" topLeftCell="A1">
      <selection activeCell="A1" sqref="A1"/>
    </sheetView>
  </sheetViews>
  <sheetFormatPr defaultColWidth="9.33203125" defaultRowHeight="11.25"/>
  <cols>
    <col min="1" max="1" width="3.16015625" style="73" bestFit="1" customWidth="1"/>
    <col min="2" max="2" width="32.33203125" style="33" bestFit="1" customWidth="1"/>
    <col min="3" max="3" width="19" style="34" bestFit="1" customWidth="1"/>
    <col min="4" max="4" width="12.83203125" style="34" bestFit="1" customWidth="1"/>
    <col min="5" max="6" width="12.66015625" style="73" bestFit="1" customWidth="1"/>
    <col min="7" max="8" width="11.83203125" style="73" bestFit="1" customWidth="1"/>
    <col min="9" max="10" width="11.16015625" style="73" bestFit="1" customWidth="1"/>
    <col min="11" max="11" width="13.83203125" style="73" bestFit="1" customWidth="1"/>
    <col min="12" max="12" width="11.33203125" style="73" bestFit="1" customWidth="1"/>
    <col min="13" max="13" width="11" style="73" bestFit="1" customWidth="1"/>
    <col min="14" max="14" width="10.33203125" style="73" bestFit="1" customWidth="1"/>
    <col min="15" max="15" width="12.66015625" style="73" hidden="1" customWidth="1"/>
    <col min="16" max="16" width="14.16015625" style="73" hidden="1" customWidth="1"/>
    <col min="17" max="17" width="15.5" style="73" hidden="1" customWidth="1"/>
    <col min="18" max="18" width="13.5" style="73" hidden="1" customWidth="1"/>
    <col min="19" max="19" width="14" style="73" hidden="1" customWidth="1"/>
    <col min="20" max="20" width="14.5" style="73" hidden="1" customWidth="1"/>
    <col min="21" max="21" width="17" style="73" hidden="1" customWidth="1"/>
    <col min="22" max="22" width="13.83203125" style="73" hidden="1" customWidth="1"/>
    <col min="23" max="23" width="14.16015625" style="73" hidden="1" customWidth="1"/>
    <col min="24" max="24" width="13.83203125" style="73" hidden="1" customWidth="1"/>
    <col min="25" max="25" width="11.5" style="73" hidden="1" customWidth="1"/>
    <col min="26" max="27" width="10.33203125" style="73" hidden="1" customWidth="1"/>
    <col min="28" max="16384" width="9" style="73" customWidth="1"/>
  </cols>
  <sheetData>
    <row r="1" spans="1:33" ht="11.25">
      <c r="A1" s="72"/>
      <c r="B1" s="2"/>
      <c r="C1" s="3"/>
      <c r="D1" s="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1.25">
      <c r="A2" s="72" t="s">
        <v>442</v>
      </c>
      <c r="B2" s="3" t="s">
        <v>443</v>
      </c>
      <c r="C2" s="3"/>
      <c r="D2" s="229"/>
      <c r="E2" s="230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21">
      <c r="A3" s="72"/>
      <c r="B3" s="1" t="s">
        <v>480</v>
      </c>
      <c r="C3" s="3"/>
      <c r="D3" s="232"/>
      <c r="E3" s="230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2" thickBot="1">
      <c r="A4" s="72"/>
      <c r="B4" s="4"/>
      <c r="C4" s="3"/>
      <c r="D4" s="233"/>
      <c r="E4" s="72"/>
      <c r="F4" s="234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44" s="268" customFormat="1" ht="11.25">
      <c r="A5" s="235"/>
      <c r="B5" s="236"/>
      <c r="C5" s="237" t="s">
        <v>355</v>
      </c>
      <c r="D5" s="237" t="s">
        <v>355</v>
      </c>
      <c r="E5" s="267" t="s">
        <v>442</v>
      </c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268" customFormat="1" ht="11.25">
      <c r="A6" s="243"/>
      <c r="B6" s="244"/>
      <c r="C6" s="245" t="s">
        <v>364</v>
      </c>
      <c r="D6" s="245"/>
      <c r="E6" s="269" t="s">
        <v>365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268" customFormat="1" ht="12" thickBot="1">
      <c r="A7" s="248"/>
      <c r="B7" s="249" t="s">
        <v>385</v>
      </c>
      <c r="C7" s="250" t="s">
        <v>352</v>
      </c>
      <c r="D7" s="250" t="s">
        <v>466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33" s="33" customFormat="1" ht="11.25">
      <c r="A8" s="3"/>
      <c r="B8" s="2" t="s">
        <v>392</v>
      </c>
      <c r="C8" s="3"/>
      <c r="D8" s="3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2"/>
      <c r="AB8" s="2"/>
      <c r="AC8" s="2"/>
      <c r="AD8" s="2"/>
      <c r="AE8" s="2"/>
      <c r="AF8" s="2"/>
      <c r="AG8" s="2"/>
    </row>
    <row r="9" spans="1:40" s="33" customFormat="1" ht="11.25">
      <c r="A9" s="3">
        <v>1</v>
      </c>
      <c r="B9" s="2" t="s">
        <v>393</v>
      </c>
      <c r="C9" s="3" t="s">
        <v>394</v>
      </c>
      <c r="D9" s="1" t="s">
        <v>479</v>
      </c>
      <c r="E9" s="255">
        <v>185453384.34327167</v>
      </c>
      <c r="F9" s="255">
        <v>109049325.288408</v>
      </c>
      <c r="G9" s="255">
        <v>20747814.324004903</v>
      </c>
      <c r="H9" s="255">
        <v>24107256.690058727</v>
      </c>
      <c r="I9" s="255">
        <v>14839116.866361862</v>
      </c>
      <c r="J9" s="255">
        <v>12452997.369801152</v>
      </c>
      <c r="K9" s="255">
        <v>1540275.1466106824</v>
      </c>
      <c r="L9" s="255">
        <v>1788208.8880470402</v>
      </c>
      <c r="M9" s="255">
        <v>570046.2937948104</v>
      </c>
      <c r="N9" s="255">
        <v>358343.47618448525</v>
      </c>
      <c r="O9" s="255">
        <v>109049325.288408</v>
      </c>
      <c r="P9" s="255">
        <v>20747814.324004903</v>
      </c>
      <c r="Q9" s="255">
        <v>24107256.690058727</v>
      </c>
      <c r="R9" s="255">
        <v>14839116.866361862</v>
      </c>
      <c r="S9" s="255">
        <v>11312335.54892436</v>
      </c>
      <c r="T9" s="255">
        <v>19725.368338309458</v>
      </c>
      <c r="U9" s="255">
        <v>1120936.4525384838</v>
      </c>
      <c r="V9" s="255">
        <v>236250.83619686717</v>
      </c>
      <c r="W9" s="255">
        <v>1788208.8880470402</v>
      </c>
      <c r="X9" s="255">
        <v>1304024.310413815</v>
      </c>
      <c r="Y9" s="255">
        <v>570046.2937948104</v>
      </c>
      <c r="Z9" s="255">
        <v>300614.3949672415</v>
      </c>
      <c r="AA9" s="255">
        <v>57729.08121724372</v>
      </c>
      <c r="AB9" s="255"/>
      <c r="AC9" s="255"/>
      <c r="AD9" s="255"/>
      <c r="AE9" s="255"/>
      <c r="AF9" s="255"/>
      <c r="AG9" s="255"/>
      <c r="AH9" s="73"/>
      <c r="AI9" s="73"/>
      <c r="AJ9" s="73"/>
      <c r="AK9" s="73"/>
      <c r="AL9" s="73"/>
      <c r="AM9" s="73"/>
      <c r="AN9" s="73"/>
    </row>
    <row r="10" spans="1:40" s="33" customFormat="1" ht="11.25">
      <c r="A10" s="3">
        <v>2</v>
      </c>
      <c r="B10" s="5" t="s">
        <v>395</v>
      </c>
      <c r="C10" s="3" t="s">
        <v>396</v>
      </c>
      <c r="D10" s="1" t="s">
        <v>479</v>
      </c>
      <c r="E10" s="255">
        <v>80176892.40149471</v>
      </c>
      <c r="F10" s="255">
        <v>46520418.65889666</v>
      </c>
      <c r="G10" s="255">
        <v>9314702.974113762</v>
      </c>
      <c r="H10" s="255">
        <v>11041553.18265382</v>
      </c>
      <c r="I10" s="255">
        <v>6673130.225225227</v>
      </c>
      <c r="J10" s="255">
        <v>4928917.518666981</v>
      </c>
      <c r="K10" s="255">
        <v>685190.2981077599</v>
      </c>
      <c r="L10" s="255">
        <v>341760.47428056324</v>
      </c>
      <c r="M10" s="255">
        <v>376518.9416175417</v>
      </c>
      <c r="N10" s="255">
        <v>294700.1279323784</v>
      </c>
      <c r="O10" s="255">
        <v>46520418.65889666</v>
      </c>
      <c r="P10" s="255">
        <v>9314702.974113762</v>
      </c>
      <c r="Q10" s="255">
        <v>11041553.18265382</v>
      </c>
      <c r="R10" s="255">
        <v>6673130.225225227</v>
      </c>
      <c r="S10" s="255">
        <v>3991019.910462321</v>
      </c>
      <c r="T10" s="255">
        <v>16291.947488214595</v>
      </c>
      <c r="U10" s="255">
        <v>921605.6607164454</v>
      </c>
      <c r="V10" s="255">
        <v>164518.78702090713</v>
      </c>
      <c r="W10" s="255">
        <v>341760.47428056324</v>
      </c>
      <c r="X10" s="255">
        <v>520671.51108685276</v>
      </c>
      <c r="Y10" s="255">
        <v>376518.9416175417</v>
      </c>
      <c r="Z10" s="255">
        <v>272999.09555705305</v>
      </c>
      <c r="AA10" s="255">
        <v>21701.032375325336</v>
      </c>
      <c r="AB10" s="255"/>
      <c r="AC10" s="255"/>
      <c r="AD10" s="255"/>
      <c r="AE10" s="255"/>
      <c r="AF10" s="255"/>
      <c r="AG10" s="255"/>
      <c r="AH10" s="73"/>
      <c r="AI10" s="73"/>
      <c r="AJ10" s="73"/>
      <c r="AK10" s="73"/>
      <c r="AL10" s="73"/>
      <c r="AM10" s="73"/>
      <c r="AN10" s="73"/>
    </row>
    <row r="11" spans="1:40" s="33" customFormat="1" ht="11.25">
      <c r="A11" s="3">
        <v>3</v>
      </c>
      <c r="B11" s="2" t="s">
        <v>397</v>
      </c>
      <c r="C11" s="3" t="s">
        <v>398</v>
      </c>
      <c r="D11" s="1" t="s">
        <v>479</v>
      </c>
      <c r="E11" s="255">
        <v>40044967.80522538</v>
      </c>
      <c r="F11" s="255">
        <v>23263405.74383143</v>
      </c>
      <c r="G11" s="255">
        <v>4664476.127950314</v>
      </c>
      <c r="H11" s="255">
        <v>5584475.129395816</v>
      </c>
      <c r="I11" s="255">
        <v>3270094.784622604</v>
      </c>
      <c r="J11" s="255">
        <v>2453210.9885605215</v>
      </c>
      <c r="K11" s="255">
        <v>342408.5514387967</v>
      </c>
      <c r="L11" s="255">
        <v>194786.22769076063</v>
      </c>
      <c r="M11" s="255">
        <v>174042.72312119819</v>
      </c>
      <c r="N11" s="255">
        <v>98067.52861393787</v>
      </c>
      <c r="O11" s="255">
        <v>23263405.74383143</v>
      </c>
      <c r="P11" s="255">
        <v>4664476.127950314</v>
      </c>
      <c r="Q11" s="255">
        <v>5584475.129395816</v>
      </c>
      <c r="R11" s="255">
        <v>3270094.784622604</v>
      </c>
      <c r="S11" s="255">
        <v>2036338.3947082753</v>
      </c>
      <c r="T11" s="255">
        <v>6645.047452728786</v>
      </c>
      <c r="U11" s="255">
        <v>410227.54639951733</v>
      </c>
      <c r="V11" s="255">
        <v>80167.3584594998</v>
      </c>
      <c r="W11" s="255">
        <v>194786.22769076063</v>
      </c>
      <c r="X11" s="255">
        <v>262241.1929792969</v>
      </c>
      <c r="Y11" s="255">
        <v>174042.72312119819</v>
      </c>
      <c r="Z11" s="255">
        <v>84727.71859897535</v>
      </c>
      <c r="AA11" s="255">
        <v>13339.810014962524</v>
      </c>
      <c r="AB11" s="255"/>
      <c r="AC11" s="255"/>
      <c r="AD11" s="255"/>
      <c r="AE11" s="255"/>
      <c r="AF11" s="255"/>
      <c r="AG11" s="255"/>
      <c r="AH11" s="73"/>
      <c r="AI11" s="73"/>
      <c r="AJ11" s="73"/>
      <c r="AK11" s="73"/>
      <c r="AL11" s="73"/>
      <c r="AM11" s="73"/>
      <c r="AN11" s="73"/>
    </row>
    <row r="12" spans="1:40" s="33" customFormat="1" ht="11.25">
      <c r="A12" s="3">
        <v>4</v>
      </c>
      <c r="B12" s="2" t="s">
        <v>469</v>
      </c>
      <c r="C12" s="3" t="s">
        <v>470</v>
      </c>
      <c r="D12" s="1" t="s">
        <v>479</v>
      </c>
      <c r="E12" s="255">
        <v>27200286.713616055</v>
      </c>
      <c r="F12" s="255">
        <v>15398914.623031976</v>
      </c>
      <c r="G12" s="255">
        <v>3238050.2655937336</v>
      </c>
      <c r="H12" s="255">
        <v>4062163.872659859</v>
      </c>
      <c r="I12" s="255">
        <v>2135582.167167041</v>
      </c>
      <c r="J12" s="255">
        <v>1583062.477554979</v>
      </c>
      <c r="K12" s="255">
        <v>419344.9556509413</v>
      </c>
      <c r="L12" s="255">
        <v>148153.04960775125</v>
      </c>
      <c r="M12" s="255">
        <v>111097.34625352337</v>
      </c>
      <c r="N12" s="255">
        <v>103917.95609625889</v>
      </c>
      <c r="O12" s="255">
        <v>15398914.623031976</v>
      </c>
      <c r="P12" s="255">
        <v>3238050.2655937336</v>
      </c>
      <c r="Q12" s="255">
        <v>4062163.872659859</v>
      </c>
      <c r="R12" s="255">
        <v>2135582.167167041</v>
      </c>
      <c r="S12" s="255">
        <v>1307143.119613234</v>
      </c>
      <c r="T12" s="255">
        <v>3150.108805639854</v>
      </c>
      <c r="U12" s="255">
        <v>272769.2491361052</v>
      </c>
      <c r="V12" s="255">
        <v>67065.45673344469</v>
      </c>
      <c r="W12" s="255">
        <v>148153.04960775125</v>
      </c>
      <c r="X12" s="255">
        <v>352279.4989174966</v>
      </c>
      <c r="Y12" s="255">
        <v>111097.34625352337</v>
      </c>
      <c r="Z12" s="255">
        <v>98379.7519228716</v>
      </c>
      <c r="AA12" s="255">
        <v>5538.20417338729</v>
      </c>
      <c r="AB12" s="255"/>
      <c r="AC12" s="255"/>
      <c r="AD12" s="255"/>
      <c r="AE12" s="255"/>
      <c r="AF12" s="255"/>
      <c r="AG12" s="255"/>
      <c r="AH12" s="73"/>
      <c r="AI12" s="73"/>
      <c r="AJ12" s="73"/>
      <c r="AK12" s="73"/>
      <c r="AL12" s="73"/>
      <c r="AM12" s="73"/>
      <c r="AN12" s="73"/>
    </row>
    <row r="13" spans="1:40" s="33" customFormat="1" ht="11.25">
      <c r="A13" s="3">
        <v>5</v>
      </c>
      <c r="B13" s="2" t="s">
        <v>447</v>
      </c>
      <c r="C13" s="6" t="s">
        <v>471</v>
      </c>
      <c r="D13" s="6" t="s">
        <v>472</v>
      </c>
      <c r="E13" s="255">
        <f aca="true" t="shared" si="0" ref="E13:AA13">(E9+E10+E11+E12)</f>
        <v>332875531.26360786</v>
      </c>
      <c r="F13" s="255">
        <f t="shared" si="0"/>
        <v>194232064.31416807</v>
      </c>
      <c r="G13" s="255">
        <f t="shared" si="0"/>
        <v>37965043.691662714</v>
      </c>
      <c r="H13" s="255">
        <f t="shared" si="0"/>
        <v>44795448.87476822</v>
      </c>
      <c r="I13" s="255">
        <f t="shared" si="0"/>
        <v>26917924.043376733</v>
      </c>
      <c r="J13" s="255">
        <f t="shared" si="0"/>
        <v>21418188.354583632</v>
      </c>
      <c r="K13" s="255">
        <f t="shared" si="0"/>
        <v>2987218.9518081807</v>
      </c>
      <c r="L13" s="255">
        <f t="shared" si="0"/>
        <v>2472908.6396261156</v>
      </c>
      <c r="M13" s="255">
        <f t="shared" si="0"/>
        <v>1231705.3047870738</v>
      </c>
      <c r="N13" s="255">
        <f t="shared" si="0"/>
        <v>855029.0888270603</v>
      </c>
      <c r="O13" s="255">
        <f t="shared" si="0"/>
        <v>194232064.31416807</v>
      </c>
      <c r="P13" s="255">
        <f t="shared" si="0"/>
        <v>37965043.691662714</v>
      </c>
      <c r="Q13" s="255">
        <f t="shared" si="0"/>
        <v>44795448.87476822</v>
      </c>
      <c r="R13" s="255">
        <f t="shared" si="0"/>
        <v>26917924.043376733</v>
      </c>
      <c r="S13" s="255">
        <f t="shared" si="0"/>
        <v>18646836.97370819</v>
      </c>
      <c r="T13" s="255">
        <f t="shared" si="0"/>
        <v>45812.47208489269</v>
      </c>
      <c r="U13" s="255">
        <f t="shared" si="0"/>
        <v>2725538.9087905516</v>
      </c>
      <c r="V13" s="255">
        <f t="shared" si="0"/>
        <v>548002.4384107188</v>
      </c>
      <c r="W13" s="255">
        <f t="shared" si="0"/>
        <v>2472908.6396261156</v>
      </c>
      <c r="X13" s="255">
        <f t="shared" si="0"/>
        <v>2439216.5133974613</v>
      </c>
      <c r="Y13" s="255">
        <f t="shared" si="0"/>
        <v>1231705.3047870738</v>
      </c>
      <c r="Z13" s="255">
        <f t="shared" si="0"/>
        <v>756720.9610461415</v>
      </c>
      <c r="AA13" s="255">
        <f t="shared" si="0"/>
        <v>98308.12778091888</v>
      </c>
      <c r="AB13" s="255"/>
      <c r="AC13" s="255"/>
      <c r="AD13" s="255"/>
      <c r="AE13" s="255"/>
      <c r="AF13" s="255"/>
      <c r="AG13" s="255"/>
      <c r="AH13" s="73"/>
      <c r="AI13" s="73"/>
      <c r="AJ13" s="73"/>
      <c r="AK13" s="73"/>
      <c r="AL13" s="73"/>
      <c r="AM13" s="73"/>
      <c r="AN13" s="73"/>
    </row>
    <row r="14" spans="1:40" s="33" customFormat="1" ht="11.25">
      <c r="A14" s="3"/>
      <c r="B14" s="2"/>
      <c r="C14" s="6"/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73"/>
      <c r="AI14" s="73"/>
      <c r="AJ14" s="73"/>
      <c r="AK14" s="73"/>
      <c r="AL14" s="73"/>
      <c r="AM14" s="73"/>
      <c r="AN14" s="73"/>
    </row>
    <row r="15" spans="1:40" s="33" customFormat="1" ht="21">
      <c r="A15" s="3">
        <v>6</v>
      </c>
      <c r="B15" s="2" t="s">
        <v>449</v>
      </c>
      <c r="C15" s="3" t="s">
        <v>450</v>
      </c>
      <c r="D15" s="1" t="s">
        <v>479</v>
      </c>
      <c r="E15" s="255">
        <v>121958407.7721007</v>
      </c>
      <c r="F15" s="255">
        <v>70767171.39872703</v>
      </c>
      <c r="G15" s="255">
        <v>14155892.111792943</v>
      </c>
      <c r="H15" s="255">
        <v>16775735.000835896</v>
      </c>
      <c r="I15" s="255">
        <v>10143806.19939209</v>
      </c>
      <c r="J15" s="255">
        <v>7497108.0203117505</v>
      </c>
      <c r="K15" s="255">
        <v>1071249.6420220148</v>
      </c>
      <c r="L15" s="255">
        <v>527520.5907308599</v>
      </c>
      <c r="M15" s="255">
        <v>570712.0473400746</v>
      </c>
      <c r="N15" s="255">
        <v>449212.7609480824</v>
      </c>
      <c r="O15" s="255">
        <v>70767171.39872703</v>
      </c>
      <c r="P15" s="255">
        <v>14155892.111792943</v>
      </c>
      <c r="Q15" s="255">
        <v>16775735.000835896</v>
      </c>
      <c r="R15" s="255">
        <v>10143806.19939209</v>
      </c>
      <c r="S15" s="255">
        <v>6079603.126937399</v>
      </c>
      <c r="T15" s="255">
        <v>24636.537646305165</v>
      </c>
      <c r="U15" s="255">
        <v>1392868.3557280465</v>
      </c>
      <c r="V15" s="255">
        <v>251272.4095878531</v>
      </c>
      <c r="W15" s="255">
        <v>527520.5907308599</v>
      </c>
      <c r="X15" s="255">
        <v>819977.2324341618</v>
      </c>
      <c r="Y15" s="255">
        <v>570712.0473400746</v>
      </c>
      <c r="Z15" s="255">
        <v>416005.9627060923</v>
      </c>
      <c r="AA15" s="255">
        <v>33206.79824199008</v>
      </c>
      <c r="AB15" s="255"/>
      <c r="AC15" s="255"/>
      <c r="AD15" s="255"/>
      <c r="AE15" s="255"/>
      <c r="AF15" s="255"/>
      <c r="AG15" s="255"/>
      <c r="AH15" s="73"/>
      <c r="AI15" s="73"/>
      <c r="AJ15" s="73"/>
      <c r="AK15" s="73"/>
      <c r="AL15" s="73"/>
      <c r="AM15" s="73"/>
      <c r="AN15" s="73"/>
    </row>
    <row r="16" spans="1:40" s="33" customFormat="1" ht="11.25">
      <c r="A16" s="3"/>
      <c r="B16" s="2"/>
      <c r="C16" s="3"/>
      <c r="D16" s="3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73"/>
      <c r="AI16" s="73"/>
      <c r="AJ16" s="73"/>
      <c r="AK16" s="73"/>
      <c r="AL16" s="73"/>
      <c r="AM16" s="73"/>
      <c r="AN16" s="73"/>
    </row>
    <row r="17" spans="1:40" s="33" customFormat="1" ht="11.25">
      <c r="A17" s="3">
        <v>7</v>
      </c>
      <c r="B17" s="2" t="s">
        <v>451</v>
      </c>
      <c r="C17" s="3" t="s">
        <v>473</v>
      </c>
      <c r="D17" s="3" t="s">
        <v>472</v>
      </c>
      <c r="E17" s="255">
        <f aca="true" t="shared" si="1" ref="E17:AA17">(E13+E15)</f>
        <v>454833939.03570855</v>
      </c>
      <c r="F17" s="255">
        <f t="shared" si="1"/>
        <v>264999235.7128951</v>
      </c>
      <c r="G17" s="255">
        <f t="shared" si="1"/>
        <v>52120935.80345566</v>
      </c>
      <c r="H17" s="255">
        <f t="shared" si="1"/>
        <v>61571183.875604115</v>
      </c>
      <c r="I17" s="255">
        <f t="shared" si="1"/>
        <v>37061730.242768824</v>
      </c>
      <c r="J17" s="255">
        <f t="shared" si="1"/>
        <v>28915296.374895383</v>
      </c>
      <c r="K17" s="255">
        <f t="shared" si="1"/>
        <v>4058468.5938301953</v>
      </c>
      <c r="L17" s="255">
        <f t="shared" si="1"/>
        <v>3000429.2303569755</v>
      </c>
      <c r="M17" s="255">
        <f t="shared" si="1"/>
        <v>1802417.3521271483</v>
      </c>
      <c r="N17" s="255">
        <f t="shared" si="1"/>
        <v>1304241.8497751427</v>
      </c>
      <c r="O17" s="255">
        <f t="shared" si="1"/>
        <v>264999235.7128951</v>
      </c>
      <c r="P17" s="255">
        <f t="shared" si="1"/>
        <v>52120935.80345566</v>
      </c>
      <c r="Q17" s="255">
        <f t="shared" si="1"/>
        <v>61571183.875604115</v>
      </c>
      <c r="R17" s="255">
        <f t="shared" si="1"/>
        <v>37061730.242768824</v>
      </c>
      <c r="S17" s="255">
        <f t="shared" si="1"/>
        <v>24726440.100645587</v>
      </c>
      <c r="T17" s="255">
        <f t="shared" si="1"/>
        <v>70449.00973119785</v>
      </c>
      <c r="U17" s="255">
        <f t="shared" si="1"/>
        <v>4118407.264518598</v>
      </c>
      <c r="V17" s="255">
        <f t="shared" si="1"/>
        <v>799274.8479985719</v>
      </c>
      <c r="W17" s="255">
        <f t="shared" si="1"/>
        <v>3000429.2303569755</v>
      </c>
      <c r="X17" s="255">
        <f t="shared" si="1"/>
        <v>3259193.745831623</v>
      </c>
      <c r="Y17" s="255">
        <f t="shared" si="1"/>
        <v>1802417.3521271483</v>
      </c>
      <c r="Z17" s="255">
        <f t="shared" si="1"/>
        <v>1172726.9237522339</v>
      </c>
      <c r="AA17" s="255">
        <f t="shared" si="1"/>
        <v>131514.92602290894</v>
      </c>
      <c r="AB17" s="255"/>
      <c r="AC17" s="255"/>
      <c r="AD17" s="255"/>
      <c r="AE17" s="255"/>
      <c r="AF17" s="255"/>
      <c r="AG17" s="255"/>
      <c r="AH17" s="73"/>
      <c r="AI17" s="73"/>
      <c r="AJ17" s="73"/>
      <c r="AK17" s="73"/>
      <c r="AL17" s="73"/>
      <c r="AM17" s="73"/>
      <c r="AN17" s="73"/>
    </row>
    <row r="18" spans="1:40" s="33" customFormat="1" ht="11.25">
      <c r="A18" s="3"/>
      <c r="B18" s="2"/>
      <c r="C18" s="3"/>
      <c r="D18" s="3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73"/>
      <c r="AI18" s="73"/>
      <c r="AJ18" s="73"/>
      <c r="AK18" s="73"/>
      <c r="AL18" s="73"/>
      <c r="AM18" s="73"/>
      <c r="AN18" s="73"/>
    </row>
    <row r="19" spans="1:40" s="33" customFormat="1" ht="11.25">
      <c r="A19" s="3">
        <v>8</v>
      </c>
      <c r="B19" s="2" t="s">
        <v>418</v>
      </c>
      <c r="C19" s="1" t="s">
        <v>419</v>
      </c>
      <c r="D19" s="1" t="s">
        <v>479</v>
      </c>
      <c r="E19" s="255">
        <v>2294467692.852668</v>
      </c>
      <c r="F19" s="255">
        <v>1330123564.2402956</v>
      </c>
      <c r="G19" s="255">
        <v>266491244.63308188</v>
      </c>
      <c r="H19" s="255">
        <v>315911990.1344654</v>
      </c>
      <c r="I19" s="255">
        <v>190888548.38909018</v>
      </c>
      <c r="J19" s="255">
        <v>140801874.734521</v>
      </c>
      <c r="K19" s="255">
        <v>21267089.977424454</v>
      </c>
      <c r="L19" s="255">
        <v>9489218.092542179</v>
      </c>
      <c r="M19" s="255">
        <v>10854513.366425356</v>
      </c>
      <c r="N19" s="255">
        <v>8639649.28482191</v>
      </c>
      <c r="O19" s="255">
        <v>1330123564.2402956</v>
      </c>
      <c r="P19" s="255">
        <v>266491244.63308188</v>
      </c>
      <c r="Q19" s="255">
        <v>315911990.1344654</v>
      </c>
      <c r="R19" s="255">
        <v>190888548.38909018</v>
      </c>
      <c r="S19" s="255">
        <v>113643789.09762351</v>
      </c>
      <c r="T19" s="255">
        <v>471993.27911708783</v>
      </c>
      <c r="U19" s="255">
        <v>26686092.357780393</v>
      </c>
      <c r="V19" s="255">
        <v>4856378.354080808</v>
      </c>
      <c r="W19" s="255">
        <v>9489218.092542179</v>
      </c>
      <c r="X19" s="255">
        <v>16410711.623343645</v>
      </c>
      <c r="Y19" s="255">
        <v>10854513.366425356</v>
      </c>
      <c r="Z19" s="255">
        <v>8018591.585424062</v>
      </c>
      <c r="AA19" s="255">
        <v>621057.6993978486</v>
      </c>
      <c r="AB19" s="255"/>
      <c r="AC19" s="255"/>
      <c r="AD19" s="255"/>
      <c r="AE19" s="255"/>
      <c r="AF19" s="255"/>
      <c r="AG19" s="255"/>
      <c r="AH19" s="73"/>
      <c r="AI19" s="73"/>
      <c r="AJ19" s="73"/>
      <c r="AK19" s="73"/>
      <c r="AL19" s="73"/>
      <c r="AM19" s="73"/>
      <c r="AN19" s="73"/>
    </row>
    <row r="20" spans="1:40" s="33" customFormat="1" ht="11.25">
      <c r="A20" s="3">
        <v>9</v>
      </c>
      <c r="B20" s="2" t="s">
        <v>420</v>
      </c>
      <c r="C20" s="3" t="s">
        <v>421</v>
      </c>
      <c r="D20" s="1" t="s">
        <v>479</v>
      </c>
      <c r="E20" s="255">
        <v>2334816.6058722534</v>
      </c>
      <c r="F20" s="255">
        <v>1347680.7756587977</v>
      </c>
      <c r="G20" s="255">
        <v>266130.14421351074</v>
      </c>
      <c r="H20" s="255">
        <v>314524.630298994</v>
      </c>
      <c r="I20" s="255">
        <v>191305.856281851</v>
      </c>
      <c r="J20" s="255">
        <v>143589.76976031606</v>
      </c>
      <c r="K20" s="255">
        <v>39500.041849224406</v>
      </c>
      <c r="L20" s="255">
        <v>13397.860075787565</v>
      </c>
      <c r="M20" s="255">
        <v>9870.429738568819</v>
      </c>
      <c r="N20" s="255">
        <v>8817.09799520291</v>
      </c>
      <c r="O20" s="255">
        <v>1347680.7756587977</v>
      </c>
      <c r="P20" s="255">
        <v>266130.14421351074</v>
      </c>
      <c r="Q20" s="255">
        <v>314524.630298994</v>
      </c>
      <c r="R20" s="255">
        <v>191305.856281851</v>
      </c>
      <c r="S20" s="255">
        <v>120647.652306732</v>
      </c>
      <c r="T20" s="255">
        <v>399.2073179689881</v>
      </c>
      <c r="U20" s="255">
        <v>22542.91013561507</v>
      </c>
      <c r="V20" s="255">
        <v>5317.374281314645</v>
      </c>
      <c r="W20" s="255">
        <v>13397.860075787565</v>
      </c>
      <c r="X20" s="255">
        <v>34182.66756790976</v>
      </c>
      <c r="Y20" s="255">
        <v>9870.429738568819</v>
      </c>
      <c r="Z20" s="255">
        <v>8157.110970237122</v>
      </c>
      <c r="AA20" s="255">
        <v>659.9870249657882</v>
      </c>
      <c r="AB20" s="255"/>
      <c r="AC20" s="255"/>
      <c r="AD20" s="255"/>
      <c r="AE20" s="255"/>
      <c r="AF20" s="255"/>
      <c r="AG20" s="255"/>
      <c r="AH20" s="73"/>
      <c r="AI20" s="73"/>
      <c r="AJ20" s="73"/>
      <c r="AK20" s="73"/>
      <c r="AL20" s="73"/>
      <c r="AM20" s="73"/>
      <c r="AN20" s="73"/>
    </row>
    <row r="21" spans="1:40" s="33" customFormat="1" ht="11.25">
      <c r="A21" s="3">
        <v>10</v>
      </c>
      <c r="B21" s="2" t="s">
        <v>475</v>
      </c>
      <c r="C21" s="3" t="s">
        <v>423</v>
      </c>
      <c r="D21" s="1" t="s">
        <v>479</v>
      </c>
      <c r="E21" s="255">
        <v>31388653.27</v>
      </c>
      <c r="F21" s="255">
        <v>18805946.588951834</v>
      </c>
      <c r="G21" s="255">
        <v>3449913.6489920923</v>
      </c>
      <c r="H21" s="255">
        <v>4012555.80827829</v>
      </c>
      <c r="I21" s="255">
        <v>2526556.1277660374</v>
      </c>
      <c r="J21" s="255">
        <v>2072224.9523383295</v>
      </c>
      <c r="K21" s="255">
        <v>0</v>
      </c>
      <c r="L21" s="255">
        <v>451719.98203785706</v>
      </c>
      <c r="M21" s="255">
        <v>58550.03979512916</v>
      </c>
      <c r="N21" s="255">
        <v>11186.12184043126</v>
      </c>
      <c r="O21" s="255">
        <v>18805946.588951834</v>
      </c>
      <c r="P21" s="255">
        <v>3449913.6489920923</v>
      </c>
      <c r="Q21" s="255">
        <v>4012555.80827829</v>
      </c>
      <c r="R21" s="255">
        <v>2526556.1277660374</v>
      </c>
      <c r="S21" s="255">
        <v>2072200.2407289618</v>
      </c>
      <c r="T21" s="255">
        <v>24.71160936766847</v>
      </c>
      <c r="U21" s="255">
        <v>0</v>
      </c>
      <c r="V21" s="255">
        <v>0</v>
      </c>
      <c r="W21" s="255">
        <v>451719.98203785706</v>
      </c>
      <c r="X21" s="255">
        <v>0</v>
      </c>
      <c r="Y21" s="255">
        <v>58550.03979512916</v>
      </c>
      <c r="Z21" s="255">
        <v>0</v>
      </c>
      <c r="AA21" s="255">
        <v>11186.12184043126</v>
      </c>
      <c r="AB21" s="255"/>
      <c r="AC21" s="255"/>
      <c r="AD21" s="255"/>
      <c r="AE21" s="255"/>
      <c r="AF21" s="255"/>
      <c r="AG21" s="255"/>
      <c r="AH21" s="73"/>
      <c r="AI21" s="73"/>
      <c r="AJ21" s="73"/>
      <c r="AK21" s="73"/>
      <c r="AL21" s="73"/>
      <c r="AM21" s="73"/>
      <c r="AN21" s="73"/>
    </row>
    <row r="22" spans="1:40" s="33" customFormat="1" ht="11.25">
      <c r="A22" s="3">
        <v>11</v>
      </c>
      <c r="B22" s="2" t="s">
        <v>424</v>
      </c>
      <c r="C22" s="3" t="s">
        <v>425</v>
      </c>
      <c r="D22" s="1" t="s">
        <v>479</v>
      </c>
      <c r="E22" s="255">
        <v>31260981.27735006</v>
      </c>
      <c r="F22" s="255">
        <v>18122272.092914585</v>
      </c>
      <c r="G22" s="255">
        <v>3630810.682147802</v>
      </c>
      <c r="H22" s="255">
        <v>4304143.762689301</v>
      </c>
      <c r="I22" s="255">
        <v>2600761.543010776</v>
      </c>
      <c r="J22" s="255">
        <v>1918355.5225478979</v>
      </c>
      <c r="K22" s="255">
        <v>289753.52482798067</v>
      </c>
      <c r="L22" s="255">
        <v>129285.87752693212</v>
      </c>
      <c r="M22" s="255">
        <v>147887.34667285535</v>
      </c>
      <c r="N22" s="255">
        <v>117710.9250119353</v>
      </c>
      <c r="O22" s="255">
        <v>18122272.092914585</v>
      </c>
      <c r="P22" s="255">
        <v>3630810.682147802</v>
      </c>
      <c r="Q22" s="255">
        <v>4304143.762689301</v>
      </c>
      <c r="R22" s="255">
        <v>2600761.543010776</v>
      </c>
      <c r="S22" s="255">
        <v>1548340.1114491299</v>
      </c>
      <c r="T22" s="255">
        <v>6430.673705921641</v>
      </c>
      <c r="U22" s="255">
        <v>363584.7373928464</v>
      </c>
      <c r="V22" s="255">
        <v>66165.7399995462</v>
      </c>
      <c r="W22" s="255">
        <v>129285.87752693212</v>
      </c>
      <c r="X22" s="255">
        <v>223587.78482843444</v>
      </c>
      <c r="Y22" s="255">
        <v>147887.34667285535</v>
      </c>
      <c r="Z22" s="255">
        <v>109249.32270935849</v>
      </c>
      <c r="AA22" s="255">
        <v>8461.602302576815</v>
      </c>
      <c r="AB22" s="255"/>
      <c r="AC22" s="255"/>
      <c r="AD22" s="255"/>
      <c r="AE22" s="255"/>
      <c r="AF22" s="255"/>
      <c r="AG22" s="255"/>
      <c r="AH22" s="73"/>
      <c r="AI22" s="73"/>
      <c r="AJ22" s="73"/>
      <c r="AK22" s="73"/>
      <c r="AL22" s="73"/>
      <c r="AM22" s="73"/>
      <c r="AN22" s="73"/>
    </row>
    <row r="23" spans="1:40" s="33" customFormat="1" ht="11.25">
      <c r="A23" s="3">
        <v>12</v>
      </c>
      <c r="B23" s="2" t="s">
        <v>426</v>
      </c>
      <c r="C23" s="3" t="s">
        <v>427</v>
      </c>
      <c r="D23" s="1" t="s">
        <v>479</v>
      </c>
      <c r="E23" s="255">
        <v>26539265.30792599</v>
      </c>
      <c r="F23" s="255">
        <v>15603662.004926102</v>
      </c>
      <c r="G23" s="255">
        <v>3011994.404022998</v>
      </c>
      <c r="H23" s="255">
        <v>3542803.317978813</v>
      </c>
      <c r="I23" s="255">
        <v>2177397.2318319534</v>
      </c>
      <c r="J23" s="255">
        <v>1680856.1584253602</v>
      </c>
      <c r="K23" s="255">
        <v>142402.16012387883</v>
      </c>
      <c r="L23" s="255">
        <v>225175.3274059925</v>
      </c>
      <c r="M23" s="255">
        <v>93311.75343060789</v>
      </c>
      <c r="N23" s="255">
        <v>61662.94978028453</v>
      </c>
      <c r="O23" s="255">
        <v>15603662.004926102</v>
      </c>
      <c r="P23" s="255">
        <v>3011994.404022998</v>
      </c>
      <c r="Q23" s="255">
        <v>3542803.317978813</v>
      </c>
      <c r="R23" s="255">
        <v>2177397.2318319534</v>
      </c>
      <c r="S23" s="255">
        <v>1499927.2807341972</v>
      </c>
      <c r="T23" s="255">
        <v>3153.6700927195643</v>
      </c>
      <c r="U23" s="255">
        <v>177775.20759844332</v>
      </c>
      <c r="V23" s="255">
        <v>32417.668796729085</v>
      </c>
      <c r="W23" s="255">
        <v>225175.3274059925</v>
      </c>
      <c r="X23" s="255">
        <v>109984.49132714974</v>
      </c>
      <c r="Y23" s="255">
        <v>93311.75343060789</v>
      </c>
      <c r="Z23" s="255">
        <v>53509.47945333278</v>
      </c>
      <c r="AA23" s="255">
        <v>8153.47032695175</v>
      </c>
      <c r="AB23" s="255"/>
      <c r="AC23" s="255"/>
      <c r="AD23" s="255"/>
      <c r="AE23" s="255"/>
      <c r="AF23" s="255"/>
      <c r="AG23" s="255"/>
      <c r="AH23" s="73"/>
      <c r="AI23" s="73"/>
      <c r="AJ23" s="73"/>
      <c r="AK23" s="73"/>
      <c r="AL23" s="73"/>
      <c r="AM23" s="73"/>
      <c r="AN23" s="73"/>
    </row>
    <row r="24" spans="1:40" s="33" customFormat="1" ht="11.25">
      <c r="A24" s="3">
        <v>13</v>
      </c>
      <c r="B24" s="2" t="s">
        <v>428</v>
      </c>
      <c r="C24" s="3" t="s">
        <v>429</v>
      </c>
      <c r="D24" s="1" t="s">
        <v>479</v>
      </c>
      <c r="E24" s="255">
        <v>-887417510.114493</v>
      </c>
      <c r="F24" s="255">
        <v>-514479875.04210806</v>
      </c>
      <c r="G24" s="255">
        <v>-102914987.24237701</v>
      </c>
      <c r="H24" s="255">
        <v>-121960999.02492166</v>
      </c>
      <c r="I24" s="255">
        <v>-73746469.52594014</v>
      </c>
      <c r="J24" s="255">
        <v>-54500947.29097562</v>
      </c>
      <c r="K24" s="255">
        <v>-8519028.736418728</v>
      </c>
      <c r="L24" s="255">
        <v>-3829730.1959149437</v>
      </c>
      <c r="M24" s="255">
        <v>-4150860.7424345673</v>
      </c>
      <c r="N24" s="255">
        <v>-3314612.313402151</v>
      </c>
      <c r="O24" s="255">
        <v>-514479875.04210806</v>
      </c>
      <c r="P24" s="255">
        <v>-102914987.24237701</v>
      </c>
      <c r="Q24" s="255">
        <v>-121960999.02492166</v>
      </c>
      <c r="R24" s="255">
        <v>-73746469.52594014</v>
      </c>
      <c r="S24" s="255">
        <v>-44189153.32247615</v>
      </c>
      <c r="T24" s="255">
        <v>-179229.81250123354</v>
      </c>
      <c r="U24" s="255">
        <v>-10132564.155998237</v>
      </c>
      <c r="V24" s="255">
        <v>-1868993.0143418408</v>
      </c>
      <c r="W24" s="255">
        <v>-3829730.1959149437</v>
      </c>
      <c r="X24" s="255">
        <v>-6650035.722076887</v>
      </c>
      <c r="Y24" s="255">
        <v>-4150860.7424345673</v>
      </c>
      <c r="Z24" s="255">
        <v>-3073142.5873172386</v>
      </c>
      <c r="AA24" s="255">
        <v>-241469.72608491278</v>
      </c>
      <c r="AB24" s="255"/>
      <c r="AC24" s="255"/>
      <c r="AD24" s="255"/>
      <c r="AE24" s="255"/>
      <c r="AF24" s="255"/>
      <c r="AG24" s="255"/>
      <c r="AH24" s="73"/>
      <c r="AI24" s="73"/>
      <c r="AJ24" s="73"/>
      <c r="AK24" s="73"/>
      <c r="AL24" s="73"/>
      <c r="AM24" s="73"/>
      <c r="AN24" s="73"/>
    </row>
    <row r="25" spans="1:40" s="33" customFormat="1" ht="11.25">
      <c r="A25" s="3">
        <v>14</v>
      </c>
      <c r="B25" s="2" t="s">
        <v>430</v>
      </c>
      <c r="C25" s="3" t="s">
        <v>431</v>
      </c>
      <c r="D25" s="1" t="s">
        <v>479</v>
      </c>
      <c r="E25" s="255">
        <v>-161310658.44956958</v>
      </c>
      <c r="F25" s="255">
        <v>-93567425.29274178</v>
      </c>
      <c r="G25" s="255">
        <v>-18716991.28374755</v>
      </c>
      <c r="H25" s="255">
        <v>-22180556.22569102</v>
      </c>
      <c r="I25" s="255">
        <v>-13412154.650007103</v>
      </c>
      <c r="J25" s="255">
        <v>-9910822.190359903</v>
      </c>
      <c r="K25" s="255">
        <v>-1473558.6330791675</v>
      </c>
      <c r="L25" s="255">
        <v>-694849.9502772259</v>
      </c>
      <c r="M25" s="255">
        <v>-755464.6680732974</v>
      </c>
      <c r="N25" s="255">
        <v>-598835.5555925333</v>
      </c>
      <c r="O25" s="255">
        <v>-93567425.29274178</v>
      </c>
      <c r="P25" s="255">
        <v>-18716991.28374755</v>
      </c>
      <c r="Q25" s="255">
        <v>-22180556.22569102</v>
      </c>
      <c r="R25" s="255">
        <v>-13412154.650007103</v>
      </c>
      <c r="S25" s="255">
        <v>-8033436.189931733</v>
      </c>
      <c r="T25" s="255">
        <v>-32634.255627715727</v>
      </c>
      <c r="U25" s="255">
        <v>-1844751.7448004556</v>
      </c>
      <c r="V25" s="255">
        <v>-336106.19799861923</v>
      </c>
      <c r="W25" s="255">
        <v>-694849.9502772259</v>
      </c>
      <c r="X25" s="255">
        <v>-1137452.4350805483</v>
      </c>
      <c r="Y25" s="255">
        <v>-755464.6680732974</v>
      </c>
      <c r="Z25" s="255">
        <v>-554896.029987008</v>
      </c>
      <c r="AA25" s="255">
        <v>-43939.52560552541</v>
      </c>
      <c r="AB25" s="255"/>
      <c r="AC25" s="255"/>
      <c r="AD25" s="255"/>
      <c r="AE25" s="255"/>
      <c r="AF25" s="255"/>
      <c r="AG25" s="255"/>
      <c r="AH25" s="73"/>
      <c r="AI25" s="73"/>
      <c r="AJ25" s="73"/>
      <c r="AK25" s="73"/>
      <c r="AL25" s="73"/>
      <c r="AM25" s="73"/>
      <c r="AN25" s="73"/>
    </row>
    <row r="26" spans="1:40" s="33" customFormat="1" ht="11.25">
      <c r="A26" s="3">
        <v>15</v>
      </c>
      <c r="B26" s="2" t="s">
        <v>432</v>
      </c>
      <c r="C26" s="3" t="s">
        <v>433</v>
      </c>
      <c r="D26" s="1" t="s">
        <v>479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55">
        <v>0</v>
      </c>
      <c r="T26" s="255">
        <v>0</v>
      </c>
      <c r="U26" s="255">
        <v>0</v>
      </c>
      <c r="V26" s="255">
        <v>0</v>
      </c>
      <c r="W26" s="255">
        <v>0</v>
      </c>
      <c r="X26" s="255">
        <v>0</v>
      </c>
      <c r="Y26" s="255">
        <v>0</v>
      </c>
      <c r="Z26" s="255">
        <v>0</v>
      </c>
      <c r="AA26" s="255">
        <v>0</v>
      </c>
      <c r="AB26" s="255"/>
      <c r="AC26" s="255"/>
      <c r="AD26" s="255"/>
      <c r="AE26" s="255"/>
      <c r="AF26" s="255"/>
      <c r="AG26" s="255"/>
      <c r="AH26" s="73"/>
      <c r="AI26" s="73"/>
      <c r="AJ26" s="73"/>
      <c r="AK26" s="73"/>
      <c r="AL26" s="73"/>
      <c r="AM26" s="73"/>
      <c r="AN26" s="73"/>
    </row>
    <row r="27" spans="1:40" s="33" customFormat="1" ht="11.25">
      <c r="A27" s="3">
        <v>16</v>
      </c>
      <c r="B27" s="2" t="s">
        <v>434</v>
      </c>
      <c r="C27" s="3" t="s">
        <v>435</v>
      </c>
      <c r="D27" s="1" t="s">
        <v>479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/>
      <c r="AC27" s="255"/>
      <c r="AD27" s="255"/>
      <c r="AE27" s="255"/>
      <c r="AF27" s="255"/>
      <c r="AG27" s="255"/>
      <c r="AH27" s="73"/>
      <c r="AI27" s="73"/>
      <c r="AJ27" s="73"/>
      <c r="AK27" s="73"/>
      <c r="AL27" s="73"/>
      <c r="AM27" s="73"/>
      <c r="AN27" s="73"/>
    </row>
    <row r="28" spans="1:40" s="33" customFormat="1" ht="11.25">
      <c r="A28" s="3">
        <v>17</v>
      </c>
      <c r="B28" s="2" t="s">
        <v>476</v>
      </c>
      <c r="C28" s="3" t="s">
        <v>477</v>
      </c>
      <c r="D28" s="1" t="s">
        <v>479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55">
        <v>0</v>
      </c>
      <c r="T28" s="255">
        <v>0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5">
        <v>0</v>
      </c>
      <c r="AA28" s="255">
        <v>0</v>
      </c>
      <c r="AB28" s="255"/>
      <c r="AC28" s="255"/>
      <c r="AD28" s="255"/>
      <c r="AE28" s="255"/>
      <c r="AF28" s="255"/>
      <c r="AG28" s="255"/>
      <c r="AH28" s="73"/>
      <c r="AI28" s="73"/>
      <c r="AJ28" s="73"/>
      <c r="AK28" s="73"/>
      <c r="AL28" s="73"/>
      <c r="AM28" s="73"/>
      <c r="AN28" s="73"/>
    </row>
    <row r="29" spans="1:40" s="33" customFormat="1" ht="11.25">
      <c r="A29" s="3"/>
      <c r="B29" s="2"/>
      <c r="C29" s="3"/>
      <c r="D29" s="3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73"/>
      <c r="AI29" s="73"/>
      <c r="AJ29" s="73"/>
      <c r="AK29" s="73"/>
      <c r="AL29" s="73"/>
      <c r="AM29" s="73"/>
      <c r="AN29" s="73"/>
    </row>
    <row r="30" spans="1:40" s="33" customFormat="1" ht="21">
      <c r="A30" s="3">
        <v>18</v>
      </c>
      <c r="B30" s="2" t="s">
        <v>436</v>
      </c>
      <c r="C30" s="1" t="s">
        <v>478</v>
      </c>
      <c r="D30" s="3" t="s">
        <v>472</v>
      </c>
      <c r="E30" s="255">
        <f aca="true" t="shared" si="2" ref="E30:AA30">(E19+E20+E21+E22+E23+E24+E25+E26+E27+E28)</f>
        <v>1337263240.7497535</v>
      </c>
      <c r="F30" s="255">
        <f t="shared" si="2"/>
        <v>775955825.3678973</v>
      </c>
      <c r="G30" s="255">
        <f t="shared" si="2"/>
        <v>155218114.9863337</v>
      </c>
      <c r="H30" s="255">
        <f t="shared" si="2"/>
        <v>183944462.40309805</v>
      </c>
      <c r="I30" s="255">
        <f t="shared" si="2"/>
        <v>111225944.97203358</v>
      </c>
      <c r="J30" s="255">
        <f t="shared" si="2"/>
        <v>82205131.65625738</v>
      </c>
      <c r="K30" s="255">
        <f t="shared" si="2"/>
        <v>11746158.334727641</v>
      </c>
      <c r="L30" s="255">
        <f t="shared" si="2"/>
        <v>5784216.993396577</v>
      </c>
      <c r="M30" s="255">
        <f t="shared" si="2"/>
        <v>6257807.525554652</v>
      </c>
      <c r="N30" s="255">
        <f t="shared" si="2"/>
        <v>4925578.510455079</v>
      </c>
      <c r="O30" s="255">
        <f t="shared" si="2"/>
        <v>775955825.3678973</v>
      </c>
      <c r="P30" s="255">
        <f t="shared" si="2"/>
        <v>155218114.9863337</v>
      </c>
      <c r="Q30" s="255">
        <f t="shared" si="2"/>
        <v>183944462.40309805</v>
      </c>
      <c r="R30" s="255">
        <f t="shared" si="2"/>
        <v>111225944.97203358</v>
      </c>
      <c r="S30" s="255">
        <f t="shared" si="2"/>
        <v>66662314.87043464</v>
      </c>
      <c r="T30" s="255">
        <f t="shared" si="2"/>
        <v>270137.47371411644</v>
      </c>
      <c r="U30" s="255">
        <f t="shared" si="2"/>
        <v>15272679.312108606</v>
      </c>
      <c r="V30" s="255">
        <f t="shared" si="2"/>
        <v>2755179.924817938</v>
      </c>
      <c r="W30" s="255">
        <f t="shared" si="2"/>
        <v>5784216.993396577</v>
      </c>
      <c r="X30" s="255">
        <f t="shared" si="2"/>
        <v>8990978.409909703</v>
      </c>
      <c r="Y30" s="255">
        <f t="shared" si="2"/>
        <v>6257807.525554652</v>
      </c>
      <c r="Z30" s="255">
        <f t="shared" si="2"/>
        <v>4561468.881252743</v>
      </c>
      <c r="AA30" s="255">
        <f t="shared" si="2"/>
        <v>364109.6292023359</v>
      </c>
      <c r="AB30" s="255"/>
      <c r="AC30" s="255"/>
      <c r="AD30" s="255"/>
      <c r="AE30" s="255"/>
      <c r="AF30" s="255"/>
      <c r="AG30" s="255"/>
      <c r="AH30" s="73"/>
      <c r="AI30" s="73"/>
      <c r="AJ30" s="73"/>
      <c r="AK30" s="73"/>
      <c r="AL30" s="73"/>
      <c r="AM30" s="73"/>
      <c r="AN30" s="73"/>
    </row>
    <row r="32" ht="11.25">
      <c r="B32" s="40"/>
    </row>
    <row r="33" ht="11.25">
      <c r="B33" s="40"/>
    </row>
    <row r="34" ht="11.25">
      <c r="B34" s="40"/>
    </row>
    <row r="35" ht="11.25">
      <c r="B35" s="40"/>
    </row>
    <row r="36" ht="11.25">
      <c r="B36" s="40"/>
    </row>
    <row r="39" ht="11.25">
      <c r="B39" s="40"/>
    </row>
    <row r="40" ht="11.25">
      <c r="B40" s="40"/>
    </row>
    <row r="41" ht="11.25">
      <c r="B41" s="40"/>
    </row>
    <row r="42" ht="11.25">
      <c r="B42" s="40"/>
    </row>
    <row r="43" ht="11.25">
      <c r="B43" s="40"/>
    </row>
    <row r="71" ht="12" thickBot="1"/>
    <row r="72" spans="2:4" ht="12" thickTop="1">
      <c r="B72" s="35"/>
      <c r="C72" s="36"/>
      <c r="D72" s="37"/>
    </row>
    <row r="73" spans="2:4" ht="12" thickBot="1">
      <c r="B73" s="38"/>
      <c r="C73" s="39"/>
      <c r="D73" s="37"/>
    </row>
    <row r="74" ht="12" thickTop="1"/>
  </sheetData>
  <printOptions horizontalCentered="1"/>
  <pageMargins left="0.25" right="0.25" top="2.25" bottom="1" header="1.5" footer="0.5"/>
  <pageSetup horizontalDpi="600" verticalDpi="600" orientation="landscape" scale="90" r:id="rId1"/>
  <headerFooter alignWithMargins="0">
    <oddHeader>&amp;CPuget Sound Energy
Electric Cost of Service
Commission Basis
Allocation of Demand Costs versus Revenue&amp;RDocket No. UE-04______
Exhibit No. ______ (CEP-9)
Page &amp;P-1 of &amp;N</oddHeader>
    <oddFooter>&amp;LDemand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AU96"/>
  <sheetViews>
    <sheetView workbookViewId="0" topLeftCell="A1">
      <selection activeCell="A1" sqref="A1"/>
    </sheetView>
  </sheetViews>
  <sheetFormatPr defaultColWidth="9.33203125" defaultRowHeight="11.25"/>
  <cols>
    <col min="1" max="1" width="3.16015625" style="72" bestFit="1" customWidth="1"/>
    <col min="2" max="2" width="30.83203125" style="2" bestFit="1" customWidth="1"/>
    <col min="3" max="3" width="10.66015625" style="3" customWidth="1"/>
    <col min="4" max="4" width="12.83203125" style="3" bestFit="1" customWidth="1"/>
    <col min="5" max="6" width="11.83203125" style="72" bestFit="1" customWidth="1"/>
    <col min="7" max="7" width="10.83203125" style="72" bestFit="1" customWidth="1"/>
    <col min="8" max="9" width="10.5" style="72" bestFit="1" customWidth="1"/>
    <col min="10" max="10" width="10.16015625" style="72" bestFit="1" customWidth="1"/>
    <col min="11" max="11" width="13.83203125" style="72" bestFit="1" customWidth="1"/>
    <col min="12" max="12" width="11.33203125" style="72" bestFit="1" customWidth="1"/>
    <col min="13" max="13" width="11" style="72" bestFit="1" customWidth="1"/>
    <col min="14" max="14" width="10.33203125" style="72" bestFit="1" customWidth="1"/>
    <col min="15" max="15" width="11.83203125" style="72" hidden="1" customWidth="1"/>
    <col min="16" max="16" width="14.16015625" style="72" hidden="1" customWidth="1"/>
    <col min="17" max="17" width="15.5" style="72" hidden="1" customWidth="1"/>
    <col min="18" max="18" width="13.5" style="72" hidden="1" customWidth="1"/>
    <col min="19" max="19" width="14" style="72" hidden="1" customWidth="1"/>
    <col min="20" max="20" width="14.5" style="72" hidden="1" customWidth="1"/>
    <col min="21" max="21" width="17" style="72" hidden="1" customWidth="1"/>
    <col min="22" max="22" width="13.83203125" style="72" hidden="1" customWidth="1"/>
    <col min="23" max="23" width="14.16015625" style="72" hidden="1" customWidth="1"/>
    <col min="24" max="24" width="13.83203125" style="72" hidden="1" customWidth="1"/>
    <col min="25" max="25" width="11.5" style="72" hidden="1" customWidth="1"/>
    <col min="26" max="27" width="10.33203125" style="72" hidden="1" customWidth="1"/>
    <col min="28" max="28" width="20" style="72" customWidth="1"/>
    <col min="29" max="16384" width="9.33203125" style="72" customWidth="1"/>
  </cols>
  <sheetData>
    <row r="2" spans="1:5" ht="11.25">
      <c r="A2" s="73" t="s">
        <v>442</v>
      </c>
      <c r="B2" s="3" t="s">
        <v>443</v>
      </c>
      <c r="D2" s="229"/>
      <c r="E2" s="230"/>
    </row>
    <row r="3" spans="2:5" ht="21">
      <c r="B3" s="1" t="s">
        <v>482</v>
      </c>
      <c r="D3" s="232"/>
      <c r="E3" s="230"/>
    </row>
    <row r="4" spans="2:6" ht="11.25" thickBot="1">
      <c r="B4" s="4"/>
      <c r="D4" s="233"/>
      <c r="F4" s="234"/>
    </row>
    <row r="5" spans="1:44" s="268" customFormat="1" ht="11.25">
      <c r="A5" s="235"/>
      <c r="B5" s="236"/>
      <c r="C5" s="237" t="s">
        <v>355</v>
      </c>
      <c r="D5" s="237" t="s">
        <v>355</v>
      </c>
      <c r="E5" s="267" t="s">
        <v>442</v>
      </c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268" customFormat="1" ht="11.25">
      <c r="A6" s="243"/>
      <c r="B6" s="244"/>
      <c r="C6" s="245" t="s">
        <v>364</v>
      </c>
      <c r="D6" s="245"/>
      <c r="E6" s="269" t="s">
        <v>365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268" customFormat="1" ht="12" thickBot="1">
      <c r="A7" s="248"/>
      <c r="B7" s="249" t="s">
        <v>385</v>
      </c>
      <c r="C7" s="250" t="s">
        <v>352</v>
      </c>
      <c r="D7" s="250" t="s">
        <v>466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26" s="2" customFormat="1" ht="10.5">
      <c r="A8" s="3"/>
      <c r="B8" s="2" t="s">
        <v>392</v>
      </c>
      <c r="C8" s="3"/>
      <c r="D8" s="3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47" s="2" customFormat="1" ht="11.25">
      <c r="A9" s="3">
        <v>1</v>
      </c>
      <c r="B9" s="2" t="s">
        <v>393</v>
      </c>
      <c r="C9" s="3" t="s">
        <v>394</v>
      </c>
      <c r="D9" s="1" t="s">
        <v>481</v>
      </c>
      <c r="E9" s="255">
        <v>54998775.30212101</v>
      </c>
      <c r="F9" s="255">
        <v>40222266.24925378</v>
      </c>
      <c r="G9" s="255">
        <v>6472437.720455715</v>
      </c>
      <c r="H9" s="255">
        <v>1135972.91991192</v>
      </c>
      <c r="I9" s="255">
        <v>353598.9102670352</v>
      </c>
      <c r="J9" s="255">
        <v>1333391.6921053163</v>
      </c>
      <c r="K9" s="255">
        <v>319172.2393687582</v>
      </c>
      <c r="L9" s="255">
        <v>553817.6363918805</v>
      </c>
      <c r="M9" s="255">
        <v>4562995.155232261</v>
      </c>
      <c r="N9" s="255">
        <v>45122.77913434995</v>
      </c>
      <c r="O9" s="255">
        <v>40222266.24925378</v>
      </c>
      <c r="P9" s="255">
        <v>6472437.720455715</v>
      </c>
      <c r="Q9" s="255">
        <v>1135972.91991192</v>
      </c>
      <c r="R9" s="255">
        <v>353598.9102670352</v>
      </c>
      <c r="S9" s="255">
        <v>926508.7686127304</v>
      </c>
      <c r="T9" s="255">
        <v>1602.516998103208</v>
      </c>
      <c r="U9" s="255">
        <v>405280.4064944826</v>
      </c>
      <c r="V9" s="255">
        <v>45544.5647205754</v>
      </c>
      <c r="W9" s="255">
        <v>553817.6363918805</v>
      </c>
      <c r="X9" s="255">
        <v>273627.6746481828</v>
      </c>
      <c r="Y9" s="255">
        <v>4562995.155232261</v>
      </c>
      <c r="Z9" s="255">
        <v>3711.2133350475037</v>
      </c>
      <c r="AA9" s="255">
        <v>41411.56579930244</v>
      </c>
      <c r="AB9" s="255"/>
      <c r="AC9" s="255"/>
      <c r="AD9" s="255"/>
      <c r="AE9" s="255"/>
      <c r="AF9" s="255"/>
      <c r="AG9" s="255"/>
      <c r="AH9" s="73"/>
      <c r="AI9" s="73"/>
      <c r="AJ9" s="73"/>
      <c r="AK9" s="73"/>
      <c r="AL9" s="73"/>
      <c r="AM9" s="73"/>
      <c r="AN9" s="73"/>
      <c r="AO9" s="41"/>
      <c r="AP9" s="41"/>
      <c r="AQ9" s="41"/>
      <c r="AR9" s="41"/>
      <c r="AS9" s="41"/>
      <c r="AT9" s="41"/>
      <c r="AU9" s="41"/>
    </row>
    <row r="10" spans="1:47" s="2" customFormat="1" ht="21">
      <c r="A10" s="3">
        <v>2</v>
      </c>
      <c r="B10" s="5" t="s">
        <v>395</v>
      </c>
      <c r="C10" s="3" t="s">
        <v>396</v>
      </c>
      <c r="D10" s="1" t="s">
        <v>481</v>
      </c>
      <c r="E10" s="255">
        <v>16895344.031627912</v>
      </c>
      <c r="F10" s="255">
        <v>12722771.656449094</v>
      </c>
      <c r="G10" s="255">
        <v>1642594.3340743682</v>
      </c>
      <c r="H10" s="255">
        <v>409277.4749790535</v>
      </c>
      <c r="I10" s="255">
        <v>65091.52029145987</v>
      </c>
      <c r="J10" s="255">
        <v>527026.1015116891</v>
      </c>
      <c r="K10" s="255">
        <v>39849.40704122053</v>
      </c>
      <c r="L10" s="255">
        <v>68496.56357531795</v>
      </c>
      <c r="M10" s="255">
        <v>1411102.1405924854</v>
      </c>
      <c r="N10" s="255">
        <v>9134.83311322428</v>
      </c>
      <c r="O10" s="255">
        <v>12722771.656449094</v>
      </c>
      <c r="P10" s="255">
        <v>1642594.3340743682</v>
      </c>
      <c r="Q10" s="255">
        <v>409277.4749790535</v>
      </c>
      <c r="R10" s="255">
        <v>65091.52029145987</v>
      </c>
      <c r="S10" s="255">
        <v>384721.98432738916</v>
      </c>
      <c r="T10" s="255">
        <v>692.3338833829013</v>
      </c>
      <c r="U10" s="255">
        <v>141611.783300917</v>
      </c>
      <c r="V10" s="255">
        <v>5704.406646737801</v>
      </c>
      <c r="W10" s="255">
        <v>68496.56357531795</v>
      </c>
      <c r="X10" s="255">
        <v>34145.00039448273</v>
      </c>
      <c r="Y10" s="255">
        <v>1411102.1405924854</v>
      </c>
      <c r="Z10" s="255">
        <v>882.1236175739086</v>
      </c>
      <c r="AA10" s="255">
        <v>8252.709495650372</v>
      </c>
      <c r="AB10" s="255"/>
      <c r="AC10" s="255"/>
      <c r="AD10" s="255"/>
      <c r="AE10" s="255"/>
      <c r="AF10" s="255"/>
      <c r="AG10" s="255"/>
      <c r="AH10" s="73"/>
      <c r="AI10" s="73"/>
      <c r="AJ10" s="73"/>
      <c r="AK10" s="73"/>
      <c r="AL10" s="73"/>
      <c r="AM10" s="73"/>
      <c r="AN10" s="73"/>
      <c r="AO10" s="41"/>
      <c r="AP10" s="41"/>
      <c r="AQ10" s="41"/>
      <c r="AR10" s="41"/>
      <c r="AS10" s="41"/>
      <c r="AT10" s="41"/>
      <c r="AU10" s="41"/>
    </row>
    <row r="11" spans="1:47" s="2" customFormat="1" ht="11.25">
      <c r="A11" s="3">
        <v>3</v>
      </c>
      <c r="B11" s="2" t="s">
        <v>397</v>
      </c>
      <c r="C11" s="3" t="s">
        <v>398</v>
      </c>
      <c r="D11" s="1" t="s">
        <v>481</v>
      </c>
      <c r="E11" s="255">
        <v>8817719.001220137</v>
      </c>
      <c r="F11" s="255">
        <v>6574217.884433751</v>
      </c>
      <c r="G11" s="255">
        <v>910803.4205445565</v>
      </c>
      <c r="H11" s="255">
        <v>214353.17572997202</v>
      </c>
      <c r="I11" s="255">
        <v>38987.78927062372</v>
      </c>
      <c r="J11" s="255">
        <v>261773.44555705492</v>
      </c>
      <c r="K11" s="255">
        <v>25974.411376184773</v>
      </c>
      <c r="L11" s="255">
        <v>44502.15378769243</v>
      </c>
      <c r="M11" s="255">
        <v>740742.1530171467</v>
      </c>
      <c r="N11" s="255">
        <v>6364.567503154577</v>
      </c>
      <c r="O11" s="255">
        <v>6574217.884433751</v>
      </c>
      <c r="P11" s="255">
        <v>910803.4205445565</v>
      </c>
      <c r="Q11" s="255">
        <v>214353.17572997202</v>
      </c>
      <c r="R11" s="255">
        <v>38987.78927062372</v>
      </c>
      <c r="S11" s="255">
        <v>190496.79432420997</v>
      </c>
      <c r="T11" s="255">
        <v>301.76836865618316</v>
      </c>
      <c r="U11" s="255">
        <v>70974.88286418875</v>
      </c>
      <c r="V11" s="255">
        <v>4217.553165841473</v>
      </c>
      <c r="W11" s="255">
        <v>44502.15378769243</v>
      </c>
      <c r="X11" s="255">
        <v>21756.8582103433</v>
      </c>
      <c r="Y11" s="255">
        <v>740742.1530171467</v>
      </c>
      <c r="Z11" s="255">
        <v>268.7980184091494</v>
      </c>
      <c r="AA11" s="255">
        <v>6095.769484745428</v>
      </c>
      <c r="AB11" s="255"/>
      <c r="AC11" s="255"/>
      <c r="AD11" s="255"/>
      <c r="AE11" s="255"/>
      <c r="AF11" s="255"/>
      <c r="AG11" s="255"/>
      <c r="AH11" s="73"/>
      <c r="AI11" s="73"/>
      <c r="AJ11" s="73"/>
      <c r="AK11" s="73"/>
      <c r="AL11" s="73"/>
      <c r="AM11" s="73"/>
      <c r="AN11" s="73"/>
      <c r="AO11" s="41"/>
      <c r="AP11" s="41"/>
      <c r="AQ11" s="41"/>
      <c r="AR11" s="41"/>
      <c r="AS11" s="41"/>
      <c r="AT11" s="41"/>
      <c r="AU11" s="41"/>
    </row>
    <row r="12" spans="1:47" s="2" customFormat="1" ht="11.25">
      <c r="A12" s="3">
        <v>4</v>
      </c>
      <c r="B12" s="2" t="s">
        <v>469</v>
      </c>
      <c r="C12" s="3" t="s">
        <v>470</v>
      </c>
      <c r="D12" s="1" t="s">
        <v>481</v>
      </c>
      <c r="E12" s="255">
        <v>5366573.683559295</v>
      </c>
      <c r="F12" s="255">
        <v>4033093.273364838</v>
      </c>
      <c r="G12" s="255">
        <v>645575.65349172</v>
      </c>
      <c r="H12" s="255">
        <v>146481.72026955042</v>
      </c>
      <c r="I12" s="255">
        <v>19336.349151401315</v>
      </c>
      <c r="J12" s="255">
        <v>148977.0621586151</v>
      </c>
      <c r="K12" s="255">
        <v>12021.377823700808</v>
      </c>
      <c r="L12" s="255">
        <v>3430.951804996153</v>
      </c>
      <c r="M12" s="255">
        <v>356435.53278618486</v>
      </c>
      <c r="N12" s="255">
        <v>1221.7627082877566</v>
      </c>
      <c r="O12" s="255">
        <v>4033093.273364838</v>
      </c>
      <c r="P12" s="255">
        <v>645575.65349172</v>
      </c>
      <c r="Q12" s="255">
        <v>146481.72026955042</v>
      </c>
      <c r="R12" s="255">
        <v>19336.349151401315</v>
      </c>
      <c r="S12" s="255">
        <v>113556.4640254381</v>
      </c>
      <c r="T12" s="255">
        <v>109.4291140847195</v>
      </c>
      <c r="U12" s="255">
        <v>35311.16901909227</v>
      </c>
      <c r="V12" s="255">
        <v>2179.2092205395375</v>
      </c>
      <c r="W12" s="255">
        <v>3430.951804996153</v>
      </c>
      <c r="X12" s="255">
        <v>9842.168603161272</v>
      </c>
      <c r="Y12" s="255">
        <v>356435.53278618486</v>
      </c>
      <c r="Z12" s="255">
        <v>289.378591986061</v>
      </c>
      <c r="AA12" s="255">
        <v>932.3841163016957</v>
      </c>
      <c r="AB12" s="255"/>
      <c r="AC12" s="255"/>
      <c r="AD12" s="255"/>
      <c r="AE12" s="255"/>
      <c r="AF12" s="255"/>
      <c r="AG12" s="255"/>
      <c r="AH12" s="73"/>
      <c r="AI12" s="73"/>
      <c r="AJ12" s="73"/>
      <c r="AK12" s="73"/>
      <c r="AL12" s="73"/>
      <c r="AM12" s="73"/>
      <c r="AN12" s="73"/>
      <c r="AO12" s="41"/>
      <c r="AP12" s="41"/>
      <c r="AQ12" s="41"/>
      <c r="AR12" s="41"/>
      <c r="AS12" s="41"/>
      <c r="AT12" s="41"/>
      <c r="AU12" s="41"/>
    </row>
    <row r="13" spans="1:47" s="2" customFormat="1" ht="21">
      <c r="A13" s="3">
        <v>5</v>
      </c>
      <c r="B13" s="2" t="s">
        <v>447</v>
      </c>
      <c r="C13" s="6" t="s">
        <v>471</v>
      </c>
      <c r="D13" s="6" t="s">
        <v>472</v>
      </c>
      <c r="E13" s="255">
        <f aca="true" t="shared" si="0" ref="E13:AA13">(E9+E10+E11+E12)</f>
        <v>86078412.01852836</v>
      </c>
      <c r="F13" s="255">
        <f t="shared" si="0"/>
        <v>63552349.06350146</v>
      </c>
      <c r="G13" s="255">
        <f t="shared" si="0"/>
        <v>9671411.128566362</v>
      </c>
      <c r="H13" s="255">
        <f t="shared" si="0"/>
        <v>1906085.290890496</v>
      </c>
      <c r="I13" s="255">
        <f t="shared" si="0"/>
        <v>477014.56898052007</v>
      </c>
      <c r="J13" s="255">
        <f t="shared" si="0"/>
        <v>2271168.301332676</v>
      </c>
      <c r="K13" s="255">
        <f t="shared" si="0"/>
        <v>397017.4356098643</v>
      </c>
      <c r="L13" s="255">
        <f t="shared" si="0"/>
        <v>670247.305559887</v>
      </c>
      <c r="M13" s="255">
        <f t="shared" si="0"/>
        <v>7071274.981628078</v>
      </c>
      <c r="N13" s="255">
        <f t="shared" si="0"/>
        <v>61843.942459016565</v>
      </c>
      <c r="O13" s="255">
        <f t="shared" si="0"/>
        <v>63552349.06350146</v>
      </c>
      <c r="P13" s="255">
        <f t="shared" si="0"/>
        <v>9671411.128566362</v>
      </c>
      <c r="Q13" s="255">
        <f t="shared" si="0"/>
        <v>1906085.290890496</v>
      </c>
      <c r="R13" s="255">
        <f t="shared" si="0"/>
        <v>477014.56898052007</v>
      </c>
      <c r="S13" s="255">
        <f t="shared" si="0"/>
        <v>1615284.0112897677</v>
      </c>
      <c r="T13" s="255">
        <f t="shared" si="0"/>
        <v>2706.048364227012</v>
      </c>
      <c r="U13" s="255">
        <f t="shared" si="0"/>
        <v>653178.2416786805</v>
      </c>
      <c r="V13" s="255">
        <f t="shared" si="0"/>
        <v>57645.733753694214</v>
      </c>
      <c r="W13" s="255">
        <f t="shared" si="0"/>
        <v>670247.305559887</v>
      </c>
      <c r="X13" s="255">
        <f t="shared" si="0"/>
        <v>339371.70185617014</v>
      </c>
      <c r="Y13" s="255">
        <f t="shared" si="0"/>
        <v>7071274.981628078</v>
      </c>
      <c r="Z13" s="255">
        <f t="shared" si="0"/>
        <v>5151.513563016622</v>
      </c>
      <c r="AA13" s="255">
        <f t="shared" si="0"/>
        <v>56692.42889599994</v>
      </c>
      <c r="AB13" s="255"/>
      <c r="AC13" s="255"/>
      <c r="AD13" s="255"/>
      <c r="AE13" s="255"/>
      <c r="AF13" s="255"/>
      <c r="AG13" s="255"/>
      <c r="AH13" s="73"/>
      <c r="AI13" s="73"/>
      <c r="AJ13" s="73"/>
      <c r="AK13" s="73"/>
      <c r="AL13" s="73"/>
      <c r="AM13" s="73"/>
      <c r="AN13" s="73"/>
      <c r="AO13" s="41"/>
      <c r="AP13" s="41"/>
      <c r="AQ13" s="41"/>
      <c r="AR13" s="41"/>
      <c r="AS13" s="41"/>
      <c r="AT13" s="41"/>
      <c r="AU13" s="41"/>
    </row>
    <row r="14" spans="1:47" s="2" customFormat="1" ht="11.25">
      <c r="A14" s="3"/>
      <c r="C14" s="6"/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73"/>
      <c r="AI14" s="73"/>
      <c r="AJ14" s="73"/>
      <c r="AK14" s="73"/>
      <c r="AL14" s="73"/>
      <c r="AM14" s="73"/>
      <c r="AN14" s="73"/>
      <c r="AO14" s="41"/>
      <c r="AP14" s="41"/>
      <c r="AQ14" s="41"/>
      <c r="AR14" s="41"/>
      <c r="AS14" s="41"/>
      <c r="AT14" s="41"/>
      <c r="AU14" s="41"/>
    </row>
    <row r="15" spans="1:47" s="2" customFormat="1" ht="21">
      <c r="A15" s="3">
        <v>6</v>
      </c>
      <c r="B15" s="2" t="s">
        <v>449</v>
      </c>
      <c r="C15" s="3" t="s">
        <v>450</v>
      </c>
      <c r="D15" s="1" t="s">
        <v>481</v>
      </c>
      <c r="E15" s="255">
        <v>18980396.699164104</v>
      </c>
      <c r="F15" s="255">
        <v>13780166.959252022</v>
      </c>
      <c r="G15" s="255">
        <v>1771175.2888337837</v>
      </c>
      <c r="H15" s="255">
        <v>527031.2732730632</v>
      </c>
      <c r="I15" s="255">
        <v>70646.55910930445</v>
      </c>
      <c r="J15" s="255">
        <v>756661.9331796158</v>
      </c>
      <c r="K15" s="255">
        <v>36766.61100862133</v>
      </c>
      <c r="L15" s="255">
        <v>52295.87864373117</v>
      </c>
      <c r="M15" s="255">
        <v>1974582.420299597</v>
      </c>
      <c r="N15" s="255">
        <v>11069.775564364903</v>
      </c>
      <c r="O15" s="255">
        <v>13780166.959252022</v>
      </c>
      <c r="P15" s="255">
        <v>1771175.2888337837</v>
      </c>
      <c r="Q15" s="255">
        <v>527031.2732730632</v>
      </c>
      <c r="R15" s="255">
        <v>70646.55910930445</v>
      </c>
      <c r="S15" s="255">
        <v>556014.3896726196</v>
      </c>
      <c r="T15" s="255">
        <v>1011.5654821838367</v>
      </c>
      <c r="U15" s="255">
        <v>199635.97802481233</v>
      </c>
      <c r="V15" s="255">
        <v>5277.326972207651</v>
      </c>
      <c r="W15" s="255">
        <v>52295.87864373117</v>
      </c>
      <c r="X15" s="255">
        <v>31489.28403641368</v>
      </c>
      <c r="Y15" s="255">
        <v>1974582.420299597</v>
      </c>
      <c r="Z15" s="255">
        <v>1129.8890476111947</v>
      </c>
      <c r="AA15" s="255">
        <v>9939.886516753708</v>
      </c>
      <c r="AB15" s="255"/>
      <c r="AC15" s="255"/>
      <c r="AD15" s="255"/>
      <c r="AE15" s="255"/>
      <c r="AF15" s="255"/>
      <c r="AG15" s="255"/>
      <c r="AH15" s="73"/>
      <c r="AI15" s="73"/>
      <c r="AJ15" s="73"/>
      <c r="AK15" s="73"/>
      <c r="AL15" s="73"/>
      <c r="AM15" s="73"/>
      <c r="AN15" s="73"/>
      <c r="AO15" s="41"/>
      <c r="AP15" s="41"/>
      <c r="AQ15" s="41"/>
      <c r="AR15" s="41"/>
      <c r="AS15" s="41"/>
      <c r="AT15" s="41"/>
      <c r="AU15" s="41"/>
    </row>
    <row r="16" spans="1:47" s="2" customFormat="1" ht="11.25">
      <c r="A16" s="3"/>
      <c r="C16" s="3"/>
      <c r="D16" s="3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73"/>
      <c r="AI16" s="73"/>
      <c r="AJ16" s="73"/>
      <c r="AK16" s="73"/>
      <c r="AL16" s="73"/>
      <c r="AM16" s="73"/>
      <c r="AN16" s="73"/>
      <c r="AO16" s="41"/>
      <c r="AP16" s="41"/>
      <c r="AQ16" s="41"/>
      <c r="AR16" s="41"/>
      <c r="AS16" s="41"/>
      <c r="AT16" s="41"/>
      <c r="AU16" s="41"/>
    </row>
    <row r="17" spans="1:47" s="2" customFormat="1" ht="11.25">
      <c r="A17" s="3">
        <v>7</v>
      </c>
      <c r="B17" s="2" t="s">
        <v>451</v>
      </c>
      <c r="C17" s="3" t="s">
        <v>473</v>
      </c>
      <c r="D17" s="3" t="s">
        <v>472</v>
      </c>
      <c r="E17" s="255">
        <f aca="true" t="shared" si="1" ref="E17:AA17">(E13+E15)</f>
        <v>105058808.71769246</v>
      </c>
      <c r="F17" s="255">
        <f t="shared" si="1"/>
        <v>77332516.02275348</v>
      </c>
      <c r="G17" s="255">
        <f t="shared" si="1"/>
        <v>11442586.417400146</v>
      </c>
      <c r="H17" s="255">
        <f t="shared" si="1"/>
        <v>2433116.564163559</v>
      </c>
      <c r="I17" s="255">
        <f t="shared" si="1"/>
        <v>547661.1280898245</v>
      </c>
      <c r="J17" s="255">
        <f t="shared" si="1"/>
        <v>3027830.234512292</v>
      </c>
      <c r="K17" s="255">
        <f t="shared" si="1"/>
        <v>433784.04661848565</v>
      </c>
      <c r="L17" s="255">
        <f t="shared" si="1"/>
        <v>722543.1842036181</v>
      </c>
      <c r="M17" s="255">
        <f t="shared" si="1"/>
        <v>9045857.401927676</v>
      </c>
      <c r="N17" s="255">
        <f t="shared" si="1"/>
        <v>72913.71802338147</v>
      </c>
      <c r="O17" s="255">
        <f t="shared" si="1"/>
        <v>77332516.02275348</v>
      </c>
      <c r="P17" s="255">
        <f t="shared" si="1"/>
        <v>11442586.417400146</v>
      </c>
      <c r="Q17" s="255">
        <f t="shared" si="1"/>
        <v>2433116.564163559</v>
      </c>
      <c r="R17" s="255">
        <f t="shared" si="1"/>
        <v>547661.1280898245</v>
      </c>
      <c r="S17" s="255">
        <f t="shared" si="1"/>
        <v>2171298.400962387</v>
      </c>
      <c r="T17" s="255">
        <f t="shared" si="1"/>
        <v>3717.6138464108485</v>
      </c>
      <c r="U17" s="255">
        <f t="shared" si="1"/>
        <v>852814.2197034928</v>
      </c>
      <c r="V17" s="255">
        <f t="shared" si="1"/>
        <v>62923.060725901865</v>
      </c>
      <c r="W17" s="255">
        <f t="shared" si="1"/>
        <v>722543.1842036181</v>
      </c>
      <c r="X17" s="255">
        <f t="shared" si="1"/>
        <v>370860.98589258385</v>
      </c>
      <c r="Y17" s="255">
        <f t="shared" si="1"/>
        <v>9045857.401927676</v>
      </c>
      <c r="Z17" s="255">
        <f t="shared" si="1"/>
        <v>6281.402610627817</v>
      </c>
      <c r="AA17" s="255">
        <f t="shared" si="1"/>
        <v>66632.31541275364</v>
      </c>
      <c r="AB17" s="255"/>
      <c r="AC17" s="255"/>
      <c r="AD17" s="255"/>
      <c r="AE17" s="255"/>
      <c r="AF17" s="255"/>
      <c r="AG17" s="255"/>
      <c r="AH17" s="73"/>
      <c r="AI17" s="73"/>
      <c r="AJ17" s="73"/>
      <c r="AK17" s="73"/>
      <c r="AL17" s="73"/>
      <c r="AM17" s="73"/>
      <c r="AN17" s="73"/>
      <c r="AO17" s="41"/>
      <c r="AP17" s="41"/>
      <c r="AQ17" s="41"/>
      <c r="AR17" s="41"/>
      <c r="AS17" s="41"/>
      <c r="AT17" s="41"/>
      <c r="AU17" s="41"/>
    </row>
    <row r="18" spans="1:47" s="2" customFormat="1" ht="11.25">
      <c r="A18" s="3"/>
      <c r="C18" s="3"/>
      <c r="D18" s="3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73"/>
      <c r="AI18" s="73"/>
      <c r="AJ18" s="73"/>
      <c r="AK18" s="73"/>
      <c r="AL18" s="73"/>
      <c r="AM18" s="73"/>
      <c r="AN18" s="73"/>
      <c r="AO18" s="41"/>
      <c r="AP18" s="41"/>
      <c r="AQ18" s="41"/>
      <c r="AR18" s="41"/>
      <c r="AS18" s="41"/>
      <c r="AT18" s="41"/>
      <c r="AU18" s="41"/>
    </row>
    <row r="19" spans="1:47" s="2" customFormat="1" ht="11.25">
      <c r="A19" s="3">
        <v>8</v>
      </c>
      <c r="B19" s="2" t="s">
        <v>418</v>
      </c>
      <c r="C19" s="1" t="s">
        <v>419</v>
      </c>
      <c r="D19" s="1" t="s">
        <v>481</v>
      </c>
      <c r="E19" s="255">
        <v>416616799.46540785</v>
      </c>
      <c r="F19" s="255">
        <v>310429301.0200416</v>
      </c>
      <c r="G19" s="255">
        <v>39528313.586894125</v>
      </c>
      <c r="H19" s="255">
        <v>10993957.187013669</v>
      </c>
      <c r="I19" s="255">
        <v>1424196.1696229957</v>
      </c>
      <c r="J19" s="255">
        <v>14520912.861202074</v>
      </c>
      <c r="K19" s="255">
        <v>680458.7506866665</v>
      </c>
      <c r="L19" s="255">
        <v>1160592.6024287143</v>
      </c>
      <c r="M19" s="255">
        <v>37669774.483897</v>
      </c>
      <c r="N19" s="255">
        <v>209292.8036210143</v>
      </c>
      <c r="O19" s="255">
        <v>310429301.0200416</v>
      </c>
      <c r="P19" s="255">
        <v>39528313.586894125</v>
      </c>
      <c r="Q19" s="255">
        <v>10993957.187013669</v>
      </c>
      <c r="R19" s="255">
        <v>1424196.1696229957</v>
      </c>
      <c r="S19" s="255">
        <v>10691417.096932448</v>
      </c>
      <c r="T19" s="255">
        <v>19345.146508429974</v>
      </c>
      <c r="U19" s="255">
        <v>3810150.617761196</v>
      </c>
      <c r="V19" s="255">
        <v>97694.01491956013</v>
      </c>
      <c r="W19" s="255">
        <v>1160592.6024287143</v>
      </c>
      <c r="X19" s="255">
        <v>582764.7357671063</v>
      </c>
      <c r="Y19" s="255">
        <v>37669774.483897</v>
      </c>
      <c r="Z19" s="255">
        <v>21440.038163741796</v>
      </c>
      <c r="AA19" s="255">
        <v>187852.7654572725</v>
      </c>
      <c r="AB19" s="255"/>
      <c r="AC19" s="255"/>
      <c r="AD19" s="255"/>
      <c r="AE19" s="255"/>
      <c r="AF19" s="255"/>
      <c r="AG19" s="255"/>
      <c r="AH19" s="73"/>
      <c r="AI19" s="73"/>
      <c r="AJ19" s="73"/>
      <c r="AK19" s="73"/>
      <c r="AL19" s="73"/>
      <c r="AM19" s="73"/>
      <c r="AN19" s="73"/>
      <c r="AO19" s="41"/>
      <c r="AP19" s="41"/>
      <c r="AQ19" s="41"/>
      <c r="AR19" s="41"/>
      <c r="AS19" s="41"/>
      <c r="AT19" s="41"/>
      <c r="AU19" s="41"/>
    </row>
    <row r="20" spans="1:47" s="2" customFormat="1" ht="11.25">
      <c r="A20" s="3">
        <v>9</v>
      </c>
      <c r="B20" s="2" t="s">
        <v>420</v>
      </c>
      <c r="C20" s="3" t="s">
        <v>421</v>
      </c>
      <c r="D20" s="1" t="s">
        <v>481</v>
      </c>
      <c r="E20" s="255">
        <v>297167.9711456998</v>
      </c>
      <c r="F20" s="255">
        <v>218504.98606655092</v>
      </c>
      <c r="G20" s="255">
        <v>27330.700311155753</v>
      </c>
      <c r="H20" s="255">
        <v>8640.558672894764</v>
      </c>
      <c r="I20" s="255">
        <v>855.6532302824153</v>
      </c>
      <c r="J20" s="255">
        <v>11708.499002114706</v>
      </c>
      <c r="K20" s="255">
        <v>217.71213725294362</v>
      </c>
      <c r="L20" s="255">
        <v>359.7701003484371</v>
      </c>
      <c r="M20" s="255">
        <v>29414.94211001999</v>
      </c>
      <c r="N20" s="255">
        <v>135.14951507984648</v>
      </c>
      <c r="O20" s="255">
        <v>218504.98606655092</v>
      </c>
      <c r="P20" s="255">
        <v>27330.700311155753</v>
      </c>
      <c r="Q20" s="255">
        <v>8640.558672894764</v>
      </c>
      <c r="R20" s="255">
        <v>855.6532302824153</v>
      </c>
      <c r="S20" s="255">
        <v>8693.112148810998</v>
      </c>
      <c r="T20" s="255">
        <v>15.812077157048432</v>
      </c>
      <c r="U20" s="255">
        <v>2999.574776146658</v>
      </c>
      <c r="V20" s="255">
        <v>31.624154314096863</v>
      </c>
      <c r="W20" s="255">
        <v>359.7701003484371</v>
      </c>
      <c r="X20" s="255">
        <v>186.08798293884675</v>
      </c>
      <c r="Y20" s="255">
        <v>29414.94211001999</v>
      </c>
      <c r="Z20" s="255">
        <v>15.016612786649608</v>
      </c>
      <c r="AA20" s="255">
        <v>120.13290229319686</v>
      </c>
      <c r="AB20" s="255"/>
      <c r="AC20" s="255"/>
      <c r="AD20" s="255"/>
      <c r="AE20" s="255"/>
      <c r="AF20" s="255"/>
      <c r="AG20" s="255"/>
      <c r="AH20" s="73"/>
      <c r="AI20" s="73"/>
      <c r="AJ20" s="73"/>
      <c r="AK20" s="73"/>
      <c r="AL20" s="73"/>
      <c r="AM20" s="73"/>
      <c r="AN20" s="73"/>
      <c r="AO20" s="41"/>
      <c r="AP20" s="41"/>
      <c r="AQ20" s="41"/>
      <c r="AR20" s="41"/>
      <c r="AS20" s="41"/>
      <c r="AT20" s="41"/>
      <c r="AU20" s="41"/>
    </row>
    <row r="21" spans="1:47" s="2" customFormat="1" ht="11.25">
      <c r="A21" s="3">
        <v>10</v>
      </c>
      <c r="B21" s="2" t="s">
        <v>475</v>
      </c>
      <c r="C21" s="3" t="s">
        <v>423</v>
      </c>
      <c r="D21" s="1" t="s">
        <v>481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5">
        <v>0</v>
      </c>
      <c r="AA21" s="255">
        <v>0</v>
      </c>
      <c r="AB21" s="255"/>
      <c r="AC21" s="255"/>
      <c r="AD21" s="255"/>
      <c r="AE21" s="255"/>
      <c r="AF21" s="255"/>
      <c r="AG21" s="255"/>
      <c r="AH21" s="73"/>
      <c r="AI21" s="73"/>
      <c r="AJ21" s="73"/>
      <c r="AK21" s="73"/>
      <c r="AL21" s="73"/>
      <c r="AM21" s="73"/>
      <c r="AN21" s="73"/>
      <c r="AO21" s="41"/>
      <c r="AP21" s="41"/>
      <c r="AQ21" s="41"/>
      <c r="AR21" s="41"/>
      <c r="AS21" s="41"/>
      <c r="AT21" s="41"/>
      <c r="AU21" s="41"/>
    </row>
    <row r="22" spans="1:47" s="2" customFormat="1" ht="11.25">
      <c r="A22" s="3">
        <v>11</v>
      </c>
      <c r="B22" s="2" t="s">
        <v>424</v>
      </c>
      <c r="C22" s="3" t="s">
        <v>425</v>
      </c>
      <c r="D22" s="1" t="s">
        <v>481</v>
      </c>
      <c r="E22" s="255">
        <v>5676196.7093663085</v>
      </c>
      <c r="F22" s="255">
        <v>4229444.850044144</v>
      </c>
      <c r="G22" s="255">
        <v>538553.615208591</v>
      </c>
      <c r="H22" s="255">
        <v>149787.19938302087</v>
      </c>
      <c r="I22" s="255">
        <v>19403.964558988875</v>
      </c>
      <c r="J22" s="255">
        <v>197840.21649034304</v>
      </c>
      <c r="K22" s="255">
        <v>9270.912086270457</v>
      </c>
      <c r="L22" s="255">
        <v>15812.497045904018</v>
      </c>
      <c r="M22" s="255">
        <v>513231.944180928</v>
      </c>
      <c r="N22" s="255">
        <v>2851.510368117765</v>
      </c>
      <c r="O22" s="255">
        <v>4229444.850044144</v>
      </c>
      <c r="P22" s="255">
        <v>538553.615208591</v>
      </c>
      <c r="Q22" s="255">
        <v>149787.19938302087</v>
      </c>
      <c r="R22" s="255">
        <v>19403.964558988875</v>
      </c>
      <c r="S22" s="255">
        <v>145665.24110871705</v>
      </c>
      <c r="T22" s="255">
        <v>263.5680008445669</v>
      </c>
      <c r="U22" s="255">
        <v>51911.40738078143</v>
      </c>
      <c r="V22" s="255">
        <v>1331.0323700886513</v>
      </c>
      <c r="W22" s="255">
        <v>15812.497045904018</v>
      </c>
      <c r="X22" s="255">
        <v>7939.879716181806</v>
      </c>
      <c r="Y22" s="255">
        <v>513231.944180928</v>
      </c>
      <c r="Z22" s="255">
        <v>292.109857859498</v>
      </c>
      <c r="AA22" s="255">
        <v>2559.4005102582673</v>
      </c>
      <c r="AB22" s="255"/>
      <c r="AC22" s="255"/>
      <c r="AD22" s="255"/>
      <c r="AE22" s="255"/>
      <c r="AF22" s="255"/>
      <c r="AG22" s="255"/>
      <c r="AH22" s="73"/>
      <c r="AI22" s="73"/>
      <c r="AJ22" s="73"/>
      <c r="AK22" s="73"/>
      <c r="AL22" s="73"/>
      <c r="AM22" s="73"/>
      <c r="AN22" s="73"/>
      <c r="AO22" s="41"/>
      <c r="AP22" s="41"/>
      <c r="AQ22" s="41"/>
      <c r="AR22" s="41"/>
      <c r="AS22" s="41"/>
      <c r="AT22" s="41"/>
      <c r="AU22" s="41"/>
    </row>
    <row r="23" spans="1:47" s="2" customFormat="1" ht="11.25">
      <c r="A23" s="3">
        <v>12</v>
      </c>
      <c r="B23" s="2" t="s">
        <v>426</v>
      </c>
      <c r="C23" s="3" t="s">
        <v>427</v>
      </c>
      <c r="D23" s="1" t="s">
        <v>481</v>
      </c>
      <c r="E23" s="255">
        <v>2631533.003966407</v>
      </c>
      <c r="F23" s="255">
        <v>1953135.0966899006</v>
      </c>
      <c r="G23" s="255">
        <v>247407.6079313898</v>
      </c>
      <c r="H23" s="255">
        <v>71540.48283164506</v>
      </c>
      <c r="I23" s="255">
        <v>8575.034148250268</v>
      </c>
      <c r="J23" s="255">
        <v>95268.6951339026</v>
      </c>
      <c r="K23" s="255">
        <v>3595.056919382384</v>
      </c>
      <c r="L23" s="255">
        <v>6101.375736558372</v>
      </c>
      <c r="M23" s="255">
        <v>244624.8016378452</v>
      </c>
      <c r="N23" s="255">
        <v>1284.8529375324156</v>
      </c>
      <c r="O23" s="255">
        <v>1953135.0966899006</v>
      </c>
      <c r="P23" s="255">
        <v>247407.6079313898</v>
      </c>
      <c r="Q23" s="255">
        <v>71540.48283164506</v>
      </c>
      <c r="R23" s="255">
        <v>8575.034148250268</v>
      </c>
      <c r="S23" s="255">
        <v>70334.36478283737</v>
      </c>
      <c r="T23" s="255">
        <v>127.48080669305004</v>
      </c>
      <c r="U23" s="255">
        <v>24806.84954437218</v>
      </c>
      <c r="V23" s="255">
        <v>517.1093273840331</v>
      </c>
      <c r="W23" s="255">
        <v>6101.375736558372</v>
      </c>
      <c r="X23" s="255">
        <v>3077.9475919983506</v>
      </c>
      <c r="Y23" s="255">
        <v>244624.8016378452</v>
      </c>
      <c r="Z23" s="255">
        <v>134.69882541835162</v>
      </c>
      <c r="AA23" s="255">
        <v>1150.154112114064</v>
      </c>
      <c r="AB23" s="255"/>
      <c r="AC23" s="255"/>
      <c r="AD23" s="255"/>
      <c r="AE23" s="255"/>
      <c r="AF23" s="255"/>
      <c r="AG23" s="255"/>
      <c r="AH23" s="73"/>
      <c r="AI23" s="73"/>
      <c r="AJ23" s="73"/>
      <c r="AK23" s="73"/>
      <c r="AL23" s="73"/>
      <c r="AM23" s="73"/>
      <c r="AN23" s="73"/>
      <c r="AO23" s="41"/>
      <c r="AP23" s="41"/>
      <c r="AQ23" s="41"/>
      <c r="AR23" s="41"/>
      <c r="AS23" s="41"/>
      <c r="AT23" s="41"/>
      <c r="AU23" s="41"/>
    </row>
    <row r="24" spans="1:47" s="2" customFormat="1" ht="11.25">
      <c r="A24" s="3">
        <v>13</v>
      </c>
      <c r="B24" s="2" t="s">
        <v>428</v>
      </c>
      <c r="C24" s="3" t="s">
        <v>429</v>
      </c>
      <c r="D24" s="1" t="s">
        <v>481</v>
      </c>
      <c r="E24" s="255">
        <v>-157054067.45543417</v>
      </c>
      <c r="F24" s="255">
        <v>-116963622.37070389</v>
      </c>
      <c r="G24" s="255">
        <v>-14883297.796843149</v>
      </c>
      <c r="H24" s="255">
        <v>-4160969.9212018833</v>
      </c>
      <c r="I24" s="255">
        <v>-533571.5969426336</v>
      </c>
      <c r="J24" s="255">
        <v>-5501968.16829705</v>
      </c>
      <c r="K24" s="255">
        <v>-250978.40684236598</v>
      </c>
      <c r="L24" s="255">
        <v>-427830.3925566413</v>
      </c>
      <c r="M24" s="255">
        <v>-14253223.146204311</v>
      </c>
      <c r="N24" s="255">
        <v>-78605.65584223498</v>
      </c>
      <c r="O24" s="255">
        <v>-116963622.37070389</v>
      </c>
      <c r="P24" s="255">
        <v>-14883297.796843149</v>
      </c>
      <c r="Q24" s="255">
        <v>-4160969.9212018833</v>
      </c>
      <c r="R24" s="255">
        <v>-533571.5969426336</v>
      </c>
      <c r="S24" s="255">
        <v>-4052471.8499269816</v>
      </c>
      <c r="T24" s="255">
        <v>-7334.289713659232</v>
      </c>
      <c r="U24" s="255">
        <v>-1442162.0286564087</v>
      </c>
      <c r="V24" s="255">
        <v>-36040.76733194875</v>
      </c>
      <c r="W24" s="255">
        <v>-427830.3925566413</v>
      </c>
      <c r="X24" s="255">
        <v>-214937.63951041724</v>
      </c>
      <c r="Y24" s="255">
        <v>-14253223.146204311</v>
      </c>
      <c r="Z24" s="255">
        <v>-8076.638994162842</v>
      </c>
      <c r="AA24" s="255">
        <v>-70529.01684807213</v>
      </c>
      <c r="AB24" s="255"/>
      <c r="AC24" s="255"/>
      <c r="AD24" s="255"/>
      <c r="AE24" s="255"/>
      <c r="AF24" s="255"/>
      <c r="AG24" s="255"/>
      <c r="AH24" s="73"/>
      <c r="AI24" s="73"/>
      <c r="AJ24" s="73"/>
      <c r="AK24" s="73"/>
      <c r="AL24" s="73"/>
      <c r="AM24" s="73"/>
      <c r="AN24" s="73"/>
      <c r="AO24" s="41"/>
      <c r="AP24" s="41"/>
      <c r="AQ24" s="41"/>
      <c r="AR24" s="41"/>
      <c r="AS24" s="41"/>
      <c r="AT24" s="41"/>
      <c r="AU24" s="41"/>
    </row>
    <row r="25" spans="1:47" s="2" customFormat="1" ht="11.25">
      <c r="A25" s="3">
        <v>14</v>
      </c>
      <c r="B25" s="2" t="s">
        <v>430</v>
      </c>
      <c r="C25" s="3" t="s">
        <v>431</v>
      </c>
      <c r="D25" s="1" t="s">
        <v>481</v>
      </c>
      <c r="E25" s="255">
        <v>-27631600.203321766</v>
      </c>
      <c r="F25" s="255">
        <v>-20526543.810489293</v>
      </c>
      <c r="G25" s="255">
        <v>-2603228.889078375</v>
      </c>
      <c r="H25" s="255">
        <v>-746197.646633048</v>
      </c>
      <c r="I25" s="255">
        <v>-91040.6626059934</v>
      </c>
      <c r="J25" s="255">
        <v>-991897.6513772593</v>
      </c>
      <c r="K25" s="255">
        <v>-39421.3611320791</v>
      </c>
      <c r="L25" s="255">
        <v>-66990.6049041238</v>
      </c>
      <c r="M25" s="255">
        <v>-2552700.0343176993</v>
      </c>
      <c r="N25" s="255">
        <v>-13579.542783890987</v>
      </c>
      <c r="O25" s="255">
        <v>-20526543.810489293</v>
      </c>
      <c r="P25" s="255">
        <v>-2603228.889078375</v>
      </c>
      <c r="Q25" s="255">
        <v>-746197.646633048</v>
      </c>
      <c r="R25" s="255">
        <v>-91040.6626059934</v>
      </c>
      <c r="S25" s="255">
        <v>-731856.2228926441</v>
      </c>
      <c r="T25" s="255">
        <v>-1325.990920753199</v>
      </c>
      <c r="U25" s="255">
        <v>-258715.4375638619</v>
      </c>
      <c r="V25" s="255">
        <v>-5667.5862149137365</v>
      </c>
      <c r="W25" s="255">
        <v>-66990.6049041238</v>
      </c>
      <c r="X25" s="255">
        <v>-33753.77491716536</v>
      </c>
      <c r="Y25" s="255">
        <v>-2552700.0343176993</v>
      </c>
      <c r="Z25" s="255">
        <v>-1416.0901935752777</v>
      </c>
      <c r="AA25" s="255">
        <v>-12163.45259031571</v>
      </c>
      <c r="AB25" s="255"/>
      <c r="AC25" s="255"/>
      <c r="AD25" s="255"/>
      <c r="AE25" s="255"/>
      <c r="AF25" s="255"/>
      <c r="AG25" s="255"/>
      <c r="AH25" s="73"/>
      <c r="AI25" s="73"/>
      <c r="AJ25" s="73"/>
      <c r="AK25" s="73"/>
      <c r="AL25" s="73"/>
      <c r="AM25" s="73"/>
      <c r="AN25" s="73"/>
      <c r="AO25" s="41"/>
      <c r="AP25" s="41"/>
      <c r="AQ25" s="41"/>
      <c r="AR25" s="41"/>
      <c r="AS25" s="41"/>
      <c r="AT25" s="41"/>
      <c r="AU25" s="41"/>
    </row>
    <row r="26" spans="1:47" s="2" customFormat="1" ht="11.25">
      <c r="A26" s="3">
        <v>15</v>
      </c>
      <c r="B26" s="2" t="s">
        <v>432</v>
      </c>
      <c r="C26" s="3" t="s">
        <v>433</v>
      </c>
      <c r="D26" s="1" t="s">
        <v>481</v>
      </c>
      <c r="E26" s="255">
        <v>-8752784</v>
      </c>
      <c r="F26" s="255">
        <v>-7241560.201566638</v>
      </c>
      <c r="G26" s="255">
        <v>-965167.6812595879</v>
      </c>
      <c r="H26" s="255">
        <v>-358820.1139864428</v>
      </c>
      <c r="I26" s="255">
        <v>-37477.7329241252</v>
      </c>
      <c r="J26" s="255">
        <v>-35132.74336890128</v>
      </c>
      <c r="K26" s="255">
        <v>0</v>
      </c>
      <c r="L26" s="255">
        <v>-114625.52689430305</v>
      </c>
      <c r="M26" s="255">
        <v>0</v>
      </c>
      <c r="N26" s="255">
        <v>0</v>
      </c>
      <c r="O26" s="255">
        <v>-7241560.201566638</v>
      </c>
      <c r="P26" s="255">
        <v>-965167.6812595879</v>
      </c>
      <c r="Q26" s="255">
        <v>-358820.1139864428</v>
      </c>
      <c r="R26" s="255">
        <v>-37477.7329241252</v>
      </c>
      <c r="S26" s="255">
        <v>-35132.74336890128</v>
      </c>
      <c r="T26" s="255">
        <v>0</v>
      </c>
      <c r="U26" s="255">
        <v>0</v>
      </c>
      <c r="V26" s="255">
        <v>0</v>
      </c>
      <c r="W26" s="255">
        <v>-114625.52689430305</v>
      </c>
      <c r="X26" s="255">
        <v>0</v>
      </c>
      <c r="Y26" s="255">
        <v>0</v>
      </c>
      <c r="Z26" s="255">
        <v>0</v>
      </c>
      <c r="AA26" s="255">
        <v>0</v>
      </c>
      <c r="AB26" s="255"/>
      <c r="AC26" s="255"/>
      <c r="AD26" s="255"/>
      <c r="AE26" s="255"/>
      <c r="AF26" s="255"/>
      <c r="AG26" s="255"/>
      <c r="AH26" s="73"/>
      <c r="AI26" s="73"/>
      <c r="AJ26" s="73"/>
      <c r="AK26" s="73"/>
      <c r="AL26" s="73"/>
      <c r="AM26" s="73"/>
      <c r="AN26" s="73"/>
      <c r="AO26" s="41"/>
      <c r="AP26" s="41"/>
      <c r="AQ26" s="41"/>
      <c r="AR26" s="41"/>
      <c r="AS26" s="41"/>
      <c r="AT26" s="41"/>
      <c r="AU26" s="41"/>
    </row>
    <row r="27" spans="1:47" s="2" customFormat="1" ht="11.25">
      <c r="A27" s="3">
        <v>16</v>
      </c>
      <c r="B27" s="2" t="s">
        <v>434</v>
      </c>
      <c r="C27" s="3" t="s">
        <v>435</v>
      </c>
      <c r="D27" s="1" t="s">
        <v>481</v>
      </c>
      <c r="E27" s="255">
        <v>-23664861</v>
      </c>
      <c r="F27" s="255">
        <v>-21000337.91572594</v>
      </c>
      <c r="G27" s="255">
        <v>-2469129.501707094</v>
      </c>
      <c r="H27" s="255">
        <v>-179086.07567594657</v>
      </c>
      <c r="I27" s="255">
        <v>-16307.506891021627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-21000337.91572594</v>
      </c>
      <c r="P27" s="255">
        <v>-2469129.501707094</v>
      </c>
      <c r="Q27" s="255">
        <v>-179086.07567594657</v>
      </c>
      <c r="R27" s="255">
        <v>-16307.506891021627</v>
      </c>
      <c r="S27" s="255">
        <v>0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/>
      <c r="AC27" s="255"/>
      <c r="AD27" s="255"/>
      <c r="AE27" s="255"/>
      <c r="AF27" s="255"/>
      <c r="AG27" s="255"/>
      <c r="AH27" s="73"/>
      <c r="AI27" s="73"/>
      <c r="AJ27" s="73"/>
      <c r="AK27" s="73"/>
      <c r="AL27" s="73"/>
      <c r="AM27" s="73"/>
      <c r="AN27" s="73"/>
      <c r="AO27" s="41"/>
      <c r="AP27" s="41"/>
      <c r="AQ27" s="41"/>
      <c r="AR27" s="41"/>
      <c r="AS27" s="41"/>
      <c r="AT27" s="41"/>
      <c r="AU27" s="41"/>
    </row>
    <row r="28" spans="1:47" s="2" customFormat="1" ht="11.25">
      <c r="A28" s="3">
        <v>17</v>
      </c>
      <c r="B28" s="2" t="s">
        <v>476</v>
      </c>
      <c r="C28" s="3" t="s">
        <v>477</v>
      </c>
      <c r="D28" s="1" t="s">
        <v>481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55">
        <v>0</v>
      </c>
      <c r="T28" s="255">
        <v>0</v>
      </c>
      <c r="U28" s="255">
        <v>0</v>
      </c>
      <c r="V28" s="255">
        <v>0</v>
      </c>
      <c r="W28" s="255">
        <v>0</v>
      </c>
      <c r="X28" s="255">
        <v>0</v>
      </c>
      <c r="Y28" s="255">
        <v>0</v>
      </c>
      <c r="Z28" s="255">
        <v>0</v>
      </c>
      <c r="AA28" s="255">
        <v>0</v>
      </c>
      <c r="AB28" s="255"/>
      <c r="AC28" s="255"/>
      <c r="AD28" s="255"/>
      <c r="AE28" s="255"/>
      <c r="AF28" s="255"/>
      <c r="AG28" s="255"/>
      <c r="AH28" s="73"/>
      <c r="AI28" s="73"/>
      <c r="AJ28" s="73"/>
      <c r="AK28" s="73"/>
      <c r="AL28" s="73"/>
      <c r="AM28" s="73"/>
      <c r="AN28" s="73"/>
      <c r="AO28" s="41"/>
      <c r="AP28" s="41"/>
      <c r="AQ28" s="41"/>
      <c r="AR28" s="41"/>
      <c r="AS28" s="41"/>
      <c r="AT28" s="41"/>
      <c r="AU28" s="41"/>
    </row>
    <row r="29" spans="1:47" s="2" customFormat="1" ht="11.25">
      <c r="A29" s="3"/>
      <c r="C29" s="3"/>
      <c r="D29" s="3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73"/>
      <c r="AI29" s="73"/>
      <c r="AJ29" s="73"/>
      <c r="AK29" s="73"/>
      <c r="AL29" s="73"/>
      <c r="AM29" s="73"/>
      <c r="AN29" s="73"/>
      <c r="AO29" s="41"/>
      <c r="AP29" s="41"/>
      <c r="AQ29" s="41"/>
      <c r="AR29" s="41"/>
      <c r="AS29" s="41"/>
      <c r="AT29" s="41"/>
      <c r="AU29" s="41"/>
    </row>
    <row r="30" spans="1:47" s="2" customFormat="1" ht="31.5">
      <c r="A30" s="3">
        <v>18</v>
      </c>
      <c r="B30" s="2" t="s">
        <v>436</v>
      </c>
      <c r="C30" s="1" t="s">
        <v>478</v>
      </c>
      <c r="D30" s="3" t="s">
        <v>472</v>
      </c>
      <c r="E30" s="255">
        <f aca="true" t="shared" si="2" ref="E30:AA30">(E19+E20+E21+E22+E23+E24+E25+E26+E27+E28)</f>
        <v>208118384.49113032</v>
      </c>
      <c r="F30" s="255">
        <f t="shared" si="2"/>
        <v>151098321.65435642</v>
      </c>
      <c r="G30" s="255">
        <f t="shared" si="2"/>
        <v>19420781.64145705</v>
      </c>
      <c r="H30" s="255">
        <f t="shared" si="2"/>
        <v>5778851.670403911</v>
      </c>
      <c r="I30" s="255">
        <f t="shared" si="2"/>
        <v>774633.3221967433</v>
      </c>
      <c r="J30" s="255">
        <f t="shared" si="2"/>
        <v>8296731.708785223</v>
      </c>
      <c r="K30" s="255">
        <f t="shared" si="2"/>
        <v>403142.6638551271</v>
      </c>
      <c r="L30" s="255">
        <f t="shared" si="2"/>
        <v>573419.7209564568</v>
      </c>
      <c r="M30" s="255">
        <f t="shared" si="2"/>
        <v>21651122.99130378</v>
      </c>
      <c r="N30" s="255">
        <f t="shared" si="2"/>
        <v>121379.11781561839</v>
      </c>
      <c r="O30" s="255">
        <f t="shared" si="2"/>
        <v>151098321.65435642</v>
      </c>
      <c r="P30" s="255">
        <f t="shared" si="2"/>
        <v>19420781.64145705</v>
      </c>
      <c r="Q30" s="255">
        <f t="shared" si="2"/>
        <v>5778851.670403911</v>
      </c>
      <c r="R30" s="255">
        <f t="shared" si="2"/>
        <v>774633.3221967433</v>
      </c>
      <c r="S30" s="255">
        <f t="shared" si="2"/>
        <v>6096648.998784287</v>
      </c>
      <c r="T30" s="255">
        <f t="shared" si="2"/>
        <v>11091.72675871221</v>
      </c>
      <c r="U30" s="255">
        <f t="shared" si="2"/>
        <v>2188990.9832422263</v>
      </c>
      <c r="V30" s="255">
        <f t="shared" si="2"/>
        <v>57865.42722448442</v>
      </c>
      <c r="W30" s="255">
        <f t="shared" si="2"/>
        <v>573419.7209564568</v>
      </c>
      <c r="X30" s="255">
        <f t="shared" si="2"/>
        <v>345277.2366306427</v>
      </c>
      <c r="Y30" s="255">
        <f t="shared" si="2"/>
        <v>21651122.99130378</v>
      </c>
      <c r="Z30" s="255">
        <f t="shared" si="2"/>
        <v>12389.134272068177</v>
      </c>
      <c r="AA30" s="255">
        <f t="shared" si="2"/>
        <v>108989.98354355022</v>
      </c>
      <c r="AB30" s="255"/>
      <c r="AC30" s="255"/>
      <c r="AD30" s="255"/>
      <c r="AE30" s="255"/>
      <c r="AF30" s="255"/>
      <c r="AG30" s="255"/>
      <c r="AH30" s="73"/>
      <c r="AI30" s="73"/>
      <c r="AJ30" s="73"/>
      <c r="AK30" s="73"/>
      <c r="AL30" s="73"/>
      <c r="AM30" s="73"/>
      <c r="AN30" s="73"/>
      <c r="AO30" s="41"/>
      <c r="AP30" s="41"/>
      <c r="AQ30" s="41"/>
      <c r="AR30" s="41"/>
      <c r="AS30" s="41"/>
      <c r="AT30" s="41"/>
      <c r="AU30" s="41"/>
    </row>
    <row r="31" spans="5:28" ht="10.5"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57"/>
      <c r="Y31" s="257"/>
      <c r="Z31" s="257"/>
      <c r="AA31" s="257"/>
      <c r="AB31" s="257"/>
    </row>
    <row r="32" spans="5:28" ht="10.5"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57"/>
      <c r="Y32" s="257"/>
      <c r="Z32" s="257"/>
      <c r="AA32" s="257"/>
      <c r="AB32" s="257"/>
    </row>
    <row r="33" spans="5:27" ht="10.5"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57"/>
      <c r="Y33" s="257"/>
      <c r="Z33" s="257"/>
      <c r="AA33" s="257"/>
    </row>
    <row r="34" spans="5:27" ht="10.5"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57"/>
      <c r="Y34" s="257"/>
      <c r="Z34" s="257"/>
      <c r="AA34" s="257"/>
    </row>
    <row r="35" spans="5:27" ht="10.5"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57"/>
      <c r="Y35" s="257"/>
      <c r="Z35" s="257"/>
      <c r="AA35" s="257"/>
    </row>
    <row r="36" spans="5:27" ht="10.5"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57"/>
      <c r="Y36" s="257"/>
      <c r="Z36" s="257"/>
      <c r="AA36" s="257"/>
    </row>
    <row r="37" spans="5:27" ht="10.5"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</row>
    <row r="38" ht="10.5">
      <c r="E38" s="271"/>
    </row>
    <row r="94" ht="11.25" thickBot="1"/>
    <row r="95" spans="2:4" ht="11.25" thickTop="1">
      <c r="B95" s="8" t="s">
        <v>440</v>
      </c>
      <c r="C95" s="9" t="s">
        <v>352</v>
      </c>
      <c r="D95" s="42"/>
    </row>
    <row r="96" spans="2:4" ht="11.25" thickBot="1">
      <c r="B96" s="10"/>
      <c r="C96" s="11" t="s">
        <v>465</v>
      </c>
      <c r="D96" s="42"/>
    </row>
    <row r="97" ht="11.25" thickTop="1"/>
  </sheetData>
  <printOptions horizontalCentered="1"/>
  <pageMargins left="0.25" right="0.25" top="2.25" bottom="1" header="1.5" footer="0.5"/>
  <pageSetup horizontalDpi="600" verticalDpi="600" orientation="landscape" scale="90" r:id="rId1"/>
  <headerFooter alignWithMargins="0">
    <oddHeader>&amp;CPuget Sound Energy
Electric Cost of Service
Commission Basis
Allocation of Customer Costs versus Revenue&amp;RDocket No. UE-04______
Exhibit No. ______ (CEP-9)
Page &amp;P-1 of &amp;N</oddHeader>
    <oddFooter>&amp;LCustomer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1649"/>
  <sheetViews>
    <sheetView workbookViewId="0" topLeftCell="A1">
      <pane xSplit="4" ySplit="7" topLeftCell="E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E8" sqref="E8"/>
    </sheetView>
  </sheetViews>
  <sheetFormatPr defaultColWidth="9.33203125" defaultRowHeight="11.25"/>
  <cols>
    <col min="1" max="1" width="4.16015625" style="102" bestFit="1" customWidth="1"/>
    <col min="2" max="2" width="44.83203125" style="33" bestFit="1" customWidth="1"/>
    <col min="3" max="3" width="12.16015625" style="34" customWidth="1"/>
    <col min="4" max="4" width="19.66015625" style="102" bestFit="1" customWidth="1"/>
    <col min="5" max="5" width="12.66015625" style="102" bestFit="1" customWidth="1"/>
    <col min="6" max="6" width="11.16015625" style="281" bestFit="1" customWidth="1"/>
    <col min="7" max="8" width="11.16015625" style="102" bestFit="1" customWidth="1"/>
    <col min="9" max="10" width="11.16015625" style="73" bestFit="1" customWidth="1"/>
    <col min="11" max="11" width="13.83203125" style="73" bestFit="1" customWidth="1"/>
    <col min="12" max="12" width="11.33203125" style="73" bestFit="1" customWidth="1"/>
    <col min="13" max="13" width="11" style="73" bestFit="1" customWidth="1"/>
    <col min="14" max="14" width="10.33203125" style="73" bestFit="1" customWidth="1"/>
    <col min="15" max="15" width="11.16015625" style="73" hidden="1" customWidth="1"/>
    <col min="16" max="16" width="14.16015625" style="73" hidden="1" customWidth="1"/>
    <col min="17" max="17" width="15.5" style="73" hidden="1" customWidth="1"/>
    <col min="18" max="18" width="13.5" style="73" hidden="1" customWidth="1"/>
    <col min="19" max="19" width="14" style="73" hidden="1" customWidth="1"/>
    <col min="20" max="20" width="14.5" style="73" hidden="1" customWidth="1"/>
    <col min="21" max="21" width="17" style="73" hidden="1" customWidth="1"/>
    <col min="22" max="22" width="13.83203125" style="73" hidden="1" customWidth="1"/>
    <col min="23" max="23" width="14.16015625" style="73" hidden="1" customWidth="1"/>
    <col min="24" max="24" width="13.83203125" style="73" hidden="1" customWidth="1"/>
    <col min="25" max="25" width="11.5" style="73" hidden="1" customWidth="1"/>
    <col min="26" max="27" width="10.33203125" style="73" hidden="1" customWidth="1"/>
    <col min="28" max="16384" width="10" style="73" customWidth="1"/>
  </cols>
  <sheetData>
    <row r="1" spans="1:27" ht="11.25">
      <c r="A1" s="71"/>
      <c r="B1" s="2"/>
      <c r="C1" s="3"/>
      <c r="D1" s="71"/>
      <c r="E1" s="71"/>
      <c r="F1" s="272"/>
      <c r="G1" s="71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33" customFormat="1" ht="11.25">
      <c r="A2" s="34"/>
      <c r="B2" s="7" t="s">
        <v>443</v>
      </c>
      <c r="C2" s="3"/>
      <c r="D2" s="229"/>
      <c r="E2" s="45"/>
      <c r="F2" s="46"/>
      <c r="G2" s="3"/>
      <c r="H2" s="3"/>
      <c r="I2" s="47"/>
      <c r="J2" s="4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3" customFormat="1" ht="11.25">
      <c r="A3" s="3"/>
      <c r="B3" s="2" t="s">
        <v>484</v>
      </c>
      <c r="C3" s="3"/>
      <c r="D3" s="232"/>
      <c r="E3" s="49"/>
      <c r="F3" s="46"/>
      <c r="G3" s="50"/>
      <c r="H3" s="5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33" customFormat="1" ht="12" thickBot="1">
      <c r="A4" s="3"/>
      <c r="B4" s="51"/>
      <c r="C4" s="3"/>
      <c r="D4" s="233"/>
      <c r="E4" s="3"/>
      <c r="F4" s="46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268" customFormat="1" ht="11.25">
      <c r="A5" s="235"/>
      <c r="B5" s="236"/>
      <c r="C5" s="237" t="s">
        <v>355</v>
      </c>
      <c r="D5" s="237" t="s">
        <v>355</v>
      </c>
      <c r="E5" s="237"/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</row>
    <row r="6" spans="1:27" s="268" customFormat="1" ht="11.25">
      <c r="A6" s="243"/>
      <c r="B6" s="244"/>
      <c r="C6" s="245" t="s">
        <v>364</v>
      </c>
      <c r="D6" s="245" t="s">
        <v>485</v>
      </c>
      <c r="E6" s="245" t="s">
        <v>486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</row>
    <row r="7" spans="1:27" s="268" customFormat="1" ht="12" thickBot="1">
      <c r="A7" s="248"/>
      <c r="B7" s="249" t="s">
        <v>385</v>
      </c>
      <c r="C7" s="250" t="s">
        <v>352</v>
      </c>
      <c r="D7" s="250" t="s">
        <v>483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</row>
    <row r="8" spans="1:27" s="33" customFormat="1" ht="11.25">
      <c r="A8" s="42"/>
      <c r="B8" s="32"/>
      <c r="C8" s="42"/>
      <c r="D8" s="42"/>
      <c r="E8" s="42"/>
      <c r="F8" s="52"/>
      <c r="G8" s="42"/>
      <c r="H8" s="4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3" customFormat="1" ht="11.25">
      <c r="A9" s="42"/>
      <c r="B9" s="32" t="s">
        <v>487</v>
      </c>
      <c r="C9" s="42"/>
      <c r="D9" s="42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</row>
    <row r="10" spans="1:27" s="33" customFormat="1" ht="11.25">
      <c r="A10" s="3">
        <v>1</v>
      </c>
      <c r="B10" s="53" t="s">
        <v>488</v>
      </c>
      <c r="C10" s="54" t="s">
        <v>489</v>
      </c>
      <c r="D10" s="44" t="s">
        <v>490</v>
      </c>
      <c r="E10" s="255">
        <v>1362506862</v>
      </c>
      <c r="F10" s="255">
        <v>742000195.5445845</v>
      </c>
      <c r="G10" s="255">
        <v>168133298.12339997</v>
      </c>
      <c r="H10" s="255">
        <v>197515727.14496496</v>
      </c>
      <c r="I10" s="255">
        <v>115697677.0849153</v>
      </c>
      <c r="J10" s="255">
        <v>105209111.07721731</v>
      </c>
      <c r="K10" s="255">
        <v>0</v>
      </c>
      <c r="L10" s="255">
        <v>21259211.015603013</v>
      </c>
      <c r="M10" s="255">
        <v>12691642.009314919</v>
      </c>
      <c r="N10" s="255">
        <v>0</v>
      </c>
      <c r="O10" s="255">
        <v>742000195.5445845</v>
      </c>
      <c r="P10" s="255">
        <v>168133298.12339997</v>
      </c>
      <c r="Q10" s="255">
        <v>197515727.14496496</v>
      </c>
      <c r="R10" s="255">
        <v>115697677.0849153</v>
      </c>
      <c r="S10" s="255">
        <v>93448800.06858593</v>
      </c>
      <c r="T10" s="255">
        <v>190286.00013965875</v>
      </c>
      <c r="U10" s="255">
        <v>11570025.00849172</v>
      </c>
      <c r="V10" s="255">
        <v>0</v>
      </c>
      <c r="W10" s="255">
        <v>21259211.015603013</v>
      </c>
      <c r="X10" s="255">
        <v>0</v>
      </c>
      <c r="Y10" s="255">
        <v>12691642.009314919</v>
      </c>
      <c r="Z10" s="255">
        <v>0</v>
      </c>
      <c r="AA10" s="255">
        <v>0</v>
      </c>
    </row>
    <row r="11" spans="1:27" s="33" customFormat="1" ht="11.25">
      <c r="A11" s="3">
        <v>2</v>
      </c>
      <c r="B11" s="53" t="s">
        <v>491</v>
      </c>
      <c r="C11" s="54" t="s">
        <v>492</v>
      </c>
      <c r="D11" s="44" t="s">
        <v>493</v>
      </c>
      <c r="E11" s="255">
        <v>6379015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6379015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881240</v>
      </c>
      <c r="W11" s="255">
        <v>0</v>
      </c>
      <c r="X11" s="255">
        <v>5497775</v>
      </c>
      <c r="Y11" s="255">
        <v>0</v>
      </c>
      <c r="Z11" s="255">
        <v>0</v>
      </c>
      <c r="AA11" s="255">
        <v>0</v>
      </c>
    </row>
    <row r="12" spans="1:27" s="33" customFormat="1" ht="11.25">
      <c r="A12" s="3">
        <v>3</v>
      </c>
      <c r="B12" s="53" t="s">
        <v>494</v>
      </c>
      <c r="C12" s="54" t="s">
        <v>495</v>
      </c>
      <c r="D12" s="43" t="s">
        <v>496</v>
      </c>
      <c r="E12" s="255">
        <v>457443.17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457443.17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55">
        <v>0</v>
      </c>
      <c r="Y12" s="255">
        <v>0</v>
      </c>
      <c r="Z12" s="255">
        <v>0</v>
      </c>
      <c r="AA12" s="255">
        <v>457443.17</v>
      </c>
    </row>
    <row r="13" spans="1:27" s="33" customFormat="1" ht="11.25">
      <c r="A13" s="3">
        <v>4</v>
      </c>
      <c r="B13" s="53" t="s">
        <v>497</v>
      </c>
      <c r="C13" s="54" t="s">
        <v>498</v>
      </c>
      <c r="D13" s="44" t="s">
        <v>490</v>
      </c>
      <c r="E13" s="255">
        <v>1739187</v>
      </c>
      <c r="F13" s="255">
        <v>947134.3815430996</v>
      </c>
      <c r="G13" s="255">
        <v>214615.6137034865</v>
      </c>
      <c r="H13" s="255">
        <v>252121.1412042563</v>
      </c>
      <c r="I13" s="255">
        <v>147683.58349470285</v>
      </c>
      <c r="J13" s="255">
        <v>134295.33705133907</v>
      </c>
      <c r="K13" s="255">
        <v>0</v>
      </c>
      <c r="L13" s="255">
        <v>27136.555755998503</v>
      </c>
      <c r="M13" s="255">
        <v>16200.387247117136</v>
      </c>
      <c r="N13" s="255">
        <v>0</v>
      </c>
      <c r="O13" s="255">
        <v>947134.3815430996</v>
      </c>
      <c r="P13" s="255">
        <v>214615.6137034865</v>
      </c>
      <c r="Q13" s="255">
        <v>252121.1412042563</v>
      </c>
      <c r="R13" s="255">
        <v>147683.58349470285</v>
      </c>
      <c r="S13" s="255">
        <v>119283.75759246912</v>
      </c>
      <c r="T13" s="255">
        <v>242.89267595989008</v>
      </c>
      <c r="U13" s="255">
        <v>14768.68678291008</v>
      </c>
      <c r="V13" s="255">
        <v>0</v>
      </c>
      <c r="W13" s="255">
        <v>27136.555755998503</v>
      </c>
      <c r="X13" s="255">
        <v>0</v>
      </c>
      <c r="Y13" s="255">
        <v>16200.387247117136</v>
      </c>
      <c r="Z13" s="255">
        <v>0</v>
      </c>
      <c r="AA13" s="255">
        <v>0</v>
      </c>
    </row>
    <row r="14" spans="1:27" s="33" customFormat="1" ht="11.25">
      <c r="A14" s="3">
        <v>5</v>
      </c>
      <c r="B14" s="53" t="s">
        <v>499</v>
      </c>
      <c r="C14" s="54" t="s">
        <v>500</v>
      </c>
      <c r="D14" s="43" t="s">
        <v>501</v>
      </c>
      <c r="E14" s="255">
        <v>54567717</v>
      </c>
      <c r="F14" s="255">
        <v>28156254</v>
      </c>
      <c r="G14" s="255">
        <v>6908448</v>
      </c>
      <c r="H14" s="255">
        <v>8289539</v>
      </c>
      <c r="I14" s="255">
        <v>5097835</v>
      </c>
      <c r="J14" s="255">
        <v>4733153</v>
      </c>
      <c r="K14" s="255">
        <v>0</v>
      </c>
      <c r="L14" s="255">
        <v>1172566</v>
      </c>
      <c r="M14" s="255">
        <v>209922</v>
      </c>
      <c r="N14" s="255">
        <v>0</v>
      </c>
      <c r="O14" s="255">
        <v>28156254</v>
      </c>
      <c r="P14" s="255">
        <v>6908448</v>
      </c>
      <c r="Q14" s="255">
        <v>8289539</v>
      </c>
      <c r="R14" s="255">
        <v>5097835</v>
      </c>
      <c r="S14" s="255">
        <v>4205893</v>
      </c>
      <c r="T14" s="255">
        <v>11983</v>
      </c>
      <c r="U14" s="255">
        <v>515277</v>
      </c>
      <c r="V14" s="255">
        <v>0</v>
      </c>
      <c r="W14" s="255">
        <v>1172566</v>
      </c>
      <c r="X14" s="255">
        <v>0</v>
      </c>
      <c r="Y14" s="255">
        <v>209922</v>
      </c>
      <c r="Z14" s="255">
        <v>0</v>
      </c>
      <c r="AA14" s="255">
        <v>0</v>
      </c>
    </row>
    <row r="15" spans="1:27" s="33" customFormat="1" ht="11.25">
      <c r="A15" s="3">
        <v>6</v>
      </c>
      <c r="B15" s="273" t="s">
        <v>502</v>
      </c>
      <c r="C15" s="54" t="s">
        <v>503</v>
      </c>
      <c r="D15" s="274" t="s">
        <v>504</v>
      </c>
      <c r="E15" s="255">
        <v>2056948.72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2056948.72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107401.60303268685</v>
      </c>
      <c r="W15" s="255">
        <v>0</v>
      </c>
      <c r="X15" s="255">
        <v>1949547.116967313</v>
      </c>
      <c r="Y15" s="255">
        <v>0</v>
      </c>
      <c r="Z15" s="255">
        <v>0</v>
      </c>
      <c r="AA15" s="255">
        <v>0</v>
      </c>
    </row>
    <row r="16" spans="1:27" s="33" customFormat="1" ht="11.25">
      <c r="A16" s="3">
        <v>7</v>
      </c>
      <c r="B16" s="273" t="s">
        <v>505</v>
      </c>
      <c r="C16" s="54" t="s">
        <v>506</v>
      </c>
      <c r="D16" s="55" t="s">
        <v>507</v>
      </c>
      <c r="E16" s="255">
        <v>1339666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1339666</v>
      </c>
      <c r="O16" s="255">
        <v>0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55">
        <v>0</v>
      </c>
      <c r="Y16" s="255">
        <v>0</v>
      </c>
      <c r="Z16" s="255">
        <v>1339666</v>
      </c>
      <c r="AA16" s="255">
        <v>0</v>
      </c>
    </row>
    <row r="17" spans="1:27" s="33" customFormat="1" ht="11.25">
      <c r="A17" s="3"/>
      <c r="B17" s="56"/>
      <c r="C17" s="55"/>
      <c r="D17" s="57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</row>
    <row r="18" spans="1:27" s="33" customFormat="1" ht="21">
      <c r="A18" s="3">
        <v>8</v>
      </c>
      <c r="B18" s="53" t="s">
        <v>508</v>
      </c>
      <c r="C18" s="43" t="s">
        <v>509</v>
      </c>
      <c r="D18" s="44" t="s">
        <v>472</v>
      </c>
      <c r="E18" s="255">
        <f aca="true" t="shared" si="0" ref="E18:AA18">(E10+E11+E12+E13+E14+E15+E16)</f>
        <v>1429046838.89</v>
      </c>
      <c r="F18" s="255">
        <f t="shared" si="0"/>
        <v>771103583.9261276</v>
      </c>
      <c r="G18" s="255">
        <f t="shared" si="0"/>
        <v>175256361.73710346</v>
      </c>
      <c r="H18" s="255">
        <f t="shared" si="0"/>
        <v>206057387.28616923</v>
      </c>
      <c r="I18" s="255">
        <f t="shared" si="0"/>
        <v>120943195.66841</v>
      </c>
      <c r="J18" s="255">
        <f t="shared" si="0"/>
        <v>110076559.41426864</v>
      </c>
      <c r="K18" s="255">
        <f t="shared" si="0"/>
        <v>8435963.72</v>
      </c>
      <c r="L18" s="255">
        <f t="shared" si="0"/>
        <v>22458913.571359012</v>
      </c>
      <c r="M18" s="255">
        <f t="shared" si="0"/>
        <v>12917764.396562036</v>
      </c>
      <c r="N18" s="255">
        <f t="shared" si="0"/>
        <v>1797109.17</v>
      </c>
      <c r="O18" s="255">
        <f t="shared" si="0"/>
        <v>771103583.9261276</v>
      </c>
      <c r="P18" s="255">
        <f t="shared" si="0"/>
        <v>175256361.73710346</v>
      </c>
      <c r="Q18" s="255">
        <f t="shared" si="0"/>
        <v>206057387.28616923</v>
      </c>
      <c r="R18" s="255">
        <f t="shared" si="0"/>
        <v>120943195.66841</v>
      </c>
      <c r="S18" s="255">
        <f t="shared" si="0"/>
        <v>97773976.8261784</v>
      </c>
      <c r="T18" s="255">
        <f t="shared" si="0"/>
        <v>202511.89281561863</v>
      </c>
      <c r="U18" s="255">
        <f t="shared" si="0"/>
        <v>12100070.695274629</v>
      </c>
      <c r="V18" s="255">
        <f t="shared" si="0"/>
        <v>988641.6030326869</v>
      </c>
      <c r="W18" s="255">
        <f t="shared" si="0"/>
        <v>22458913.571359012</v>
      </c>
      <c r="X18" s="255">
        <f t="shared" si="0"/>
        <v>7447322.116967313</v>
      </c>
      <c r="Y18" s="255">
        <f t="shared" si="0"/>
        <v>12917764.396562036</v>
      </c>
      <c r="Z18" s="255">
        <f t="shared" si="0"/>
        <v>1339666</v>
      </c>
      <c r="AA18" s="255">
        <f t="shared" si="0"/>
        <v>457443.17</v>
      </c>
    </row>
    <row r="19" spans="1:27" s="33" customFormat="1" ht="11.25">
      <c r="A19" s="3"/>
      <c r="B19" s="56"/>
      <c r="C19" s="55"/>
      <c r="D19" s="57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</row>
    <row r="20" spans="1:27" s="33" customFormat="1" ht="11.25">
      <c r="A20" s="3">
        <v>9</v>
      </c>
      <c r="B20" s="56" t="s">
        <v>510</v>
      </c>
      <c r="C20" s="54" t="s">
        <v>511</v>
      </c>
      <c r="D20" s="44" t="s">
        <v>512</v>
      </c>
      <c r="E20" s="255">
        <v>26755694</v>
      </c>
      <c r="F20" s="255">
        <v>13903465.514671626</v>
      </c>
      <c r="G20" s="255">
        <v>3264018.491891903</v>
      </c>
      <c r="H20" s="255">
        <v>3908817.9020889015</v>
      </c>
      <c r="I20" s="255">
        <v>2562248.775738138</v>
      </c>
      <c r="J20" s="255">
        <v>2402764.291009557</v>
      </c>
      <c r="K20" s="255">
        <v>0</v>
      </c>
      <c r="L20" s="255">
        <v>597748.9346484388</v>
      </c>
      <c r="M20" s="255">
        <v>106373.97989348236</v>
      </c>
      <c r="N20" s="255">
        <v>10256.110057957017</v>
      </c>
      <c r="O20" s="255">
        <v>13903465.514671626</v>
      </c>
      <c r="P20" s="255">
        <v>3264018.491891903</v>
      </c>
      <c r="Q20" s="255">
        <v>3908817.9020889015</v>
      </c>
      <c r="R20" s="255">
        <v>2562248.775738138</v>
      </c>
      <c r="S20" s="255">
        <v>2173867.978261883</v>
      </c>
      <c r="T20" s="255">
        <v>5816.152257340848</v>
      </c>
      <c r="U20" s="255">
        <v>223080.1604903332</v>
      </c>
      <c r="V20" s="255">
        <v>0</v>
      </c>
      <c r="W20" s="255">
        <v>597748.9346484388</v>
      </c>
      <c r="X20" s="255">
        <v>0</v>
      </c>
      <c r="Y20" s="255">
        <v>106373.97989348236</v>
      </c>
      <c r="Z20" s="255">
        <v>0</v>
      </c>
      <c r="AA20" s="255">
        <v>10256.110057957017</v>
      </c>
    </row>
    <row r="21" spans="1:27" s="33" customFormat="1" ht="11.25">
      <c r="A21" s="3"/>
      <c r="B21" s="56"/>
      <c r="C21" s="58"/>
      <c r="D21" s="4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</row>
    <row r="22" spans="1:27" s="33" customFormat="1" ht="11.25">
      <c r="A22" s="3">
        <v>10</v>
      </c>
      <c r="B22" s="56" t="s">
        <v>513</v>
      </c>
      <c r="C22" s="43" t="s">
        <v>514</v>
      </c>
      <c r="D22" s="44" t="s">
        <v>472</v>
      </c>
      <c r="E22" s="255">
        <f aca="true" t="shared" si="1" ref="E22:AA22">(E18+E20)</f>
        <v>1455802532.89</v>
      </c>
      <c r="F22" s="255">
        <f t="shared" si="1"/>
        <v>785007049.4407992</v>
      </c>
      <c r="G22" s="255">
        <f t="shared" si="1"/>
        <v>178520380.22899535</v>
      </c>
      <c r="H22" s="255">
        <f t="shared" si="1"/>
        <v>209966205.18825814</v>
      </c>
      <c r="I22" s="255">
        <f t="shared" si="1"/>
        <v>123505444.44414814</v>
      </c>
      <c r="J22" s="255">
        <f t="shared" si="1"/>
        <v>112479323.7052782</v>
      </c>
      <c r="K22" s="255">
        <f t="shared" si="1"/>
        <v>8435963.72</v>
      </c>
      <c r="L22" s="255">
        <f t="shared" si="1"/>
        <v>23056662.50600745</v>
      </c>
      <c r="M22" s="255">
        <f t="shared" si="1"/>
        <v>13024138.37645552</v>
      </c>
      <c r="N22" s="255">
        <f t="shared" si="1"/>
        <v>1807365.280057957</v>
      </c>
      <c r="O22" s="255">
        <f t="shared" si="1"/>
        <v>785007049.4407992</v>
      </c>
      <c r="P22" s="255">
        <f t="shared" si="1"/>
        <v>178520380.22899535</v>
      </c>
      <c r="Q22" s="255">
        <f t="shared" si="1"/>
        <v>209966205.18825814</v>
      </c>
      <c r="R22" s="255">
        <f t="shared" si="1"/>
        <v>123505444.44414814</v>
      </c>
      <c r="S22" s="255">
        <f t="shared" si="1"/>
        <v>99947844.80444029</v>
      </c>
      <c r="T22" s="255">
        <f t="shared" si="1"/>
        <v>208328.04507295947</v>
      </c>
      <c r="U22" s="255">
        <f t="shared" si="1"/>
        <v>12323150.855764963</v>
      </c>
      <c r="V22" s="255">
        <f t="shared" si="1"/>
        <v>988641.6030326869</v>
      </c>
      <c r="W22" s="255">
        <f t="shared" si="1"/>
        <v>23056662.50600745</v>
      </c>
      <c r="X22" s="255">
        <f t="shared" si="1"/>
        <v>7447322.116967313</v>
      </c>
      <c r="Y22" s="255">
        <f t="shared" si="1"/>
        <v>13024138.37645552</v>
      </c>
      <c r="Z22" s="255">
        <f t="shared" si="1"/>
        <v>1339666</v>
      </c>
      <c r="AA22" s="255">
        <f t="shared" si="1"/>
        <v>467699.280057957</v>
      </c>
    </row>
    <row r="23" spans="1:27" s="33" customFormat="1" ht="11.25">
      <c r="A23" s="3"/>
      <c r="B23" s="56"/>
      <c r="C23" s="43"/>
      <c r="D23" s="44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</row>
    <row r="24" spans="1:27" s="33" customFormat="1" ht="11.25">
      <c r="A24" s="3"/>
      <c r="B24" s="56" t="s">
        <v>515</v>
      </c>
      <c r="C24" s="44"/>
      <c r="D24" s="4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</row>
    <row r="25" spans="1:27" s="33" customFormat="1" ht="11.25">
      <c r="A25" s="3"/>
      <c r="B25" s="56"/>
      <c r="C25" s="44"/>
      <c r="D25" s="44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</row>
    <row r="26" spans="1:27" s="33" customFormat="1" ht="11.25">
      <c r="A26" s="3">
        <v>11</v>
      </c>
      <c r="B26" s="59" t="s">
        <v>516</v>
      </c>
      <c r="C26" s="60" t="s">
        <v>517</v>
      </c>
      <c r="D26" s="3" t="s">
        <v>518</v>
      </c>
      <c r="E26" s="255">
        <v>2049883</v>
      </c>
      <c r="F26" s="255">
        <v>1596622.536853214</v>
      </c>
      <c r="G26" s="255">
        <v>243622.53880899987</v>
      </c>
      <c r="H26" s="255">
        <v>121799.39895947961</v>
      </c>
      <c r="I26" s="255">
        <v>46153.928919994054</v>
      </c>
      <c r="J26" s="255">
        <v>32026.910302911383</v>
      </c>
      <c r="K26" s="255">
        <v>504.2341224796172</v>
      </c>
      <c r="L26" s="255">
        <v>7400.223274465147</v>
      </c>
      <c r="M26" s="255">
        <v>1753.2287584567923</v>
      </c>
      <c r="N26" s="255">
        <v>0</v>
      </c>
      <c r="O26" s="255">
        <v>1596622.536853214</v>
      </c>
      <c r="P26" s="255">
        <v>243622.53880899987</v>
      </c>
      <c r="Q26" s="255">
        <v>121799.39895947961</v>
      </c>
      <c r="R26" s="255">
        <v>46153.928919994054</v>
      </c>
      <c r="S26" s="255">
        <v>28171.01406272265</v>
      </c>
      <c r="T26" s="255">
        <v>145.27306409977714</v>
      </c>
      <c r="U26" s="255">
        <v>3710.6231760889573</v>
      </c>
      <c r="V26" s="255">
        <v>0</v>
      </c>
      <c r="W26" s="255">
        <v>7400.223274465147</v>
      </c>
      <c r="X26" s="255">
        <v>504.2341224796172</v>
      </c>
      <c r="Y26" s="255">
        <v>1753.2287584567923</v>
      </c>
      <c r="Z26" s="255">
        <v>0</v>
      </c>
      <c r="AA26" s="255">
        <v>0</v>
      </c>
    </row>
    <row r="27" spans="1:27" s="33" customFormat="1" ht="11.25">
      <c r="A27" s="3">
        <v>12</v>
      </c>
      <c r="B27" s="59" t="s">
        <v>519</v>
      </c>
      <c r="C27" s="54" t="s">
        <v>520</v>
      </c>
      <c r="D27" s="1" t="s">
        <v>521</v>
      </c>
      <c r="E27" s="255">
        <v>573951</v>
      </c>
      <c r="F27" s="255">
        <v>510334.23265741725</v>
      </c>
      <c r="G27" s="255">
        <v>59291.47720689129</v>
      </c>
      <c r="H27" s="255">
        <v>2850.191187681049</v>
      </c>
      <c r="I27" s="255">
        <v>12.500838542460741</v>
      </c>
      <c r="J27" s="255">
        <v>112.50754688214666</v>
      </c>
      <c r="K27" s="255">
        <v>0</v>
      </c>
      <c r="L27" s="255">
        <v>0</v>
      </c>
      <c r="M27" s="255">
        <v>1350.09056258576</v>
      </c>
      <c r="N27" s="255">
        <v>0</v>
      </c>
      <c r="O27" s="255">
        <v>510334.23265741725</v>
      </c>
      <c r="P27" s="255">
        <v>59291.47720689129</v>
      </c>
      <c r="Q27" s="255">
        <v>2850.191187681049</v>
      </c>
      <c r="R27" s="255">
        <v>12.500838542460741</v>
      </c>
      <c r="S27" s="255">
        <v>112.50754688214666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1350.09056258576</v>
      </c>
      <c r="Z27" s="255">
        <v>0</v>
      </c>
      <c r="AA27" s="255">
        <v>0</v>
      </c>
    </row>
    <row r="28" spans="1:27" s="33" customFormat="1" ht="11.25">
      <c r="A28" s="3">
        <v>13</v>
      </c>
      <c r="B28" s="59" t="s">
        <v>522</v>
      </c>
      <c r="C28" s="54" t="s">
        <v>523</v>
      </c>
      <c r="D28" s="44" t="s">
        <v>472</v>
      </c>
      <c r="E28" s="255">
        <f aca="true" t="shared" si="2" ref="E28:AA28">(E26+E27)</f>
        <v>2623834</v>
      </c>
      <c r="F28" s="255">
        <f t="shared" si="2"/>
        <v>2106956.7695106314</v>
      </c>
      <c r="G28" s="255">
        <f t="shared" si="2"/>
        <v>302914.01601589116</v>
      </c>
      <c r="H28" s="255">
        <f t="shared" si="2"/>
        <v>124649.59014716066</v>
      </c>
      <c r="I28" s="255">
        <f t="shared" si="2"/>
        <v>46166.42975853651</v>
      </c>
      <c r="J28" s="255">
        <f t="shared" si="2"/>
        <v>32139.417849793528</v>
      </c>
      <c r="K28" s="255">
        <f t="shared" si="2"/>
        <v>504.2341224796172</v>
      </c>
      <c r="L28" s="255">
        <f t="shared" si="2"/>
        <v>7400.223274465147</v>
      </c>
      <c r="M28" s="255">
        <f t="shared" si="2"/>
        <v>3103.3193210425525</v>
      </c>
      <c r="N28" s="255">
        <f t="shared" si="2"/>
        <v>0</v>
      </c>
      <c r="O28" s="255">
        <f t="shared" si="2"/>
        <v>2106956.7695106314</v>
      </c>
      <c r="P28" s="255">
        <f t="shared" si="2"/>
        <v>302914.01601589116</v>
      </c>
      <c r="Q28" s="255">
        <f t="shared" si="2"/>
        <v>124649.59014716066</v>
      </c>
      <c r="R28" s="255">
        <f t="shared" si="2"/>
        <v>46166.42975853651</v>
      </c>
      <c r="S28" s="255">
        <f t="shared" si="2"/>
        <v>28283.521609604795</v>
      </c>
      <c r="T28" s="255">
        <f t="shared" si="2"/>
        <v>145.27306409977714</v>
      </c>
      <c r="U28" s="255">
        <f t="shared" si="2"/>
        <v>3710.6231760889573</v>
      </c>
      <c r="V28" s="255">
        <f t="shared" si="2"/>
        <v>0</v>
      </c>
      <c r="W28" s="255">
        <f t="shared" si="2"/>
        <v>7400.223274465147</v>
      </c>
      <c r="X28" s="255">
        <f t="shared" si="2"/>
        <v>504.2341224796172</v>
      </c>
      <c r="Y28" s="255">
        <f t="shared" si="2"/>
        <v>3103.3193210425525</v>
      </c>
      <c r="Z28" s="255">
        <f t="shared" si="2"/>
        <v>0</v>
      </c>
      <c r="AA28" s="255">
        <f t="shared" si="2"/>
        <v>0</v>
      </c>
    </row>
    <row r="29" spans="1:27" s="33" customFormat="1" ht="11.25">
      <c r="A29" s="3"/>
      <c r="B29" s="61"/>
      <c r="C29" s="58"/>
      <c r="D29" s="44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</row>
    <row r="30" spans="1:27" s="33" customFormat="1" ht="11.25">
      <c r="A30" s="3">
        <v>14</v>
      </c>
      <c r="B30" s="59" t="s">
        <v>524</v>
      </c>
      <c r="C30" s="62" t="s">
        <v>525</v>
      </c>
      <c r="D30" s="3" t="s">
        <v>526</v>
      </c>
      <c r="E30" s="255">
        <v>1747175</v>
      </c>
      <c r="F30" s="255">
        <v>761589.1025641026</v>
      </c>
      <c r="G30" s="255">
        <v>985585.8974358974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761589.1025641026</v>
      </c>
      <c r="P30" s="255">
        <v>985585.8974358974</v>
      </c>
      <c r="Q30" s="255">
        <v>0</v>
      </c>
      <c r="R30" s="255">
        <v>0</v>
      </c>
      <c r="S30" s="255">
        <v>0</v>
      </c>
      <c r="T30" s="255">
        <v>0</v>
      </c>
      <c r="U30" s="255">
        <v>0</v>
      </c>
      <c r="V30" s="255">
        <v>0</v>
      </c>
      <c r="W30" s="255">
        <v>0</v>
      </c>
      <c r="X30" s="255">
        <v>0</v>
      </c>
      <c r="Y30" s="255">
        <v>0</v>
      </c>
      <c r="Z30" s="255">
        <v>0</v>
      </c>
      <c r="AA30" s="255">
        <v>0</v>
      </c>
    </row>
    <row r="31" spans="1:27" s="33" customFormat="1" ht="11.25">
      <c r="A31" s="3">
        <v>15</v>
      </c>
      <c r="B31" s="61" t="s">
        <v>527</v>
      </c>
      <c r="C31" s="58" t="s">
        <v>528</v>
      </c>
      <c r="D31" s="44" t="s">
        <v>529</v>
      </c>
      <c r="E31" s="255">
        <v>406</v>
      </c>
      <c r="F31" s="255">
        <v>164.81188118811883</v>
      </c>
      <c r="G31" s="255">
        <v>200.990099009901</v>
      </c>
      <c r="H31" s="255">
        <v>40.1980198019802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164.81188118811883</v>
      </c>
      <c r="P31" s="255">
        <v>200.990099009901</v>
      </c>
      <c r="Q31" s="255">
        <v>40.1980198019802</v>
      </c>
      <c r="R31" s="255">
        <v>0</v>
      </c>
      <c r="S31" s="255">
        <v>0</v>
      </c>
      <c r="T31" s="255">
        <v>0</v>
      </c>
      <c r="U31" s="255">
        <v>0</v>
      </c>
      <c r="V31" s="255">
        <v>0</v>
      </c>
      <c r="W31" s="255">
        <v>0</v>
      </c>
      <c r="X31" s="255">
        <v>0</v>
      </c>
      <c r="Y31" s="255">
        <v>0</v>
      </c>
      <c r="Z31" s="255">
        <v>0</v>
      </c>
      <c r="AA31" s="255">
        <v>0</v>
      </c>
    </row>
    <row r="32" spans="1:27" s="33" customFormat="1" ht="11.25">
      <c r="A32" s="3">
        <v>16</v>
      </c>
      <c r="B32" s="61" t="s">
        <v>530</v>
      </c>
      <c r="C32" s="58" t="s">
        <v>531</v>
      </c>
      <c r="D32" s="43" t="s">
        <v>532</v>
      </c>
      <c r="E32" s="255">
        <v>1267649</v>
      </c>
      <c r="F32" s="255">
        <v>1243084.1840055133</v>
      </c>
      <c r="G32" s="255">
        <v>23674.041634853817</v>
      </c>
      <c r="H32" s="255">
        <v>787.9927027520084</v>
      </c>
      <c r="I32" s="255">
        <v>34.26055229356558</v>
      </c>
      <c r="J32" s="255">
        <v>0</v>
      </c>
      <c r="K32" s="255">
        <v>0</v>
      </c>
      <c r="L32" s="255">
        <v>0</v>
      </c>
      <c r="M32" s="255">
        <v>68.52110458713116</v>
      </c>
      <c r="N32" s="255">
        <v>0</v>
      </c>
      <c r="O32" s="255">
        <v>1243084.1840055133</v>
      </c>
      <c r="P32" s="255">
        <v>23674.041634853817</v>
      </c>
      <c r="Q32" s="255">
        <v>787.9927027520084</v>
      </c>
      <c r="R32" s="255">
        <v>34.26055229356558</v>
      </c>
      <c r="S32" s="255">
        <v>0</v>
      </c>
      <c r="T32" s="255">
        <v>0</v>
      </c>
      <c r="U32" s="255">
        <v>0</v>
      </c>
      <c r="V32" s="255">
        <v>0</v>
      </c>
      <c r="W32" s="255">
        <v>0</v>
      </c>
      <c r="X32" s="255">
        <v>0</v>
      </c>
      <c r="Y32" s="255">
        <v>68.52110458713116</v>
      </c>
      <c r="Z32" s="255">
        <v>0</v>
      </c>
      <c r="AA32" s="255">
        <v>0</v>
      </c>
    </row>
    <row r="33" spans="1:27" s="33" customFormat="1" ht="11.25">
      <c r="A33" s="3">
        <v>17</v>
      </c>
      <c r="B33" s="63" t="s">
        <v>533</v>
      </c>
      <c r="C33" s="54" t="s">
        <v>534</v>
      </c>
      <c r="D33" s="43" t="s">
        <v>535</v>
      </c>
      <c r="E33" s="255">
        <v>-27061</v>
      </c>
      <c r="F33" s="255">
        <v>-17167.7311827957</v>
      </c>
      <c r="G33" s="255">
        <v>-9311.31182795699</v>
      </c>
      <c r="H33" s="255">
        <v>-581.9569892473119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-17167.7311827957</v>
      </c>
      <c r="P33" s="255">
        <v>-9311.31182795699</v>
      </c>
      <c r="Q33" s="255">
        <v>-581.9569892473119</v>
      </c>
      <c r="R33" s="255">
        <v>0</v>
      </c>
      <c r="S33" s="255">
        <v>0</v>
      </c>
      <c r="T33" s="255">
        <v>0</v>
      </c>
      <c r="U33" s="255">
        <v>0</v>
      </c>
      <c r="V33" s="255">
        <v>0</v>
      </c>
      <c r="W33" s="255">
        <v>0</v>
      </c>
      <c r="X33" s="255">
        <v>0</v>
      </c>
      <c r="Y33" s="255">
        <v>0</v>
      </c>
      <c r="Z33" s="255">
        <v>0</v>
      </c>
      <c r="AA33" s="255">
        <v>0</v>
      </c>
    </row>
    <row r="34" spans="1:27" s="33" customFormat="1" ht="11.25">
      <c r="A34" s="3">
        <v>18</v>
      </c>
      <c r="B34" s="61" t="s">
        <v>536</v>
      </c>
      <c r="C34" s="58" t="s">
        <v>537</v>
      </c>
      <c r="D34" s="44" t="s">
        <v>538</v>
      </c>
      <c r="E34" s="255">
        <v>180586</v>
      </c>
      <c r="F34" s="255">
        <v>177044.05940366414</v>
      </c>
      <c r="G34" s="255">
        <v>3133.6160244507423</v>
      </c>
      <c r="H34" s="255">
        <v>324.19743887701054</v>
      </c>
      <c r="I34" s="255">
        <v>15.442722490253095</v>
      </c>
      <c r="J34" s="255">
        <v>68.68441051787329</v>
      </c>
      <c r="K34" s="255">
        <v>0</v>
      </c>
      <c r="L34" s="255">
        <v>0</v>
      </c>
      <c r="M34" s="255">
        <v>0</v>
      </c>
      <c r="N34" s="255">
        <v>0</v>
      </c>
      <c r="O34" s="255">
        <v>177044.05940366414</v>
      </c>
      <c r="P34" s="255">
        <v>3133.6160244507423</v>
      </c>
      <c r="Q34" s="255">
        <v>324.19743887701054</v>
      </c>
      <c r="R34" s="255">
        <v>15.442722490253095</v>
      </c>
      <c r="S34" s="255">
        <v>68.68441051787329</v>
      </c>
      <c r="T34" s="255">
        <v>0</v>
      </c>
      <c r="U34" s="255">
        <v>0</v>
      </c>
      <c r="V34" s="255">
        <v>0</v>
      </c>
      <c r="W34" s="255">
        <v>0</v>
      </c>
      <c r="X34" s="255">
        <v>0</v>
      </c>
      <c r="Y34" s="255">
        <v>0</v>
      </c>
      <c r="Z34" s="255">
        <v>0</v>
      </c>
      <c r="AA34" s="255">
        <v>0</v>
      </c>
    </row>
    <row r="35" spans="1:27" s="33" customFormat="1" ht="11.25">
      <c r="A35" s="3">
        <v>19</v>
      </c>
      <c r="B35" s="61" t="s">
        <v>539</v>
      </c>
      <c r="C35" s="58" t="s">
        <v>540</v>
      </c>
      <c r="D35" s="44" t="s">
        <v>541</v>
      </c>
      <c r="E35" s="255">
        <v>1271694</v>
      </c>
      <c r="F35" s="255">
        <v>1024577.9450785774</v>
      </c>
      <c r="G35" s="255">
        <v>216752.47609594706</v>
      </c>
      <c r="H35" s="255">
        <v>7082.497601323408</v>
      </c>
      <c r="I35" s="255">
        <v>350.6186931348222</v>
      </c>
      <c r="J35" s="255">
        <v>490.8661703887511</v>
      </c>
      <c r="K35" s="255">
        <v>0</v>
      </c>
      <c r="L35" s="255">
        <v>0</v>
      </c>
      <c r="M35" s="255">
        <v>22439.59636062862</v>
      </c>
      <c r="N35" s="255">
        <v>0</v>
      </c>
      <c r="O35" s="255">
        <v>1024577.9450785774</v>
      </c>
      <c r="P35" s="255">
        <v>216752.47609594706</v>
      </c>
      <c r="Q35" s="255">
        <v>7082.497601323408</v>
      </c>
      <c r="R35" s="255">
        <v>350.6186931348222</v>
      </c>
      <c r="S35" s="255">
        <v>350.6186931348222</v>
      </c>
      <c r="T35" s="255">
        <v>0</v>
      </c>
      <c r="U35" s="255">
        <v>140.24747725392888</v>
      </c>
      <c r="V35" s="255">
        <v>0</v>
      </c>
      <c r="W35" s="255">
        <v>0</v>
      </c>
      <c r="X35" s="255">
        <v>0</v>
      </c>
      <c r="Y35" s="255">
        <v>22439.59636062862</v>
      </c>
      <c r="Z35" s="255">
        <v>0</v>
      </c>
      <c r="AA35" s="255">
        <v>0</v>
      </c>
    </row>
    <row r="36" spans="1:27" s="33" customFormat="1" ht="11.25">
      <c r="A36" s="3">
        <v>20</v>
      </c>
      <c r="B36" s="61" t="s">
        <v>542</v>
      </c>
      <c r="C36" s="58" t="s">
        <v>543</v>
      </c>
      <c r="D36" s="43" t="s">
        <v>544</v>
      </c>
      <c r="E36" s="255">
        <v>222781</v>
      </c>
      <c r="F36" s="255">
        <v>210508.97953964194</v>
      </c>
      <c r="G36" s="255">
        <v>11453.885763000852</v>
      </c>
      <c r="H36" s="255">
        <v>686.6487638533674</v>
      </c>
      <c r="I36" s="255">
        <v>43.82864450127877</v>
      </c>
      <c r="J36" s="255">
        <v>0</v>
      </c>
      <c r="K36" s="255">
        <v>0</v>
      </c>
      <c r="L36" s="255">
        <v>0</v>
      </c>
      <c r="M36" s="255">
        <v>87.65728900255753</v>
      </c>
      <c r="N36" s="255">
        <v>0</v>
      </c>
      <c r="O36" s="255">
        <v>210508.97953964194</v>
      </c>
      <c r="P36" s="255">
        <v>11453.885763000852</v>
      </c>
      <c r="Q36" s="255">
        <v>686.6487638533674</v>
      </c>
      <c r="R36" s="255">
        <v>43.82864450127877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55">
        <v>0</v>
      </c>
      <c r="Y36" s="255">
        <v>87.65728900255753</v>
      </c>
      <c r="Z36" s="255">
        <v>0</v>
      </c>
      <c r="AA36" s="255">
        <v>0</v>
      </c>
    </row>
    <row r="37" spans="1:27" s="33" customFormat="1" ht="11.25">
      <c r="A37" s="3">
        <v>21</v>
      </c>
      <c r="B37" s="64" t="s">
        <v>545</v>
      </c>
      <c r="C37" s="58" t="s">
        <v>546</v>
      </c>
      <c r="D37" s="1" t="s">
        <v>547</v>
      </c>
      <c r="E37" s="255">
        <v>5652424</v>
      </c>
      <c r="F37" s="255">
        <v>5015994.560160707</v>
      </c>
      <c r="G37" s="255">
        <v>589759.088572598</v>
      </c>
      <c r="H37" s="255">
        <v>42775.25366477059</v>
      </c>
      <c r="I37" s="255">
        <v>3895.0976019244745</v>
      </c>
      <c r="J37" s="255">
        <v>0</v>
      </c>
      <c r="K37" s="255">
        <v>0</v>
      </c>
      <c r="L37" s="255">
        <v>0</v>
      </c>
      <c r="M37" s="255">
        <v>0</v>
      </c>
      <c r="N37" s="255">
        <v>0</v>
      </c>
      <c r="O37" s="255">
        <v>5015994.560160707</v>
      </c>
      <c r="P37" s="255">
        <v>589759.088572598</v>
      </c>
      <c r="Q37" s="255">
        <v>42775.25366477059</v>
      </c>
      <c r="R37" s="255">
        <v>3895.0976019244745</v>
      </c>
      <c r="S37" s="255">
        <v>0</v>
      </c>
      <c r="T37" s="255">
        <v>0</v>
      </c>
      <c r="U37" s="255">
        <v>0</v>
      </c>
      <c r="V37" s="255">
        <v>0</v>
      </c>
      <c r="W37" s="255">
        <v>0</v>
      </c>
      <c r="X37" s="255">
        <v>0</v>
      </c>
      <c r="Y37" s="255">
        <v>0</v>
      </c>
      <c r="Z37" s="255">
        <v>0</v>
      </c>
      <c r="AA37" s="255">
        <v>0</v>
      </c>
    </row>
    <row r="38" spans="1:27" s="33" customFormat="1" ht="31.5">
      <c r="A38" s="3">
        <v>22</v>
      </c>
      <c r="B38" s="61" t="s">
        <v>548</v>
      </c>
      <c r="C38" s="54" t="s">
        <v>549</v>
      </c>
      <c r="D38" s="58" t="s">
        <v>472</v>
      </c>
      <c r="E38" s="255">
        <f aca="true" t="shared" si="3" ref="E38:AA38">(E30+E31+E32+E33+E34+E35+E36+E37)</f>
        <v>10315654</v>
      </c>
      <c r="F38" s="255">
        <f t="shared" si="3"/>
        <v>8415795.911450598</v>
      </c>
      <c r="G38" s="255">
        <f t="shared" si="3"/>
        <v>1821248.683797801</v>
      </c>
      <c r="H38" s="255">
        <f t="shared" si="3"/>
        <v>51114.831202131056</v>
      </c>
      <c r="I38" s="255">
        <f t="shared" si="3"/>
        <v>4339.248214344394</v>
      </c>
      <c r="J38" s="255">
        <f t="shared" si="3"/>
        <v>559.5505809066244</v>
      </c>
      <c r="K38" s="255">
        <f t="shared" si="3"/>
        <v>0</v>
      </c>
      <c r="L38" s="255">
        <f t="shared" si="3"/>
        <v>0</v>
      </c>
      <c r="M38" s="255">
        <f t="shared" si="3"/>
        <v>22595.77475421831</v>
      </c>
      <c r="N38" s="255">
        <f t="shared" si="3"/>
        <v>0</v>
      </c>
      <c r="O38" s="255">
        <f t="shared" si="3"/>
        <v>8415795.911450598</v>
      </c>
      <c r="P38" s="255">
        <f t="shared" si="3"/>
        <v>1821248.683797801</v>
      </c>
      <c r="Q38" s="255">
        <f t="shared" si="3"/>
        <v>51114.831202131056</v>
      </c>
      <c r="R38" s="255">
        <f t="shared" si="3"/>
        <v>4339.248214344394</v>
      </c>
      <c r="S38" s="255">
        <f t="shared" si="3"/>
        <v>419.3031036526955</v>
      </c>
      <c r="T38" s="255">
        <f t="shared" si="3"/>
        <v>0</v>
      </c>
      <c r="U38" s="255">
        <f t="shared" si="3"/>
        <v>140.24747725392888</v>
      </c>
      <c r="V38" s="255">
        <f t="shared" si="3"/>
        <v>0</v>
      </c>
      <c r="W38" s="255">
        <f t="shared" si="3"/>
        <v>0</v>
      </c>
      <c r="X38" s="255">
        <f t="shared" si="3"/>
        <v>0</v>
      </c>
      <c r="Y38" s="255">
        <f t="shared" si="3"/>
        <v>22595.77475421831</v>
      </c>
      <c r="Z38" s="255">
        <f t="shared" si="3"/>
        <v>0</v>
      </c>
      <c r="AA38" s="255">
        <f t="shared" si="3"/>
        <v>0</v>
      </c>
    </row>
    <row r="39" spans="1:27" s="33" customFormat="1" ht="11.25">
      <c r="A39" s="3"/>
      <c r="B39" s="61"/>
      <c r="C39" s="58"/>
      <c r="D39" s="58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</row>
    <row r="40" spans="1:27" s="33" customFormat="1" ht="11.25">
      <c r="A40" s="3">
        <v>23</v>
      </c>
      <c r="B40" s="65" t="s">
        <v>550</v>
      </c>
      <c r="C40" s="57" t="s">
        <v>551</v>
      </c>
      <c r="D40" s="57" t="s">
        <v>552</v>
      </c>
      <c r="E40" s="255">
        <v>36202</v>
      </c>
      <c r="F40" s="255">
        <v>18812.192222042235</v>
      </c>
      <c r="G40" s="255">
        <v>4416.405623545801</v>
      </c>
      <c r="H40" s="255">
        <v>5288.856483835642</v>
      </c>
      <c r="I40" s="255">
        <v>3466.870647394609</v>
      </c>
      <c r="J40" s="255">
        <v>3251.0789241022107</v>
      </c>
      <c r="K40" s="255">
        <v>3.0729871178482E-20</v>
      </c>
      <c r="L40" s="255">
        <v>808.7888481660306</v>
      </c>
      <c r="M40" s="255">
        <v>143.93014137864816</v>
      </c>
      <c r="N40" s="255">
        <v>13.877109534821258</v>
      </c>
      <c r="O40" s="255">
        <v>18812.192222042235</v>
      </c>
      <c r="P40" s="255">
        <v>4416.405623545801</v>
      </c>
      <c r="Q40" s="255">
        <v>5288.856483835642</v>
      </c>
      <c r="R40" s="255">
        <v>3466.870647394609</v>
      </c>
      <c r="S40" s="255">
        <v>2941.368986692578</v>
      </c>
      <c r="T40" s="255">
        <v>7.869590077545862</v>
      </c>
      <c r="U40" s="255">
        <v>301.8403473320872</v>
      </c>
      <c r="V40" s="255">
        <v>8.354213638611764E-22</v>
      </c>
      <c r="W40" s="255">
        <v>808.7888481660306</v>
      </c>
      <c r="X40" s="255">
        <v>2.989444981462082E-20</v>
      </c>
      <c r="Y40" s="255">
        <v>143.93014137864816</v>
      </c>
      <c r="Z40" s="255">
        <v>0</v>
      </c>
      <c r="AA40" s="255">
        <v>13.877109534821258</v>
      </c>
    </row>
    <row r="41" spans="1:27" s="33" customFormat="1" ht="11.25">
      <c r="A41" s="3">
        <v>24</v>
      </c>
      <c r="B41" s="66" t="s">
        <v>553</v>
      </c>
      <c r="C41" s="55" t="s">
        <v>554</v>
      </c>
      <c r="D41" s="57" t="s">
        <v>555</v>
      </c>
      <c r="E41" s="255">
        <v>281348</v>
      </c>
      <c r="F41" s="255">
        <v>137543.80248638548</v>
      </c>
      <c r="G41" s="255">
        <v>32267.918825567034</v>
      </c>
      <c r="H41" s="255">
        <v>38639.629300514534</v>
      </c>
      <c r="I41" s="255">
        <v>25326.068427516417</v>
      </c>
      <c r="J41" s="255">
        <v>23742.81867942769</v>
      </c>
      <c r="K41" s="255">
        <v>15779.680027527342</v>
      </c>
      <c r="L41" s="255">
        <v>5905.159814871932</v>
      </c>
      <c r="M41" s="255">
        <v>1050.364292812504</v>
      </c>
      <c r="N41" s="255">
        <v>1092.5581453771165</v>
      </c>
      <c r="O41" s="255">
        <v>137543.80248638548</v>
      </c>
      <c r="P41" s="255">
        <v>32267.918825567034</v>
      </c>
      <c r="Q41" s="255">
        <v>38639.629300514534</v>
      </c>
      <c r="R41" s="255">
        <v>25326.068427516417</v>
      </c>
      <c r="S41" s="255">
        <v>21485.543828838767</v>
      </c>
      <c r="T41" s="255">
        <v>57.35689348424275</v>
      </c>
      <c r="U41" s="255">
        <v>2199.917957104681</v>
      </c>
      <c r="V41" s="255">
        <v>470.94743811463877</v>
      </c>
      <c r="W41" s="255">
        <v>5905.159814871932</v>
      </c>
      <c r="X41" s="255">
        <v>15308.732589412703</v>
      </c>
      <c r="Y41" s="255">
        <v>1050.364292812504</v>
      </c>
      <c r="Z41" s="255">
        <v>991.158787190066</v>
      </c>
      <c r="AA41" s="255">
        <v>101.39935818705042</v>
      </c>
    </row>
    <row r="42" spans="1:27" s="33" customFormat="1" ht="11.25">
      <c r="A42" s="3">
        <v>25</v>
      </c>
      <c r="B42" s="66" t="s">
        <v>556</v>
      </c>
      <c r="C42" s="57" t="s">
        <v>557</v>
      </c>
      <c r="D42" s="57" t="s">
        <v>558</v>
      </c>
      <c r="E42" s="255">
        <v>5345615</v>
      </c>
      <c r="F42" s="255">
        <v>3091088.966819588</v>
      </c>
      <c r="G42" s="255">
        <v>625528.473599177</v>
      </c>
      <c r="H42" s="255">
        <v>742989.1959175311</v>
      </c>
      <c r="I42" s="255">
        <v>446984.8614766708</v>
      </c>
      <c r="J42" s="255">
        <v>379520.12635220244</v>
      </c>
      <c r="K42" s="255">
        <v>14463.70103007683</v>
      </c>
      <c r="L42" s="255">
        <v>0</v>
      </c>
      <c r="M42" s="255">
        <v>27179.742781081317</v>
      </c>
      <c r="N42" s="255">
        <v>17859.93202367267</v>
      </c>
      <c r="O42" s="255">
        <v>3091088.966819588</v>
      </c>
      <c r="P42" s="255">
        <v>625528.473599177</v>
      </c>
      <c r="Q42" s="255">
        <v>742989.1959175311</v>
      </c>
      <c r="R42" s="255">
        <v>446984.8614766708</v>
      </c>
      <c r="S42" s="255">
        <v>295720.8241838873</v>
      </c>
      <c r="T42" s="255">
        <v>1461.2754786661674</v>
      </c>
      <c r="U42" s="255">
        <v>82338.02668964898</v>
      </c>
      <c r="V42" s="255">
        <v>14463.70103007683</v>
      </c>
      <c r="W42" s="255">
        <v>0</v>
      </c>
      <c r="X42" s="255">
        <v>0</v>
      </c>
      <c r="Y42" s="255">
        <v>27179.742781081317</v>
      </c>
      <c r="Z42" s="255">
        <v>16421.517550617675</v>
      </c>
      <c r="AA42" s="255">
        <v>1438.414473054995</v>
      </c>
    </row>
    <row r="43" spans="1:27" s="33" customFormat="1" ht="11.25">
      <c r="A43" s="3">
        <v>26</v>
      </c>
      <c r="B43" s="65" t="s">
        <v>559</v>
      </c>
      <c r="C43" s="57" t="s">
        <v>560</v>
      </c>
      <c r="D43" s="57" t="s">
        <v>561</v>
      </c>
      <c r="E43" s="255">
        <v>2321601</v>
      </c>
      <c r="F43" s="255">
        <v>0</v>
      </c>
      <c r="G43" s="255">
        <v>47.146865029439866</v>
      </c>
      <c r="H43" s="255">
        <v>0</v>
      </c>
      <c r="I43" s="255">
        <v>0</v>
      </c>
      <c r="J43" s="255">
        <v>436542.81205017475</v>
      </c>
      <c r="K43" s="255">
        <v>1325279.0644085456</v>
      </c>
      <c r="L43" s="255">
        <v>555932.924910813</v>
      </c>
      <c r="M43" s="255">
        <v>0</v>
      </c>
      <c r="N43" s="255">
        <v>3799.05176543721</v>
      </c>
      <c r="O43" s="255">
        <v>0</v>
      </c>
      <c r="P43" s="255">
        <v>47.146865029439866</v>
      </c>
      <c r="Q43" s="255">
        <v>0</v>
      </c>
      <c r="R43" s="255">
        <v>0</v>
      </c>
      <c r="S43" s="255">
        <v>415626.6514311254</v>
      </c>
      <c r="T43" s="255">
        <v>0</v>
      </c>
      <c r="U43" s="255">
        <v>20916.16061904936</v>
      </c>
      <c r="V43" s="255">
        <v>0</v>
      </c>
      <c r="W43" s="255">
        <v>555932.924910813</v>
      </c>
      <c r="X43" s="255">
        <v>1325279.0644085456</v>
      </c>
      <c r="Y43" s="255">
        <v>0</v>
      </c>
      <c r="Z43" s="255">
        <v>0</v>
      </c>
      <c r="AA43" s="255">
        <v>3799.05176543721</v>
      </c>
    </row>
    <row r="44" spans="1:27" s="33" customFormat="1" ht="11.25">
      <c r="A44" s="3">
        <v>28</v>
      </c>
      <c r="B44" s="65" t="s">
        <v>562</v>
      </c>
      <c r="C44" s="55" t="s">
        <v>563</v>
      </c>
      <c r="D44" s="57" t="s">
        <v>564</v>
      </c>
      <c r="E44" s="255">
        <v>542517</v>
      </c>
      <c r="F44" s="255">
        <v>303727.53798372124</v>
      </c>
      <c r="G44" s="255">
        <v>62956.04987281315</v>
      </c>
      <c r="H44" s="255">
        <v>71532.9150038065</v>
      </c>
      <c r="I44" s="255">
        <v>44260.95570331795</v>
      </c>
      <c r="J44" s="255">
        <v>38632.031708598435</v>
      </c>
      <c r="K44" s="255">
        <v>7236.953024872302</v>
      </c>
      <c r="L44" s="255">
        <v>6102.116610708026</v>
      </c>
      <c r="M44" s="255">
        <v>6599.694694193247</v>
      </c>
      <c r="N44" s="255">
        <v>1468.745397969147</v>
      </c>
      <c r="O44" s="255">
        <v>303727.53798372124</v>
      </c>
      <c r="P44" s="255">
        <v>62956.04987281315</v>
      </c>
      <c r="Q44" s="255">
        <v>71532.9150038065</v>
      </c>
      <c r="R44" s="255">
        <v>44260.95570331795</v>
      </c>
      <c r="S44" s="255">
        <v>32758.791632217533</v>
      </c>
      <c r="T44" s="255">
        <v>112.96312150928642</v>
      </c>
      <c r="U44" s="255">
        <v>5760.276954871619</v>
      </c>
      <c r="V44" s="255">
        <v>737.718048245102</v>
      </c>
      <c r="W44" s="255">
        <v>6102.116610708026</v>
      </c>
      <c r="X44" s="255">
        <v>6499.2349766272</v>
      </c>
      <c r="Y44" s="255">
        <v>6599.694694193247</v>
      </c>
      <c r="Z44" s="255">
        <v>1292.8952037514687</v>
      </c>
      <c r="AA44" s="255">
        <v>175.85019421767845</v>
      </c>
    </row>
    <row r="45" spans="1:27" s="33" customFormat="1" ht="11.25">
      <c r="A45" s="3">
        <v>29</v>
      </c>
      <c r="B45" s="67" t="s">
        <v>565</v>
      </c>
      <c r="C45" s="55" t="s">
        <v>566</v>
      </c>
      <c r="D45" s="57" t="s">
        <v>567</v>
      </c>
      <c r="E45" s="255">
        <v>35065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35065</v>
      </c>
      <c r="N45" s="255">
        <v>0</v>
      </c>
      <c r="O45" s="255">
        <v>0</v>
      </c>
      <c r="P45" s="255">
        <v>0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55">
        <v>0</v>
      </c>
      <c r="Y45" s="255">
        <v>35065</v>
      </c>
      <c r="Z45" s="255">
        <v>0</v>
      </c>
      <c r="AA45" s="255">
        <v>0</v>
      </c>
    </row>
    <row r="46" spans="1:27" s="33" customFormat="1" ht="11.25">
      <c r="A46" s="3">
        <v>30</v>
      </c>
      <c r="B46" s="67" t="s">
        <v>568</v>
      </c>
      <c r="C46" s="55" t="s">
        <v>569</v>
      </c>
      <c r="D46" s="57" t="s">
        <v>570</v>
      </c>
      <c r="E46" s="255">
        <v>74830</v>
      </c>
      <c r="F46" s="255">
        <v>38776.60871866609</v>
      </c>
      <c r="G46" s="255">
        <v>9105.8957632762</v>
      </c>
      <c r="H46" s="255">
        <v>10905.063144803931</v>
      </c>
      <c r="I46" s="255">
        <v>7148.598653835993</v>
      </c>
      <c r="J46" s="255">
        <v>6704.437374801399</v>
      </c>
      <c r="K46" s="255">
        <v>184.56250614937636</v>
      </c>
      <c r="L46" s="255">
        <v>1670.9895164333523</v>
      </c>
      <c r="M46" s="255">
        <v>296.9044060846556</v>
      </c>
      <c r="N46" s="255">
        <v>36.939915949000834</v>
      </c>
      <c r="O46" s="255">
        <v>38776.60871866609</v>
      </c>
      <c r="P46" s="255">
        <v>9105.8957632762</v>
      </c>
      <c r="Q46" s="255">
        <v>10905.063144803931</v>
      </c>
      <c r="R46" s="255">
        <v>7148.598653835993</v>
      </c>
      <c r="S46" s="255">
        <v>6065.218877829936</v>
      </c>
      <c r="T46" s="255">
        <v>16.242189719112673</v>
      </c>
      <c r="U46" s="255">
        <v>622.9763072523504</v>
      </c>
      <c r="V46" s="255">
        <v>6.973713482866727</v>
      </c>
      <c r="W46" s="255">
        <v>1670.9895164333523</v>
      </c>
      <c r="X46" s="255">
        <v>177.58879266650962</v>
      </c>
      <c r="Y46" s="255">
        <v>296.9044060846556</v>
      </c>
      <c r="Z46" s="255">
        <v>8.328544678754513</v>
      </c>
      <c r="AA46" s="255">
        <v>28.611371270246323</v>
      </c>
    </row>
    <row r="47" spans="1:27" s="33" customFormat="1" ht="21">
      <c r="A47" s="3">
        <v>31</v>
      </c>
      <c r="B47" s="56" t="s">
        <v>571</v>
      </c>
      <c r="C47" s="43" t="s">
        <v>572</v>
      </c>
      <c r="D47" s="44" t="s">
        <v>472</v>
      </c>
      <c r="E47" s="255">
        <f aca="true" t="shared" si="4" ref="E47:AA47">(E40+E41+E42+E43+E44+E45+E46)</f>
        <v>8637178</v>
      </c>
      <c r="F47" s="255">
        <f t="shared" si="4"/>
        <v>3589949.108230403</v>
      </c>
      <c r="G47" s="255">
        <f t="shared" si="4"/>
        <v>734321.8905494086</v>
      </c>
      <c r="H47" s="255">
        <f t="shared" si="4"/>
        <v>869355.6598504918</v>
      </c>
      <c r="I47" s="255">
        <f t="shared" si="4"/>
        <v>527187.3549087357</v>
      </c>
      <c r="J47" s="255">
        <f t="shared" si="4"/>
        <v>888393.3050893069</v>
      </c>
      <c r="K47" s="255">
        <f t="shared" si="4"/>
        <v>1362943.9609971715</v>
      </c>
      <c r="L47" s="255">
        <f t="shared" si="4"/>
        <v>570419.9797009923</v>
      </c>
      <c r="M47" s="255">
        <f t="shared" si="4"/>
        <v>70335.63631555036</v>
      </c>
      <c r="N47" s="255">
        <f t="shared" si="4"/>
        <v>24271.104357939967</v>
      </c>
      <c r="O47" s="255">
        <f t="shared" si="4"/>
        <v>3589949.108230403</v>
      </c>
      <c r="P47" s="255">
        <f t="shared" si="4"/>
        <v>734321.8905494086</v>
      </c>
      <c r="Q47" s="255">
        <f t="shared" si="4"/>
        <v>869355.6598504918</v>
      </c>
      <c r="R47" s="255">
        <f t="shared" si="4"/>
        <v>527187.3549087357</v>
      </c>
      <c r="S47" s="255">
        <f t="shared" si="4"/>
        <v>774598.3989405916</v>
      </c>
      <c r="T47" s="255">
        <f t="shared" si="4"/>
        <v>1655.707273456355</v>
      </c>
      <c r="U47" s="255">
        <f t="shared" si="4"/>
        <v>112139.19887525907</v>
      </c>
      <c r="V47" s="255">
        <f t="shared" si="4"/>
        <v>15679.340229919439</v>
      </c>
      <c r="W47" s="255">
        <f t="shared" si="4"/>
        <v>570419.9797009923</v>
      </c>
      <c r="X47" s="255">
        <f t="shared" si="4"/>
        <v>1347264.620767252</v>
      </c>
      <c r="Y47" s="255">
        <f t="shared" si="4"/>
        <v>70335.63631555036</v>
      </c>
      <c r="Z47" s="255">
        <f t="shared" si="4"/>
        <v>18713.900086237965</v>
      </c>
      <c r="AA47" s="255">
        <f t="shared" si="4"/>
        <v>5557.204271702001</v>
      </c>
    </row>
    <row r="48" spans="1:27" s="33" customFormat="1" ht="11.25">
      <c r="A48" s="3"/>
      <c r="B48" s="56"/>
      <c r="C48" s="44"/>
      <c r="D48" s="4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</row>
    <row r="49" spans="1:27" s="33" customFormat="1" ht="11.25">
      <c r="A49" s="3">
        <v>32</v>
      </c>
      <c r="B49" s="275" t="s">
        <v>573</v>
      </c>
      <c r="C49" s="57" t="s">
        <v>574</v>
      </c>
      <c r="D49" s="57" t="s">
        <v>512</v>
      </c>
      <c r="E49" s="255">
        <v>5960318</v>
      </c>
      <c r="F49" s="255">
        <v>3097250.0944836843</v>
      </c>
      <c r="G49" s="255">
        <v>727119.5495641475</v>
      </c>
      <c r="H49" s="255">
        <v>870760.3585443426</v>
      </c>
      <c r="I49" s="255">
        <v>570787.5676299029</v>
      </c>
      <c r="J49" s="255">
        <v>535259.4947999293</v>
      </c>
      <c r="K49" s="255">
        <v>0</v>
      </c>
      <c r="L49" s="255">
        <v>133159.45886755592</v>
      </c>
      <c r="M49" s="255">
        <v>23696.740854143456</v>
      </c>
      <c r="N49" s="255">
        <v>2284.7352562943147</v>
      </c>
      <c r="O49" s="255">
        <v>3097250.0944836843</v>
      </c>
      <c r="P49" s="255">
        <v>727119.5495641475</v>
      </c>
      <c r="Q49" s="255">
        <v>870760.3585443426</v>
      </c>
      <c r="R49" s="255">
        <v>570787.5676299029</v>
      </c>
      <c r="S49" s="255">
        <v>484268.6734441614</v>
      </c>
      <c r="T49" s="255">
        <v>1295.65381448036</v>
      </c>
      <c r="U49" s="255">
        <v>49695.16754128754</v>
      </c>
      <c r="V49" s="255">
        <v>0</v>
      </c>
      <c r="W49" s="255">
        <v>133159.45886755592</v>
      </c>
      <c r="X49" s="255">
        <v>0</v>
      </c>
      <c r="Y49" s="255">
        <v>23696.740854143456</v>
      </c>
      <c r="Z49" s="255">
        <v>0</v>
      </c>
      <c r="AA49" s="255">
        <v>2284.7352562943147</v>
      </c>
    </row>
    <row r="50" spans="1:27" s="33" customFormat="1" ht="11.25">
      <c r="A50" s="3">
        <v>320</v>
      </c>
      <c r="B50" s="273" t="s">
        <v>575</v>
      </c>
      <c r="C50" s="55" t="s">
        <v>576</v>
      </c>
      <c r="D50" s="57" t="s">
        <v>512</v>
      </c>
      <c r="E50" s="255">
        <v>450785.28</v>
      </c>
      <c r="F50" s="255">
        <v>234248.36578717007</v>
      </c>
      <c r="G50" s="255">
        <v>54992.83590971959</v>
      </c>
      <c r="H50" s="255">
        <v>65856.54524461813</v>
      </c>
      <c r="I50" s="255">
        <v>43169.27947377383</v>
      </c>
      <c r="J50" s="255">
        <v>40482.25299993133</v>
      </c>
      <c r="K50" s="255">
        <v>0</v>
      </c>
      <c r="L50" s="255">
        <v>10070.993519181306</v>
      </c>
      <c r="M50" s="255">
        <v>1792.2100735266972</v>
      </c>
      <c r="N50" s="255">
        <v>172.79699207903076</v>
      </c>
      <c r="O50" s="255">
        <v>234248.36578717007</v>
      </c>
      <c r="P50" s="255">
        <v>54992.83590971959</v>
      </c>
      <c r="Q50" s="255">
        <v>65856.54524461813</v>
      </c>
      <c r="R50" s="255">
        <v>43169.27947377383</v>
      </c>
      <c r="S50" s="255">
        <v>36625.76217472874</v>
      </c>
      <c r="T50" s="255">
        <v>97.99169566851923</v>
      </c>
      <c r="U50" s="255">
        <v>3758.499129534064</v>
      </c>
      <c r="V50" s="255">
        <v>0</v>
      </c>
      <c r="W50" s="255">
        <v>10070.993519181306</v>
      </c>
      <c r="X50" s="255">
        <v>0</v>
      </c>
      <c r="Y50" s="255">
        <v>1792.2100735266972</v>
      </c>
      <c r="Z50" s="255">
        <v>0</v>
      </c>
      <c r="AA50" s="255">
        <v>172.79699207903076</v>
      </c>
    </row>
    <row r="51" spans="1:27" s="33" customFormat="1" ht="11.25">
      <c r="A51" s="3">
        <v>33</v>
      </c>
      <c r="B51" s="276" t="s">
        <v>577</v>
      </c>
      <c r="C51" s="55" t="s">
        <v>578</v>
      </c>
      <c r="D51" s="68" t="s">
        <v>558</v>
      </c>
      <c r="E51" s="255">
        <v>-56712</v>
      </c>
      <c r="F51" s="255">
        <v>-32793.57706948078</v>
      </c>
      <c r="G51" s="255">
        <v>-6636.274927161145</v>
      </c>
      <c r="H51" s="255">
        <v>-7882.423870569621</v>
      </c>
      <c r="I51" s="255">
        <v>-4742.093372617548</v>
      </c>
      <c r="J51" s="255">
        <v>-4026.355322200739</v>
      </c>
      <c r="K51" s="255">
        <v>-153.44640660012314</v>
      </c>
      <c r="L51" s="255">
        <v>0</v>
      </c>
      <c r="M51" s="255">
        <v>-288.3517747912417</v>
      </c>
      <c r="N51" s="255">
        <v>-189.47725657880792</v>
      </c>
      <c r="O51" s="255">
        <v>-32793.57706948078</v>
      </c>
      <c r="P51" s="255">
        <v>-6636.274927161145</v>
      </c>
      <c r="Q51" s="255">
        <v>-7882.423870569621</v>
      </c>
      <c r="R51" s="255">
        <v>-4742.093372617548</v>
      </c>
      <c r="S51" s="255">
        <v>-3137.322717987849</v>
      </c>
      <c r="T51" s="255">
        <v>-15.50277282335441</v>
      </c>
      <c r="U51" s="255">
        <v>-873.5298313895356</v>
      </c>
      <c r="V51" s="255">
        <v>-153.44640660012314</v>
      </c>
      <c r="W51" s="255">
        <v>0</v>
      </c>
      <c r="X51" s="255">
        <v>0</v>
      </c>
      <c r="Y51" s="255">
        <v>-288.3517747912417</v>
      </c>
      <c r="Z51" s="255">
        <v>-174.2170177483095</v>
      </c>
      <c r="AA51" s="255">
        <v>-15.26023883049843</v>
      </c>
    </row>
    <row r="52" spans="1:27" s="33" customFormat="1" ht="11.25">
      <c r="A52" s="3">
        <v>34</v>
      </c>
      <c r="B52" s="276" t="s">
        <v>579</v>
      </c>
      <c r="C52" s="69" t="s">
        <v>580</v>
      </c>
      <c r="D52" s="57" t="s">
        <v>552</v>
      </c>
      <c r="E52" s="255">
        <v>23979</v>
      </c>
      <c r="F52" s="255">
        <v>12460.570059453918</v>
      </c>
      <c r="G52" s="255">
        <v>2925.2801073698906</v>
      </c>
      <c r="H52" s="255">
        <v>3503.1625221229456</v>
      </c>
      <c r="I52" s="255">
        <v>2296.3397396242012</v>
      </c>
      <c r="J52" s="255">
        <v>2153.406483648608</v>
      </c>
      <c r="K52" s="255">
        <v>2.03544439806867E-20</v>
      </c>
      <c r="L52" s="255">
        <v>535.7148165895047</v>
      </c>
      <c r="M52" s="255">
        <v>95.33453566428936</v>
      </c>
      <c r="N52" s="255">
        <v>9.191735526641594</v>
      </c>
      <c r="O52" s="255">
        <v>12460.570059453918</v>
      </c>
      <c r="P52" s="255">
        <v>2925.2801073698906</v>
      </c>
      <c r="Q52" s="255">
        <v>3503.1625221229456</v>
      </c>
      <c r="R52" s="255">
        <v>2296.3397396242012</v>
      </c>
      <c r="S52" s="255">
        <v>1948.2649282332832</v>
      </c>
      <c r="T52" s="255">
        <v>5.212554567965091</v>
      </c>
      <c r="U52" s="255">
        <v>199.9290008473598</v>
      </c>
      <c r="V52" s="255">
        <v>5.533553086577302E-22</v>
      </c>
      <c r="W52" s="255">
        <v>535.7148165895047</v>
      </c>
      <c r="X52" s="255">
        <v>1.980108867202897E-20</v>
      </c>
      <c r="Y52" s="255">
        <v>95.33453566428936</v>
      </c>
      <c r="Z52" s="255">
        <v>0</v>
      </c>
      <c r="AA52" s="255">
        <v>9.191735526641594</v>
      </c>
    </row>
    <row r="53" spans="1:27" s="33" customFormat="1" ht="11.25">
      <c r="A53" s="3">
        <v>35</v>
      </c>
      <c r="B53" s="273" t="s">
        <v>581</v>
      </c>
      <c r="C53" s="55" t="s">
        <v>582</v>
      </c>
      <c r="D53" s="57" t="s">
        <v>583</v>
      </c>
      <c r="E53" s="255">
        <v>3058</v>
      </c>
      <c r="F53" s="255">
        <v>1821.5627705969844</v>
      </c>
      <c r="G53" s="255">
        <v>346.3888389369714</v>
      </c>
      <c r="H53" s="255">
        <v>377.23238697761775</v>
      </c>
      <c r="I53" s="255">
        <v>221.6779715908075</v>
      </c>
      <c r="J53" s="255">
        <v>179.90712804114406</v>
      </c>
      <c r="K53" s="255">
        <v>33.88974624037919</v>
      </c>
      <c r="L53" s="255">
        <v>10.590683629477715</v>
      </c>
      <c r="M53" s="255">
        <v>55.58309946689756</v>
      </c>
      <c r="N53" s="255">
        <v>11.16737451972052</v>
      </c>
      <c r="O53" s="255">
        <v>1821.5627705969844</v>
      </c>
      <c r="P53" s="255">
        <v>346.3888389369714</v>
      </c>
      <c r="Q53" s="255">
        <v>377.23238697761775</v>
      </c>
      <c r="R53" s="255">
        <v>221.6779715908075</v>
      </c>
      <c r="S53" s="255">
        <v>141.4008025871148</v>
      </c>
      <c r="T53" s="255">
        <v>0.6251711976354306</v>
      </c>
      <c r="U53" s="255">
        <v>37.88115425639384</v>
      </c>
      <c r="V53" s="255">
        <v>6.092437346549788</v>
      </c>
      <c r="W53" s="255">
        <v>10.590683629477715</v>
      </c>
      <c r="X53" s="255">
        <v>27.797308893829406</v>
      </c>
      <c r="Y53" s="255">
        <v>55.58309946689756</v>
      </c>
      <c r="Z53" s="255">
        <v>10.292925861358961</v>
      </c>
      <c r="AA53" s="255">
        <v>0.874448658361559</v>
      </c>
    </row>
    <row r="54" spans="1:27" s="33" customFormat="1" ht="11.25">
      <c r="A54" s="3">
        <v>36</v>
      </c>
      <c r="B54" s="273" t="s">
        <v>584</v>
      </c>
      <c r="C54" s="55" t="s">
        <v>585</v>
      </c>
      <c r="D54" s="55" t="s">
        <v>586</v>
      </c>
      <c r="E54" s="255">
        <v>8800</v>
      </c>
      <c r="F54" s="255">
        <v>5294.018289340488</v>
      </c>
      <c r="G54" s="255">
        <v>1015.5602446698002</v>
      </c>
      <c r="H54" s="255">
        <v>993.4915615061872</v>
      </c>
      <c r="I54" s="255">
        <v>608.1459285202058</v>
      </c>
      <c r="J54" s="255">
        <v>533.8229090768348</v>
      </c>
      <c r="K54" s="255">
        <v>85.30979830058973</v>
      </c>
      <c r="L54" s="255">
        <v>93.41475966503742</v>
      </c>
      <c r="M54" s="255">
        <v>156.1014206756801</v>
      </c>
      <c r="N54" s="255">
        <v>20.135088245178245</v>
      </c>
      <c r="O54" s="255">
        <v>5294.018289340488</v>
      </c>
      <c r="P54" s="255">
        <v>1015.5602446698002</v>
      </c>
      <c r="Q54" s="255">
        <v>993.4915615061872</v>
      </c>
      <c r="R54" s="255">
        <v>608.1459285202058</v>
      </c>
      <c r="S54" s="255">
        <v>446.8263725935036</v>
      </c>
      <c r="T54" s="255">
        <v>1.5346205686329188</v>
      </c>
      <c r="U54" s="255">
        <v>85.46191591469824</v>
      </c>
      <c r="V54" s="255">
        <v>11.046514755315444</v>
      </c>
      <c r="W54" s="255">
        <v>93.41475966503742</v>
      </c>
      <c r="X54" s="255">
        <v>74.26328354527429</v>
      </c>
      <c r="Y54" s="255">
        <v>156.1014206756801</v>
      </c>
      <c r="Z54" s="255">
        <v>16.893262135840043</v>
      </c>
      <c r="AA54" s="255">
        <v>3.241826109338203</v>
      </c>
    </row>
    <row r="55" spans="1:27" s="33" customFormat="1" ht="11.25">
      <c r="A55" s="3">
        <v>37</v>
      </c>
      <c r="B55" s="273" t="s">
        <v>587</v>
      </c>
      <c r="C55" s="55" t="s">
        <v>588</v>
      </c>
      <c r="D55" s="57" t="s">
        <v>558</v>
      </c>
      <c r="E55" s="255">
        <v>451535</v>
      </c>
      <c r="F55" s="255">
        <v>261099.02352355767</v>
      </c>
      <c r="G55" s="255">
        <v>52837.3254202939</v>
      </c>
      <c r="H55" s="255">
        <v>62759.032698505674</v>
      </c>
      <c r="I55" s="255">
        <v>37756.05041269686</v>
      </c>
      <c r="J55" s="255">
        <v>32057.419071976135</v>
      </c>
      <c r="K55" s="255">
        <v>1221.7242065909613</v>
      </c>
      <c r="L55" s="255">
        <v>0</v>
      </c>
      <c r="M55" s="255">
        <v>2295.82660866066</v>
      </c>
      <c r="N55" s="255">
        <v>1508.5980577181556</v>
      </c>
      <c r="O55" s="255">
        <v>261099.02352355767</v>
      </c>
      <c r="P55" s="255">
        <v>52837.3254202939</v>
      </c>
      <c r="Q55" s="255">
        <v>62759.032698505674</v>
      </c>
      <c r="R55" s="255">
        <v>37756.05041269686</v>
      </c>
      <c r="S55" s="255">
        <v>24979.034656979886</v>
      </c>
      <c r="T55" s="255">
        <v>123.43145236975126</v>
      </c>
      <c r="U55" s="255">
        <v>6954.952962626498</v>
      </c>
      <c r="V55" s="255">
        <v>1221.7242065909613</v>
      </c>
      <c r="W55" s="255">
        <v>0</v>
      </c>
      <c r="X55" s="255">
        <v>0</v>
      </c>
      <c r="Y55" s="255">
        <v>2295.82660866066</v>
      </c>
      <c r="Z55" s="255">
        <v>1387.0976355794705</v>
      </c>
      <c r="AA55" s="255">
        <v>121.5004221386851</v>
      </c>
    </row>
    <row r="56" spans="1:27" s="33" customFormat="1" ht="11.25">
      <c r="A56" s="3">
        <v>38</v>
      </c>
      <c r="B56" s="277" t="s">
        <v>589</v>
      </c>
      <c r="C56" s="55" t="s">
        <v>590</v>
      </c>
      <c r="D56" s="55" t="s">
        <v>552</v>
      </c>
      <c r="E56" s="255">
        <v>-6691268</v>
      </c>
      <c r="F56" s="255">
        <v>-3477084.686625052</v>
      </c>
      <c r="G56" s="255">
        <v>-816290.6365353315</v>
      </c>
      <c r="H56" s="255">
        <v>-977546.9904116334</v>
      </c>
      <c r="I56" s="255">
        <v>-640786.7140779746</v>
      </c>
      <c r="J56" s="255">
        <v>-600901.6178752431</v>
      </c>
      <c r="K56" s="255">
        <v>-5.679846518443703E-18</v>
      </c>
      <c r="L56" s="255">
        <v>-149489.61213441854</v>
      </c>
      <c r="M56" s="255">
        <v>-26602.816121828193</v>
      </c>
      <c r="N56" s="255">
        <v>-2564.92621851954</v>
      </c>
      <c r="O56" s="255">
        <v>-3477084.686625052</v>
      </c>
      <c r="P56" s="255">
        <v>-816290.6365353315</v>
      </c>
      <c r="Q56" s="255">
        <v>-977546.9904116334</v>
      </c>
      <c r="R56" s="255">
        <v>-640786.7140779746</v>
      </c>
      <c r="S56" s="255">
        <v>-543657.4823724786</v>
      </c>
      <c r="T56" s="255">
        <v>-1454.547711701015</v>
      </c>
      <c r="U56" s="255">
        <v>-55789.587791063495</v>
      </c>
      <c r="V56" s="255">
        <v>-1.5441213851501704E-19</v>
      </c>
      <c r="W56" s="255">
        <v>-149489.61213441854</v>
      </c>
      <c r="X56" s="255">
        <v>-5.525434379928686E-18</v>
      </c>
      <c r="Y56" s="255">
        <v>-26602.816121828193</v>
      </c>
      <c r="Z56" s="255">
        <v>0</v>
      </c>
      <c r="AA56" s="255">
        <v>-2564.92621851954</v>
      </c>
    </row>
    <row r="57" spans="1:27" s="33" customFormat="1" ht="11.25">
      <c r="A57" s="3">
        <v>39</v>
      </c>
      <c r="B57" s="277" t="s">
        <v>591</v>
      </c>
      <c r="C57" s="55" t="s">
        <v>592</v>
      </c>
      <c r="D57" s="55" t="s">
        <v>593</v>
      </c>
      <c r="E57" s="255">
        <v>26180</v>
      </c>
      <c r="F57" s="255">
        <v>21826.144024472946</v>
      </c>
      <c r="G57" s="255">
        <v>2953.0734704171186</v>
      </c>
      <c r="H57" s="255">
        <v>355.31279600598356</v>
      </c>
      <c r="I57" s="255">
        <v>36.72179996951427</v>
      </c>
      <c r="J57" s="255">
        <v>25.82142648770067</v>
      </c>
      <c r="K57" s="255">
        <v>347.19797309070185</v>
      </c>
      <c r="L57" s="255">
        <v>610.4086678585791</v>
      </c>
      <c r="M57" s="255">
        <v>0</v>
      </c>
      <c r="N57" s="255">
        <v>25.319841697450453</v>
      </c>
      <c r="O57" s="255">
        <v>21826.144024472946</v>
      </c>
      <c r="P57" s="255">
        <v>2953.0734704171186</v>
      </c>
      <c r="Q57" s="255">
        <v>355.31279600598356</v>
      </c>
      <c r="R57" s="255">
        <v>36.72179996951427</v>
      </c>
      <c r="S57" s="255">
        <v>21.36934252834088</v>
      </c>
      <c r="T57" s="255">
        <v>0.24650873269520793</v>
      </c>
      <c r="U57" s="255">
        <v>4.205575226664582</v>
      </c>
      <c r="V57" s="255">
        <v>45.52548109334738</v>
      </c>
      <c r="W57" s="255">
        <v>610.4086678585791</v>
      </c>
      <c r="X57" s="255">
        <v>301.6724919973545</v>
      </c>
      <c r="Y57" s="255">
        <v>0</v>
      </c>
      <c r="Z57" s="255">
        <v>2.8133157441611614</v>
      </c>
      <c r="AA57" s="255">
        <v>22.50652595328929</v>
      </c>
    </row>
    <row r="58" spans="1:27" s="33" customFormat="1" ht="11.25">
      <c r="A58" s="3">
        <v>40</v>
      </c>
      <c r="B58" s="277" t="s">
        <v>594</v>
      </c>
      <c r="C58" s="70" t="s">
        <v>595</v>
      </c>
      <c r="D58" s="57" t="s">
        <v>596</v>
      </c>
      <c r="E58" s="255">
        <v>12850</v>
      </c>
      <c r="F58" s="255">
        <v>7413.0848241812255</v>
      </c>
      <c r="G58" s="255">
        <v>1458.760494244114</v>
      </c>
      <c r="H58" s="255">
        <v>1616.7473286201825</v>
      </c>
      <c r="I58" s="255">
        <v>971.108039273442</v>
      </c>
      <c r="J58" s="255">
        <v>813.7304820144051</v>
      </c>
      <c r="K58" s="255">
        <v>244.08659972897817</v>
      </c>
      <c r="L58" s="255">
        <v>84.09925154031619</v>
      </c>
      <c r="M58" s="255">
        <v>200.9337275340196</v>
      </c>
      <c r="N58" s="255">
        <v>47.44925286331671</v>
      </c>
      <c r="O58" s="255">
        <v>7413.0848241812255</v>
      </c>
      <c r="P58" s="255">
        <v>1458.760494244114</v>
      </c>
      <c r="Q58" s="255">
        <v>1616.7473286201825</v>
      </c>
      <c r="R58" s="255">
        <v>971.108039273442</v>
      </c>
      <c r="S58" s="255">
        <v>662.2461002946042</v>
      </c>
      <c r="T58" s="255">
        <v>2.6257320455628435</v>
      </c>
      <c r="U58" s="255">
        <v>148.85864967423805</v>
      </c>
      <c r="V58" s="255">
        <v>24.881616522310164</v>
      </c>
      <c r="W58" s="255">
        <v>84.09925154031619</v>
      </c>
      <c r="X58" s="255">
        <v>219.20498320666798</v>
      </c>
      <c r="Y58" s="255">
        <v>200.9337275340196</v>
      </c>
      <c r="Z58" s="255">
        <v>43.60652791375122</v>
      </c>
      <c r="AA58" s="255">
        <v>3.842724949565483</v>
      </c>
    </row>
    <row r="59" spans="1:27" s="33" customFormat="1" ht="11.25">
      <c r="A59" s="3">
        <v>41</v>
      </c>
      <c r="B59" s="277" t="s">
        <v>597</v>
      </c>
      <c r="C59" s="70" t="s">
        <v>598</v>
      </c>
      <c r="D59" s="70" t="s">
        <v>552</v>
      </c>
      <c r="E59" s="255">
        <v>6731013</v>
      </c>
      <c r="F59" s="255">
        <v>3497737.9814669127</v>
      </c>
      <c r="G59" s="255">
        <v>821139.2648295645</v>
      </c>
      <c r="H59" s="255">
        <v>983353.4541691619</v>
      </c>
      <c r="I59" s="255">
        <v>644592.8787617128</v>
      </c>
      <c r="J59" s="255">
        <v>604470.8718346498</v>
      </c>
      <c r="K59" s="255">
        <v>5.71358384593911E-18</v>
      </c>
      <c r="L59" s="255">
        <v>150377.5551422733</v>
      </c>
      <c r="M59" s="255">
        <v>26760.832349359665</v>
      </c>
      <c r="N59" s="255">
        <v>2580.161446365003</v>
      </c>
      <c r="O59" s="255">
        <v>3497737.9814669127</v>
      </c>
      <c r="P59" s="255">
        <v>821139.2648295645</v>
      </c>
      <c r="Q59" s="255">
        <v>983353.4541691619</v>
      </c>
      <c r="R59" s="255">
        <v>644592.8787617128</v>
      </c>
      <c r="S59" s="255">
        <v>546886.7158506316</v>
      </c>
      <c r="T59" s="255">
        <v>1463.1874790517709</v>
      </c>
      <c r="U59" s="255">
        <v>56120.96850496642</v>
      </c>
      <c r="V59" s="255">
        <v>1.5532932049685953E-19</v>
      </c>
      <c r="W59" s="255">
        <v>150377.5551422733</v>
      </c>
      <c r="X59" s="255">
        <v>5.558254525442251E-18</v>
      </c>
      <c r="Y59" s="255">
        <v>26760.832349359665</v>
      </c>
      <c r="Z59" s="255">
        <v>0</v>
      </c>
      <c r="AA59" s="255">
        <v>2580.161446365003</v>
      </c>
    </row>
    <row r="60" spans="1:27" s="33" customFormat="1" ht="11.25">
      <c r="A60" s="3">
        <v>42</v>
      </c>
      <c r="B60" s="277" t="s">
        <v>599</v>
      </c>
      <c r="C60" s="70" t="s">
        <v>600</v>
      </c>
      <c r="D60" s="57" t="s">
        <v>601</v>
      </c>
      <c r="E60" s="255">
        <v>-47223</v>
      </c>
      <c r="F60" s="255">
        <v>-38741.86710681502</v>
      </c>
      <c r="G60" s="255">
        <v>-5745.454541037806</v>
      </c>
      <c r="H60" s="255">
        <v>-564.7551511682215</v>
      </c>
      <c r="I60" s="255">
        <v>-666.3469168793882</v>
      </c>
      <c r="J60" s="255">
        <v>-1120.4779435144974</v>
      </c>
      <c r="K60" s="255">
        <v>-79.36909085805574</v>
      </c>
      <c r="L60" s="255">
        <v>-119.8157319562709</v>
      </c>
      <c r="M60" s="255">
        <v>-144.7218645820582</v>
      </c>
      <c r="N60" s="255">
        <v>-40.191653188691056</v>
      </c>
      <c r="O60" s="255">
        <v>-38741.86710681502</v>
      </c>
      <c r="P60" s="255">
        <v>-5745.454541037806</v>
      </c>
      <c r="Q60" s="255">
        <v>-564.7551511682215</v>
      </c>
      <c r="R60" s="255">
        <v>-666.3469168793882</v>
      </c>
      <c r="S60" s="255">
        <v>-657.4311185261513</v>
      </c>
      <c r="T60" s="255">
        <v>-0.6549950427596576</v>
      </c>
      <c r="U60" s="255">
        <v>-462.39182994558655</v>
      </c>
      <c r="V60" s="255">
        <v>-19.239576180043134</v>
      </c>
      <c r="W60" s="255">
        <v>-119.8157319562709</v>
      </c>
      <c r="X60" s="255">
        <v>-60.129514678012605</v>
      </c>
      <c r="Y60" s="255">
        <v>-144.7218645820582</v>
      </c>
      <c r="Z60" s="255">
        <v>-1.153910610698756</v>
      </c>
      <c r="AA60" s="255">
        <v>-39.0377425779923</v>
      </c>
    </row>
    <row r="61" spans="1:27" s="33" customFormat="1" ht="11.25">
      <c r="A61" s="3">
        <v>43</v>
      </c>
      <c r="B61" s="277" t="s">
        <v>602</v>
      </c>
      <c r="C61" s="70" t="s">
        <v>603</v>
      </c>
      <c r="D61" s="55" t="s">
        <v>570</v>
      </c>
      <c r="E61" s="255">
        <v>1125370</v>
      </c>
      <c r="F61" s="255">
        <v>583162.2631795438</v>
      </c>
      <c r="G61" s="255">
        <v>136943.76473497445</v>
      </c>
      <c r="H61" s="255">
        <v>164001.48217650672</v>
      </c>
      <c r="I61" s="255">
        <v>107507.9308708728</v>
      </c>
      <c r="J61" s="255">
        <v>100828.17972043631</v>
      </c>
      <c r="K61" s="255">
        <v>2775.6395502515525</v>
      </c>
      <c r="L61" s="255">
        <v>25130.047736317007</v>
      </c>
      <c r="M61" s="255">
        <v>4465.15183048896</v>
      </c>
      <c r="N61" s="255">
        <v>555.5402006084066</v>
      </c>
      <c r="O61" s="255">
        <v>583162.2631795438</v>
      </c>
      <c r="P61" s="255">
        <v>136943.76473497445</v>
      </c>
      <c r="Q61" s="255">
        <v>164001.48217650672</v>
      </c>
      <c r="R61" s="255">
        <v>107507.9308708728</v>
      </c>
      <c r="S61" s="255">
        <v>91214.95882057297</v>
      </c>
      <c r="T61" s="255">
        <v>244.26664498460283</v>
      </c>
      <c r="U61" s="255">
        <v>9368.954254878758</v>
      </c>
      <c r="V61" s="255">
        <v>104.8778289751935</v>
      </c>
      <c r="W61" s="255">
        <v>25130.047736317007</v>
      </c>
      <c r="X61" s="255">
        <v>2670.761721276359</v>
      </c>
      <c r="Y61" s="255">
        <v>4465.15183048896</v>
      </c>
      <c r="Z61" s="255">
        <v>125.25316484204151</v>
      </c>
      <c r="AA61" s="255">
        <v>430.28703576636514</v>
      </c>
    </row>
    <row r="62" spans="1:27" s="33" customFormat="1" ht="11.25">
      <c r="A62" s="3">
        <v>44</v>
      </c>
      <c r="B62" s="277" t="s">
        <v>604</v>
      </c>
      <c r="C62" s="70" t="s">
        <v>605</v>
      </c>
      <c r="D62" s="57" t="s">
        <v>552</v>
      </c>
      <c r="E62" s="255">
        <v>7653</v>
      </c>
      <c r="F62" s="255">
        <v>3976.8440162225634</v>
      </c>
      <c r="G62" s="255">
        <v>933.6156078944815</v>
      </c>
      <c r="H62" s="255">
        <v>1118.049242328992</v>
      </c>
      <c r="I62" s="255">
        <v>732.8866102566417</v>
      </c>
      <c r="J62" s="255">
        <v>687.2688527195795</v>
      </c>
      <c r="K62" s="255">
        <v>6.496207505909141E-21</v>
      </c>
      <c r="L62" s="255">
        <v>170.97566584759497</v>
      </c>
      <c r="M62" s="255">
        <v>30.426423180232977</v>
      </c>
      <c r="N62" s="255">
        <v>2.9335815499140128</v>
      </c>
      <c r="O62" s="255">
        <v>3976.8440162225634</v>
      </c>
      <c r="P62" s="255">
        <v>933.6156078944815</v>
      </c>
      <c r="Q62" s="255">
        <v>1118.049242328992</v>
      </c>
      <c r="R62" s="255">
        <v>732.8866102566417</v>
      </c>
      <c r="S62" s="255">
        <v>621.7970514103722</v>
      </c>
      <c r="T62" s="255">
        <v>1.663608995731133</v>
      </c>
      <c r="U62" s="255">
        <v>63.80819231347615</v>
      </c>
      <c r="V62" s="255">
        <v>1.766057040392681E-22</v>
      </c>
      <c r="W62" s="255">
        <v>170.97566584759497</v>
      </c>
      <c r="X62" s="255">
        <v>6.3196018018698735E-21</v>
      </c>
      <c r="Y62" s="255">
        <v>30.426423180232977</v>
      </c>
      <c r="Z62" s="255">
        <v>0</v>
      </c>
      <c r="AA62" s="255">
        <v>2.9335815499140128</v>
      </c>
    </row>
    <row r="63" spans="1:27" s="33" customFormat="1" ht="42">
      <c r="A63" s="3">
        <v>45</v>
      </c>
      <c r="B63" s="56" t="s">
        <v>606</v>
      </c>
      <c r="C63" s="43" t="s">
        <v>607</v>
      </c>
      <c r="D63" s="44" t="s">
        <v>472</v>
      </c>
      <c r="E63" s="255">
        <f aca="true" t="shared" si="5" ref="E63:AA63">(E49+E51+E52+E53+E54+E55+E56+E57+E58+E59+E60+E61+E62+E50)</f>
        <v>8006338.28</v>
      </c>
      <c r="F63" s="255">
        <f t="shared" si="5"/>
        <v>4177669.8216237896</v>
      </c>
      <c r="G63" s="255">
        <f t="shared" si="5"/>
        <v>973993.0532187017</v>
      </c>
      <c r="H63" s="255">
        <f t="shared" si="5"/>
        <v>1168700.6992373257</v>
      </c>
      <c r="I63" s="255">
        <f t="shared" si="5"/>
        <v>762485.4328707225</v>
      </c>
      <c r="J63" s="255">
        <f t="shared" si="5"/>
        <v>711443.7245679529</v>
      </c>
      <c r="K63" s="255">
        <f t="shared" si="5"/>
        <v>4475.0323767449845</v>
      </c>
      <c r="L63" s="255">
        <f t="shared" si="5"/>
        <v>170633.8312440832</v>
      </c>
      <c r="M63" s="255">
        <f t="shared" si="5"/>
        <v>32513.251161499065</v>
      </c>
      <c r="N63" s="255">
        <f t="shared" si="5"/>
        <v>4423.433699180094</v>
      </c>
      <c r="O63" s="255">
        <f t="shared" si="5"/>
        <v>4177669.8216237896</v>
      </c>
      <c r="P63" s="255">
        <f t="shared" si="5"/>
        <v>973993.0532187017</v>
      </c>
      <c r="Q63" s="255">
        <f t="shared" si="5"/>
        <v>1168700.6992373257</v>
      </c>
      <c r="R63" s="255">
        <f t="shared" si="5"/>
        <v>762485.4328707225</v>
      </c>
      <c r="S63" s="255">
        <f t="shared" si="5"/>
        <v>640364.8133357293</v>
      </c>
      <c r="T63" s="255">
        <f t="shared" si="5"/>
        <v>1765.7338030960975</v>
      </c>
      <c r="U63" s="255">
        <f t="shared" si="5"/>
        <v>69313.17742912749</v>
      </c>
      <c r="V63" s="255">
        <f t="shared" si="5"/>
        <v>1241.4621025035117</v>
      </c>
      <c r="W63" s="255">
        <f t="shared" si="5"/>
        <v>170633.8312440832</v>
      </c>
      <c r="X63" s="255">
        <f t="shared" si="5"/>
        <v>3233.5702742414724</v>
      </c>
      <c r="Y63" s="255">
        <f t="shared" si="5"/>
        <v>32513.251161499065</v>
      </c>
      <c r="Z63" s="255">
        <f t="shared" si="5"/>
        <v>1410.585903717615</v>
      </c>
      <c r="AA63" s="255">
        <f t="shared" si="5"/>
        <v>3012.8477954624773</v>
      </c>
    </row>
    <row r="64" spans="1:27" s="33" customFormat="1" ht="11.25">
      <c r="A64" s="3"/>
      <c r="B64" s="56"/>
      <c r="C64" s="44"/>
      <c r="D64" s="44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</row>
    <row r="65" spans="1:27" s="33" customFormat="1" ht="21">
      <c r="A65" s="3">
        <v>46</v>
      </c>
      <c r="B65" s="56" t="s">
        <v>608</v>
      </c>
      <c r="C65" s="43" t="s">
        <v>609</v>
      </c>
      <c r="D65" s="44" t="s">
        <v>472</v>
      </c>
      <c r="E65" s="255">
        <f aca="true" t="shared" si="6" ref="E65:AA65">(E28+E38+E47+E63)</f>
        <v>29583004.28</v>
      </c>
      <c r="F65" s="255">
        <f t="shared" si="6"/>
        <v>18290371.61081542</v>
      </c>
      <c r="G65" s="255">
        <f t="shared" si="6"/>
        <v>3832477.6435818025</v>
      </c>
      <c r="H65" s="255">
        <f t="shared" si="6"/>
        <v>2213820.780437109</v>
      </c>
      <c r="I65" s="255">
        <f t="shared" si="6"/>
        <v>1340178.465752339</v>
      </c>
      <c r="J65" s="255">
        <f t="shared" si="6"/>
        <v>1632535.9980879598</v>
      </c>
      <c r="K65" s="255">
        <f t="shared" si="6"/>
        <v>1367923.227496396</v>
      </c>
      <c r="L65" s="255">
        <f t="shared" si="6"/>
        <v>748454.0342195408</v>
      </c>
      <c r="M65" s="255">
        <f t="shared" si="6"/>
        <v>128547.98155231029</v>
      </c>
      <c r="N65" s="255">
        <f t="shared" si="6"/>
        <v>28694.53805712006</v>
      </c>
      <c r="O65" s="255">
        <f t="shared" si="6"/>
        <v>18290371.61081542</v>
      </c>
      <c r="P65" s="255">
        <f t="shared" si="6"/>
        <v>3832477.6435818025</v>
      </c>
      <c r="Q65" s="255">
        <f t="shared" si="6"/>
        <v>2213820.780437109</v>
      </c>
      <c r="R65" s="255">
        <f t="shared" si="6"/>
        <v>1340178.465752339</v>
      </c>
      <c r="S65" s="255">
        <f t="shared" si="6"/>
        <v>1443666.0369895785</v>
      </c>
      <c r="T65" s="255">
        <f t="shared" si="6"/>
        <v>3566.7141406522296</v>
      </c>
      <c r="U65" s="255">
        <f t="shared" si="6"/>
        <v>185303.24695772945</v>
      </c>
      <c r="V65" s="255">
        <f t="shared" si="6"/>
        <v>16920.80233242295</v>
      </c>
      <c r="W65" s="255">
        <f t="shared" si="6"/>
        <v>748454.0342195408</v>
      </c>
      <c r="X65" s="255">
        <f t="shared" si="6"/>
        <v>1351002.4251639731</v>
      </c>
      <c r="Y65" s="255">
        <f t="shared" si="6"/>
        <v>128547.98155231029</v>
      </c>
      <c r="Z65" s="255">
        <f t="shared" si="6"/>
        <v>20124.48598995558</v>
      </c>
      <c r="AA65" s="255">
        <f t="shared" si="6"/>
        <v>8570.052067164479</v>
      </c>
    </row>
    <row r="66" spans="6:25" ht="11.25">
      <c r="F66" s="278"/>
      <c r="G66" s="278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</row>
    <row r="67" spans="6:25" ht="11.25">
      <c r="F67" s="278"/>
      <c r="G67" s="278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</row>
    <row r="68" spans="6:25" ht="11.25">
      <c r="F68" s="278"/>
      <c r="G68" s="278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</row>
    <row r="69" spans="6:25" ht="11.25">
      <c r="F69" s="278"/>
      <c r="G69" s="278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</row>
    <row r="70" spans="6:25" ht="11.25">
      <c r="F70" s="278"/>
      <c r="G70" s="278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</row>
    <row r="71" spans="6:25" ht="11.25">
      <c r="F71" s="278"/>
      <c r="G71" s="278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</row>
    <row r="72" spans="6:25" ht="11.25">
      <c r="F72" s="278"/>
      <c r="G72" s="278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</row>
    <row r="73" spans="6:25" ht="11.25">
      <c r="F73" s="278"/>
      <c r="G73" s="278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</row>
    <row r="74" spans="6:25" ht="11.25">
      <c r="F74" s="278"/>
      <c r="G74" s="278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</row>
    <row r="75" spans="6:25" ht="11.25">
      <c r="F75" s="278"/>
      <c r="G75" s="278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</row>
    <row r="76" spans="6:25" ht="11.25">
      <c r="F76" s="278"/>
      <c r="G76" s="278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</row>
    <row r="77" spans="6:25" ht="11.25">
      <c r="F77" s="278"/>
      <c r="G77" s="278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</row>
    <row r="78" spans="6:25" ht="11.25">
      <c r="F78" s="278"/>
      <c r="G78" s="278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</row>
    <row r="79" spans="6:25" ht="11.25">
      <c r="F79" s="278"/>
      <c r="G79" s="278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</row>
    <row r="80" spans="6:25" ht="11.25">
      <c r="F80" s="278"/>
      <c r="G80" s="278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</row>
    <row r="81" spans="6:25" ht="11.25">
      <c r="F81" s="278"/>
      <c r="G81" s="278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</row>
    <row r="82" spans="6:25" ht="11.25">
      <c r="F82" s="278"/>
      <c r="G82" s="278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</row>
    <row r="83" spans="6:25" ht="11.25">
      <c r="F83" s="278"/>
      <c r="G83" s="278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</row>
    <row r="84" spans="6:25" ht="11.25">
      <c r="F84" s="278"/>
      <c r="G84" s="278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</row>
    <row r="85" spans="6:25" ht="11.25">
      <c r="F85" s="278"/>
      <c r="G85" s="278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</row>
    <row r="86" spans="6:25" ht="11.25">
      <c r="F86" s="278"/>
      <c r="G86" s="278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</row>
    <row r="87" spans="6:25" ht="11.25">
      <c r="F87" s="278"/>
      <c r="G87" s="278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</row>
    <row r="88" spans="6:25" ht="11.25">
      <c r="F88" s="278"/>
      <c r="G88" s="278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</row>
    <row r="89" spans="6:25" ht="11.25">
      <c r="F89" s="278"/>
      <c r="G89" s="278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</row>
    <row r="90" spans="6:25" ht="11.25">
      <c r="F90" s="278"/>
      <c r="G90" s="278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</row>
    <row r="91" spans="6:25" ht="11.25">
      <c r="F91" s="278"/>
      <c r="G91" s="278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</row>
    <row r="92" spans="6:25" ht="11.25">
      <c r="F92" s="278"/>
      <c r="G92" s="278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</row>
    <row r="93" spans="6:25" ht="11.25">
      <c r="F93" s="278"/>
      <c r="G93" s="278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</row>
    <row r="94" spans="6:25" ht="11.25">
      <c r="F94" s="278"/>
      <c r="G94" s="278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</row>
    <row r="95" spans="6:25" ht="11.25">
      <c r="F95" s="278"/>
      <c r="G95" s="278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</row>
    <row r="96" spans="6:25" ht="11.25">
      <c r="F96" s="278"/>
      <c r="G96" s="278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</row>
    <row r="97" spans="6:25" ht="11.25">
      <c r="F97" s="278"/>
      <c r="G97" s="278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</row>
    <row r="98" spans="6:25" ht="11.25">
      <c r="F98" s="278"/>
      <c r="G98" s="278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</row>
    <row r="99" spans="6:25" ht="11.25">
      <c r="F99" s="278"/>
      <c r="G99" s="278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</row>
    <row r="100" spans="6:25" ht="11.25">
      <c r="F100" s="278"/>
      <c r="G100" s="278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</row>
    <row r="101" spans="6:25" ht="11.25">
      <c r="F101" s="278"/>
      <c r="G101" s="278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</row>
    <row r="102" spans="6:25" ht="11.25">
      <c r="F102" s="278"/>
      <c r="G102" s="278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</row>
    <row r="103" spans="6:25" ht="11.25">
      <c r="F103" s="278"/>
      <c r="G103" s="278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</row>
    <row r="104" spans="6:25" ht="11.25">
      <c r="F104" s="278"/>
      <c r="G104" s="278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</row>
    <row r="105" spans="6:25" ht="11.25">
      <c r="F105" s="278"/>
      <c r="G105" s="278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</row>
    <row r="106" spans="6:25" ht="11.25">
      <c r="F106" s="278"/>
      <c r="G106" s="278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</row>
    <row r="107" spans="6:25" ht="11.25">
      <c r="F107" s="278"/>
      <c r="G107" s="278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</row>
    <row r="108" spans="6:25" ht="11.25">
      <c r="F108" s="278"/>
      <c r="G108" s="278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</row>
    <row r="109" spans="6:25" ht="11.25">
      <c r="F109" s="278"/>
      <c r="G109" s="278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</row>
    <row r="110" spans="6:25" ht="11.25">
      <c r="F110" s="278"/>
      <c r="G110" s="278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</row>
    <row r="111" spans="6:25" ht="11.25">
      <c r="F111" s="278"/>
      <c r="G111" s="278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</row>
    <row r="112" spans="6:25" ht="11.25">
      <c r="F112" s="278"/>
      <c r="G112" s="278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</row>
    <row r="113" spans="6:25" ht="11.25">
      <c r="F113" s="278"/>
      <c r="G113" s="278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</row>
    <row r="114" spans="6:25" ht="11.25">
      <c r="F114" s="278"/>
      <c r="G114" s="278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</row>
    <row r="115" spans="6:25" ht="11.25">
      <c r="F115" s="278"/>
      <c r="G115" s="278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</row>
    <row r="116" spans="6:25" ht="11.25">
      <c r="F116" s="278"/>
      <c r="G116" s="278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</row>
    <row r="117" spans="6:25" ht="11.25">
      <c r="F117" s="278"/>
      <c r="G117" s="278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</row>
    <row r="118" spans="6:25" ht="11.25">
      <c r="F118" s="278"/>
      <c r="G118" s="278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</row>
    <row r="119" spans="6:25" ht="11.25">
      <c r="F119" s="278"/>
      <c r="G119" s="278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</row>
    <row r="120" spans="6:25" ht="11.25">
      <c r="F120" s="278"/>
      <c r="G120" s="278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</row>
    <row r="121" spans="6:25" ht="11.25">
      <c r="F121" s="278"/>
      <c r="G121" s="278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</row>
    <row r="122" spans="6:25" ht="11.25">
      <c r="F122" s="278"/>
      <c r="G122" s="278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</row>
    <row r="123" spans="6:25" ht="11.25">
      <c r="F123" s="278"/>
      <c r="G123" s="278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</row>
    <row r="124" spans="6:25" ht="11.25">
      <c r="F124" s="278"/>
      <c r="G124" s="278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</row>
    <row r="125" spans="6:25" ht="11.25">
      <c r="F125" s="278"/>
      <c r="G125" s="278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</row>
    <row r="126" spans="6:25" ht="11.25">
      <c r="F126" s="278"/>
      <c r="G126" s="278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</row>
    <row r="127" spans="6:25" ht="11.25">
      <c r="F127" s="278"/>
      <c r="G127" s="278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</row>
    <row r="128" spans="6:25" ht="11.25">
      <c r="F128" s="278"/>
      <c r="G128" s="278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</row>
    <row r="129" spans="6:25" ht="11.25">
      <c r="F129" s="278"/>
      <c r="G129" s="278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</row>
    <row r="130" spans="6:25" ht="11.25">
      <c r="F130" s="278"/>
      <c r="G130" s="278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</row>
    <row r="131" spans="6:25" ht="11.25">
      <c r="F131" s="278"/>
      <c r="G131" s="278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</row>
    <row r="132" spans="6:25" ht="11.25">
      <c r="F132" s="278"/>
      <c r="G132" s="278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</row>
    <row r="133" spans="6:25" ht="11.25">
      <c r="F133" s="278"/>
      <c r="G133" s="278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</row>
    <row r="134" spans="6:25" ht="11.25">
      <c r="F134" s="278"/>
      <c r="G134" s="278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</row>
    <row r="135" spans="6:25" ht="11.25">
      <c r="F135" s="278"/>
      <c r="G135" s="278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</row>
    <row r="136" spans="6:25" ht="11.25">
      <c r="F136" s="278"/>
      <c r="G136" s="278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</row>
    <row r="137" spans="6:25" ht="11.25">
      <c r="F137" s="278"/>
      <c r="G137" s="278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</row>
    <row r="138" spans="6:25" ht="11.25">
      <c r="F138" s="278"/>
      <c r="G138" s="278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</row>
    <row r="139" spans="6:25" ht="11.25">
      <c r="F139" s="278"/>
      <c r="G139" s="278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</row>
    <row r="140" spans="6:25" ht="11.25">
      <c r="F140" s="278"/>
      <c r="G140" s="278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</row>
    <row r="141" spans="6:25" ht="11.25">
      <c r="F141" s="278"/>
      <c r="G141" s="278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</row>
    <row r="142" spans="6:25" ht="11.25">
      <c r="F142" s="278"/>
      <c r="G142" s="278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</row>
    <row r="143" spans="6:25" ht="11.25">
      <c r="F143" s="278"/>
      <c r="G143" s="278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</row>
    <row r="144" spans="6:25" ht="11.25">
      <c r="F144" s="278"/>
      <c r="G144" s="278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</row>
    <row r="145" spans="6:25" ht="11.25">
      <c r="F145" s="278"/>
      <c r="G145" s="278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</row>
    <row r="146" spans="6:25" ht="11.25">
      <c r="F146" s="278"/>
      <c r="G146" s="278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</row>
    <row r="147" spans="6:25" ht="11.25">
      <c r="F147" s="278"/>
      <c r="G147" s="278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</row>
    <row r="148" spans="6:25" ht="11.25">
      <c r="F148" s="278"/>
      <c r="G148" s="278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</row>
    <row r="149" spans="6:25" ht="11.25">
      <c r="F149" s="278"/>
      <c r="G149" s="278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</row>
    <row r="150" spans="6:25" ht="11.25">
      <c r="F150" s="278"/>
      <c r="G150" s="278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</row>
    <row r="151" spans="6:25" ht="11.25">
      <c r="F151" s="278"/>
      <c r="G151" s="278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</row>
    <row r="152" spans="6:25" ht="11.25">
      <c r="F152" s="278"/>
      <c r="G152" s="278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</row>
    <row r="153" spans="6:25" ht="11.25">
      <c r="F153" s="278"/>
      <c r="G153" s="278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</row>
    <row r="154" spans="6:25" ht="11.25">
      <c r="F154" s="278"/>
      <c r="G154" s="278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</row>
    <row r="155" spans="6:25" ht="11.25">
      <c r="F155" s="278"/>
      <c r="G155" s="278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</row>
    <row r="156" spans="6:25" ht="11.25">
      <c r="F156" s="278"/>
      <c r="G156" s="278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</row>
    <row r="157" spans="6:25" ht="11.25">
      <c r="F157" s="278"/>
      <c r="G157" s="278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</row>
    <row r="158" spans="6:25" ht="11.25">
      <c r="F158" s="278"/>
      <c r="G158" s="278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</row>
    <row r="159" spans="6:25" ht="11.25">
      <c r="F159" s="278"/>
      <c r="G159" s="278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</row>
    <row r="160" spans="6:25" ht="11.25">
      <c r="F160" s="278"/>
      <c r="G160" s="278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</row>
    <row r="161" spans="6:25" ht="11.25">
      <c r="F161" s="278"/>
      <c r="G161" s="278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</row>
    <row r="162" spans="6:25" ht="11.25">
      <c r="F162" s="278"/>
      <c r="G162" s="278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</row>
    <row r="163" spans="6:25" ht="11.25">
      <c r="F163" s="278"/>
      <c r="G163" s="278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</row>
    <row r="164" spans="6:25" ht="11.25">
      <c r="F164" s="278"/>
      <c r="G164" s="278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</row>
    <row r="165" spans="6:25" ht="11.25">
      <c r="F165" s="278"/>
      <c r="G165" s="278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</row>
    <row r="166" spans="6:25" ht="11.25">
      <c r="F166" s="278"/>
      <c r="G166" s="278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</row>
    <row r="167" spans="6:25" ht="11.25">
      <c r="F167" s="278"/>
      <c r="G167" s="278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</row>
    <row r="168" spans="6:25" ht="11.25">
      <c r="F168" s="278"/>
      <c r="G168" s="278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</row>
    <row r="169" spans="6:25" ht="11.25">
      <c r="F169" s="278"/>
      <c r="G169" s="278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</row>
    <row r="170" spans="6:25" ht="11.25">
      <c r="F170" s="278"/>
      <c r="G170" s="278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</row>
    <row r="171" spans="6:25" ht="11.25">
      <c r="F171" s="278"/>
      <c r="G171" s="278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</row>
    <row r="172" spans="6:25" ht="11.25">
      <c r="F172" s="278"/>
      <c r="G172" s="278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</row>
    <row r="173" spans="6:25" ht="11.25">
      <c r="F173" s="278"/>
      <c r="G173" s="278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</row>
    <row r="174" spans="6:25" ht="11.25">
      <c r="F174" s="278"/>
      <c r="G174" s="278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</row>
    <row r="175" spans="6:25" ht="11.25">
      <c r="F175" s="278"/>
      <c r="G175" s="278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</row>
    <row r="176" spans="6:25" ht="11.25">
      <c r="F176" s="278"/>
      <c r="G176" s="278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</row>
    <row r="177" spans="6:25" ht="11.25">
      <c r="F177" s="278"/>
      <c r="G177" s="278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</row>
    <row r="178" spans="6:25" ht="11.25">
      <c r="F178" s="278"/>
      <c r="G178" s="278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</row>
    <row r="179" spans="6:25" ht="11.25">
      <c r="F179" s="278"/>
      <c r="G179" s="278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</row>
    <row r="180" spans="6:25" ht="11.25">
      <c r="F180" s="278"/>
      <c r="G180" s="278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</row>
    <row r="181" spans="6:25" ht="11.25">
      <c r="F181" s="278"/>
      <c r="G181" s="278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</row>
    <row r="182" spans="6:25" ht="11.25">
      <c r="F182" s="278"/>
      <c r="G182" s="278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</row>
    <row r="183" spans="6:25" ht="11.25">
      <c r="F183" s="278"/>
      <c r="G183" s="278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</row>
    <row r="184" spans="6:25" ht="11.25">
      <c r="F184" s="278"/>
      <c r="G184" s="278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</row>
    <row r="185" spans="6:25" ht="11.25">
      <c r="F185" s="278"/>
      <c r="G185" s="278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</row>
    <row r="186" spans="6:25" ht="11.25">
      <c r="F186" s="278"/>
      <c r="G186" s="278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</row>
    <row r="187" spans="6:25" ht="11.25">
      <c r="F187" s="278"/>
      <c r="G187" s="278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</row>
    <row r="188" spans="6:25" ht="11.25">
      <c r="F188" s="278"/>
      <c r="G188" s="278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</row>
    <row r="189" spans="6:25" ht="11.25">
      <c r="F189" s="278"/>
      <c r="G189" s="278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</row>
    <row r="190" spans="6:25" ht="11.25">
      <c r="F190" s="278"/>
      <c r="G190" s="278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</row>
    <row r="191" spans="6:25" ht="11.25">
      <c r="F191" s="278"/>
      <c r="G191" s="278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</row>
    <row r="192" spans="6:25" ht="11.25">
      <c r="F192" s="278"/>
      <c r="G192" s="278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</row>
    <row r="193" spans="6:25" ht="11.25">
      <c r="F193" s="278"/>
      <c r="G193" s="278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</row>
    <row r="194" spans="6:25" ht="11.25">
      <c r="F194" s="278"/>
      <c r="G194" s="278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</row>
    <row r="195" spans="6:25" ht="11.25">
      <c r="F195" s="278"/>
      <c r="G195" s="278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</row>
    <row r="196" spans="6:25" ht="11.25">
      <c r="F196" s="278"/>
      <c r="G196" s="278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</row>
    <row r="197" spans="6:25" ht="11.25">
      <c r="F197" s="278"/>
      <c r="G197" s="278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</row>
    <row r="198" spans="6:25" ht="11.25">
      <c r="F198" s="278"/>
      <c r="G198" s="278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</row>
    <row r="199" spans="6:25" ht="11.25">
      <c r="F199" s="278"/>
      <c r="G199" s="278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</row>
    <row r="200" spans="6:25" ht="11.25">
      <c r="F200" s="278"/>
      <c r="G200" s="278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</row>
    <row r="201" spans="6:25" ht="11.25">
      <c r="F201" s="278"/>
      <c r="G201" s="278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</row>
    <row r="202" spans="6:25" ht="11.25">
      <c r="F202" s="278"/>
      <c r="G202" s="278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</row>
    <row r="203" spans="6:25" ht="11.25">
      <c r="F203" s="278"/>
      <c r="G203" s="278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</row>
    <row r="204" spans="6:25" ht="11.25">
      <c r="F204" s="278"/>
      <c r="G204" s="278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</row>
    <row r="205" spans="6:25" ht="11.25">
      <c r="F205" s="278"/>
      <c r="G205" s="278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</row>
    <row r="206" spans="6:25" ht="11.25">
      <c r="F206" s="278"/>
      <c r="G206" s="278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</row>
    <row r="207" spans="6:25" ht="11.25">
      <c r="F207" s="278"/>
      <c r="G207" s="278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</row>
    <row r="208" spans="6:25" ht="11.25">
      <c r="F208" s="278"/>
      <c r="G208" s="278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</row>
    <row r="209" spans="6:25" ht="11.25">
      <c r="F209" s="278"/>
      <c r="G209" s="278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</row>
    <row r="210" spans="6:25" ht="11.25">
      <c r="F210" s="278"/>
      <c r="G210" s="278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</row>
    <row r="211" spans="6:25" ht="11.25">
      <c r="F211" s="278"/>
      <c r="G211" s="278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</row>
    <row r="212" spans="6:25" ht="11.25">
      <c r="F212" s="278"/>
      <c r="G212" s="278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</row>
    <row r="213" spans="6:25" ht="11.25">
      <c r="F213" s="278"/>
      <c r="G213" s="278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</row>
    <row r="214" spans="6:25" ht="11.25">
      <c r="F214" s="278"/>
      <c r="G214" s="278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</row>
    <row r="215" spans="6:25" ht="11.25">
      <c r="F215" s="278"/>
      <c r="G215" s="278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</row>
    <row r="216" spans="6:25" ht="11.25">
      <c r="F216" s="278"/>
      <c r="G216" s="278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</row>
    <row r="217" spans="6:25" ht="11.25">
      <c r="F217" s="278"/>
      <c r="G217" s="278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</row>
    <row r="218" spans="6:25" ht="11.25">
      <c r="F218" s="278"/>
      <c r="G218" s="278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</row>
    <row r="219" spans="6:25" ht="11.25">
      <c r="F219" s="278"/>
      <c r="G219" s="278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</row>
    <row r="220" spans="6:25" ht="11.25">
      <c r="F220" s="278"/>
      <c r="G220" s="278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</row>
    <row r="221" spans="6:25" ht="11.25">
      <c r="F221" s="278"/>
      <c r="G221" s="278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</row>
    <row r="222" spans="6:25" ht="11.25">
      <c r="F222" s="278"/>
      <c r="G222" s="278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</row>
    <row r="223" spans="6:25" ht="11.25">
      <c r="F223" s="278"/>
      <c r="G223" s="278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</row>
    <row r="224" spans="6:25" ht="11.25">
      <c r="F224" s="278"/>
      <c r="G224" s="278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</row>
    <row r="225" spans="6:25" ht="11.25">
      <c r="F225" s="278"/>
      <c r="G225" s="278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</row>
    <row r="226" spans="6:25" ht="11.25">
      <c r="F226" s="278"/>
      <c r="G226" s="278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</row>
    <row r="227" spans="6:25" ht="11.25">
      <c r="F227" s="278"/>
      <c r="G227" s="278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</row>
    <row r="228" spans="6:25" ht="11.25">
      <c r="F228" s="278"/>
      <c r="G228" s="278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</row>
    <row r="229" spans="6:25" ht="11.25">
      <c r="F229" s="278"/>
      <c r="G229" s="278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</row>
    <row r="230" spans="6:25" ht="11.25">
      <c r="F230" s="278"/>
      <c r="G230" s="278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</row>
    <row r="231" spans="6:25" ht="11.25">
      <c r="F231" s="278"/>
      <c r="G231" s="278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</row>
    <row r="232" spans="6:25" ht="11.25">
      <c r="F232" s="278"/>
      <c r="G232" s="278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</row>
    <row r="233" spans="6:25" ht="11.25">
      <c r="F233" s="278"/>
      <c r="G233" s="278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</row>
    <row r="234" spans="6:25" ht="11.25">
      <c r="F234" s="278"/>
      <c r="G234" s="278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</row>
    <row r="235" spans="6:25" ht="11.25">
      <c r="F235" s="278"/>
      <c r="G235" s="278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</row>
    <row r="236" spans="6:25" ht="11.25">
      <c r="F236" s="278"/>
      <c r="G236" s="278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</row>
    <row r="237" spans="6:25" ht="11.25">
      <c r="F237" s="278"/>
      <c r="G237" s="278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</row>
    <row r="238" spans="6:25" ht="11.25">
      <c r="F238" s="278"/>
      <c r="G238" s="278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</row>
    <row r="239" spans="6:25" ht="11.25">
      <c r="F239" s="278"/>
      <c r="G239" s="278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</row>
    <row r="240" spans="6:25" ht="11.25">
      <c r="F240" s="278"/>
      <c r="G240" s="278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</row>
    <row r="241" spans="6:25" ht="11.25">
      <c r="F241" s="278"/>
      <c r="G241" s="278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</row>
    <row r="242" spans="6:25" ht="11.25">
      <c r="F242" s="278"/>
      <c r="G242" s="278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</row>
    <row r="243" spans="6:25" ht="11.25">
      <c r="F243" s="278"/>
      <c r="G243" s="278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</row>
    <row r="244" spans="6:25" ht="11.25">
      <c r="F244" s="278"/>
      <c r="G244" s="278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</row>
    <row r="245" spans="6:25" ht="11.25">
      <c r="F245" s="278"/>
      <c r="G245" s="278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</row>
    <row r="246" spans="6:25" ht="11.25">
      <c r="F246" s="278"/>
      <c r="G246" s="278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</row>
    <row r="247" spans="6:25" ht="11.25">
      <c r="F247" s="278"/>
      <c r="G247" s="278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</row>
    <row r="248" spans="6:25" ht="11.25">
      <c r="F248" s="278"/>
      <c r="G248" s="278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</row>
    <row r="249" spans="6:25" ht="11.25">
      <c r="F249" s="278"/>
      <c r="G249" s="278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</row>
    <row r="250" spans="6:25" ht="11.25">
      <c r="F250" s="278"/>
      <c r="G250" s="278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</row>
    <row r="251" spans="6:25" ht="11.25">
      <c r="F251" s="278"/>
      <c r="G251" s="278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</row>
    <row r="252" spans="6:25" ht="11.25">
      <c r="F252" s="278"/>
      <c r="G252" s="278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</row>
    <row r="253" spans="6:25" ht="11.25">
      <c r="F253" s="278"/>
      <c r="G253" s="278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</row>
    <row r="254" spans="6:25" ht="11.25">
      <c r="F254" s="278"/>
      <c r="G254" s="278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</row>
    <row r="255" spans="6:25" ht="11.25">
      <c r="F255" s="278"/>
      <c r="G255" s="278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</row>
    <row r="256" spans="6:25" ht="11.25">
      <c r="F256" s="278"/>
      <c r="G256" s="278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</row>
    <row r="257" spans="6:25" ht="11.25">
      <c r="F257" s="278"/>
      <c r="G257" s="278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</row>
    <row r="258" spans="6:25" ht="11.25">
      <c r="F258" s="278"/>
      <c r="G258" s="278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</row>
    <row r="259" spans="6:25" ht="11.25">
      <c r="F259" s="278"/>
      <c r="G259" s="278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</row>
    <row r="260" spans="6:25" ht="11.25">
      <c r="F260" s="278"/>
      <c r="G260" s="278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</row>
    <row r="261" spans="6:25" ht="11.25">
      <c r="F261" s="278"/>
      <c r="G261" s="278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</row>
    <row r="262" spans="6:25" ht="11.25">
      <c r="F262" s="278"/>
      <c r="G262" s="278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</row>
    <row r="263" spans="6:25" ht="11.25">
      <c r="F263" s="278"/>
      <c r="G263" s="278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</row>
    <row r="264" spans="6:25" ht="11.25">
      <c r="F264" s="278"/>
      <c r="G264" s="278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</row>
    <row r="265" spans="6:25" ht="11.25">
      <c r="F265" s="278"/>
      <c r="G265" s="278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</row>
    <row r="266" spans="6:25" ht="11.25">
      <c r="F266" s="278"/>
      <c r="G266" s="278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</row>
    <row r="267" spans="6:25" ht="11.25">
      <c r="F267" s="278"/>
      <c r="G267" s="278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</row>
    <row r="268" spans="6:25" ht="11.25">
      <c r="F268" s="278"/>
      <c r="G268" s="278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</row>
    <row r="269" spans="6:25" ht="11.25">
      <c r="F269" s="278"/>
      <c r="G269" s="278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</row>
    <row r="270" spans="6:25" ht="11.25">
      <c r="F270" s="278"/>
      <c r="G270" s="278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</row>
    <row r="271" spans="6:25" ht="11.25">
      <c r="F271" s="278"/>
      <c r="G271" s="278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</row>
    <row r="272" spans="6:25" ht="11.25">
      <c r="F272" s="278"/>
      <c r="G272" s="278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</row>
    <row r="273" spans="6:25" ht="11.25">
      <c r="F273" s="278"/>
      <c r="G273" s="278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</row>
    <row r="274" spans="6:25" ht="11.25">
      <c r="F274" s="278"/>
      <c r="G274" s="278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</row>
    <row r="275" spans="6:25" ht="11.25">
      <c r="F275" s="278"/>
      <c r="G275" s="278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</row>
    <row r="276" spans="6:25" ht="11.25">
      <c r="F276" s="278"/>
      <c r="G276" s="278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</row>
    <row r="277" spans="6:25" ht="11.25">
      <c r="F277" s="278"/>
      <c r="G277" s="278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</row>
    <row r="278" spans="6:25" ht="11.25">
      <c r="F278" s="278"/>
      <c r="G278" s="278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</row>
    <row r="279" spans="6:25" ht="11.25">
      <c r="F279" s="278"/>
      <c r="G279" s="278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</row>
    <row r="280" spans="6:25" ht="11.25">
      <c r="F280" s="278"/>
      <c r="G280" s="278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</row>
    <row r="281" spans="6:25" ht="11.25">
      <c r="F281" s="278"/>
      <c r="G281" s="278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</row>
    <row r="282" spans="6:25" ht="11.25">
      <c r="F282" s="278"/>
      <c r="G282" s="278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</row>
    <row r="283" spans="6:25" ht="11.25">
      <c r="F283" s="278"/>
      <c r="G283" s="278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</row>
    <row r="284" spans="6:25" ht="11.25">
      <c r="F284" s="278"/>
      <c r="G284" s="278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</row>
    <row r="285" spans="6:25" ht="11.25">
      <c r="F285" s="278"/>
      <c r="G285" s="278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</row>
    <row r="286" spans="6:25" ht="11.25">
      <c r="F286" s="278"/>
      <c r="G286" s="278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</row>
    <row r="287" spans="6:25" ht="11.25">
      <c r="F287" s="278"/>
      <c r="G287" s="278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</row>
    <row r="288" spans="6:25" ht="11.25">
      <c r="F288" s="278"/>
      <c r="G288" s="278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</row>
    <row r="289" spans="6:25" ht="11.25">
      <c r="F289" s="278"/>
      <c r="G289" s="278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</row>
    <row r="290" spans="6:25" ht="11.25">
      <c r="F290" s="278"/>
      <c r="G290" s="278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</row>
    <row r="291" spans="6:25" ht="11.25">
      <c r="F291" s="278"/>
      <c r="G291" s="278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  <c r="X291" s="279"/>
      <c r="Y291" s="279"/>
    </row>
    <row r="292" spans="6:25" ht="11.25">
      <c r="F292" s="278"/>
      <c r="G292" s="278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</row>
    <row r="293" spans="6:25" ht="11.25">
      <c r="F293" s="278"/>
      <c r="G293" s="278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</row>
    <row r="294" spans="6:25" ht="11.25">
      <c r="F294" s="278"/>
      <c r="G294" s="278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</row>
    <row r="295" spans="6:25" ht="11.25">
      <c r="F295" s="278"/>
      <c r="G295" s="278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</row>
    <row r="296" spans="6:25" ht="11.25">
      <c r="F296" s="278"/>
      <c r="G296" s="278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</row>
    <row r="297" spans="6:25" ht="11.25">
      <c r="F297" s="278"/>
      <c r="G297" s="278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</row>
    <row r="298" spans="6:25" ht="11.25">
      <c r="F298" s="278"/>
      <c r="G298" s="278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</row>
    <row r="299" spans="6:25" ht="11.25">
      <c r="F299" s="278"/>
      <c r="G299" s="278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</row>
    <row r="300" spans="6:25" ht="11.25">
      <c r="F300" s="278"/>
      <c r="G300" s="278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</row>
    <row r="301" spans="6:25" ht="11.25">
      <c r="F301" s="278"/>
      <c r="G301" s="278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</row>
    <row r="302" spans="6:25" ht="11.25">
      <c r="F302" s="278"/>
      <c r="G302" s="278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</row>
    <row r="303" spans="6:25" ht="11.25">
      <c r="F303" s="278"/>
      <c r="G303" s="278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</row>
    <row r="304" spans="6:25" ht="11.25">
      <c r="F304" s="278"/>
      <c r="G304" s="278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</row>
    <row r="305" spans="6:25" ht="11.25">
      <c r="F305" s="278"/>
      <c r="G305" s="278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</row>
    <row r="306" spans="6:25" ht="11.25">
      <c r="F306" s="278"/>
      <c r="G306" s="278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</row>
    <row r="307" spans="6:25" ht="11.25">
      <c r="F307" s="278"/>
      <c r="G307" s="278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</row>
    <row r="308" spans="6:25" ht="11.25">
      <c r="F308" s="278"/>
      <c r="G308" s="278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</row>
    <row r="309" spans="6:25" ht="11.25">
      <c r="F309" s="278"/>
      <c r="G309" s="278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</row>
    <row r="310" spans="6:25" ht="11.25">
      <c r="F310" s="278"/>
      <c r="G310" s="278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</row>
    <row r="311" spans="6:25" ht="11.25">
      <c r="F311" s="278"/>
      <c r="G311" s="278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</row>
    <row r="312" spans="6:25" ht="11.25">
      <c r="F312" s="278"/>
      <c r="G312" s="278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</row>
    <row r="313" spans="6:25" ht="11.25">
      <c r="F313" s="278"/>
      <c r="G313" s="278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  <c r="X313" s="279"/>
      <c r="Y313" s="279"/>
    </row>
    <row r="314" spans="6:25" ht="11.25">
      <c r="F314" s="278"/>
      <c r="G314" s="278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</row>
    <row r="315" spans="6:25" ht="11.25">
      <c r="F315" s="278"/>
      <c r="G315" s="278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  <c r="X315" s="279"/>
      <c r="Y315" s="279"/>
    </row>
    <row r="316" spans="6:25" ht="11.25">
      <c r="F316" s="278"/>
      <c r="G316" s="278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  <c r="X316" s="279"/>
      <c r="Y316" s="279"/>
    </row>
    <row r="317" spans="6:25" ht="11.25">
      <c r="F317" s="278"/>
      <c r="G317" s="278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</row>
    <row r="318" spans="6:25" ht="11.25">
      <c r="F318" s="278"/>
      <c r="G318" s="278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  <c r="X318" s="279"/>
      <c r="Y318" s="279"/>
    </row>
    <row r="319" spans="6:25" ht="11.25">
      <c r="F319" s="278"/>
      <c r="G319" s="278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</row>
    <row r="320" spans="6:25" ht="11.25">
      <c r="F320" s="278"/>
      <c r="G320" s="278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  <c r="X320" s="279"/>
      <c r="Y320" s="279"/>
    </row>
    <row r="321" spans="6:25" ht="11.25">
      <c r="F321" s="278"/>
      <c r="G321" s="278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</row>
    <row r="322" spans="6:25" ht="11.25">
      <c r="F322" s="278"/>
      <c r="G322" s="278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</row>
    <row r="323" spans="6:25" ht="11.25">
      <c r="F323" s="278"/>
      <c r="G323" s="278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</row>
    <row r="324" spans="6:25" ht="11.25">
      <c r="F324" s="278"/>
      <c r="G324" s="278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  <c r="X324" s="279"/>
      <c r="Y324" s="279"/>
    </row>
    <row r="325" spans="6:25" ht="11.25">
      <c r="F325" s="278"/>
      <c r="G325" s="278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</row>
    <row r="326" spans="6:25" ht="11.25">
      <c r="F326" s="278"/>
      <c r="G326" s="278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</row>
    <row r="327" spans="6:25" ht="11.25">
      <c r="F327" s="278"/>
      <c r="G327" s="278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</row>
    <row r="328" spans="6:25" ht="11.25">
      <c r="F328" s="278"/>
      <c r="G328" s="278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  <c r="X328" s="279"/>
      <c r="Y328" s="279"/>
    </row>
    <row r="329" spans="6:25" ht="11.25">
      <c r="F329" s="278"/>
      <c r="G329" s="278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</row>
    <row r="330" spans="6:25" ht="11.25">
      <c r="F330" s="278"/>
      <c r="G330" s="278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</row>
    <row r="331" spans="6:25" ht="11.25">
      <c r="F331" s="278"/>
      <c r="G331" s="278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</row>
    <row r="332" spans="6:25" ht="11.25">
      <c r="F332" s="278"/>
      <c r="G332" s="278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</row>
    <row r="333" spans="6:25" ht="11.25">
      <c r="F333" s="278"/>
      <c r="G333" s="278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</row>
    <row r="334" spans="6:25" ht="11.25">
      <c r="F334" s="278"/>
      <c r="G334" s="278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  <c r="X334" s="279"/>
      <c r="Y334" s="279"/>
    </row>
    <row r="335" spans="6:25" ht="11.25">
      <c r="F335" s="278"/>
      <c r="G335" s="278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  <c r="X335" s="279"/>
      <c r="Y335" s="279"/>
    </row>
    <row r="336" spans="6:25" ht="11.25">
      <c r="F336" s="278"/>
      <c r="G336" s="278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  <c r="X336" s="279"/>
      <c r="Y336" s="279"/>
    </row>
    <row r="337" spans="6:25" ht="11.25">
      <c r="F337" s="278"/>
      <c r="G337" s="278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  <c r="X337" s="279"/>
      <c r="Y337" s="279"/>
    </row>
    <row r="338" spans="6:25" ht="11.25">
      <c r="F338" s="278"/>
      <c r="G338" s="278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  <c r="X338" s="279"/>
      <c r="Y338" s="279"/>
    </row>
    <row r="339" spans="6:25" ht="11.25">
      <c r="F339" s="278"/>
      <c r="G339" s="278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  <c r="X339" s="279"/>
      <c r="Y339" s="279"/>
    </row>
    <row r="340" spans="6:25" ht="11.25">
      <c r="F340" s="278"/>
      <c r="G340" s="278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  <c r="X340" s="279"/>
      <c r="Y340" s="279"/>
    </row>
    <row r="341" spans="6:25" ht="11.25">
      <c r="F341" s="278"/>
      <c r="G341" s="278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  <c r="X341" s="279"/>
      <c r="Y341" s="279"/>
    </row>
    <row r="342" spans="6:25" ht="11.25">
      <c r="F342" s="278"/>
      <c r="G342" s="278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  <c r="X342" s="279"/>
      <c r="Y342" s="279"/>
    </row>
    <row r="343" spans="6:25" ht="11.25">
      <c r="F343" s="278"/>
      <c r="G343" s="278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</row>
    <row r="344" spans="6:25" ht="11.25">
      <c r="F344" s="278"/>
      <c r="G344" s="278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  <c r="X344" s="279"/>
      <c r="Y344" s="279"/>
    </row>
    <row r="345" spans="6:25" ht="11.25">
      <c r="F345" s="278"/>
      <c r="G345" s="278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  <c r="X345" s="279"/>
      <c r="Y345" s="279"/>
    </row>
    <row r="346" spans="6:25" ht="11.25">
      <c r="F346" s="278"/>
      <c r="G346" s="278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  <c r="X346" s="279"/>
      <c r="Y346" s="279"/>
    </row>
    <row r="347" spans="6:25" ht="11.25">
      <c r="F347" s="278"/>
      <c r="G347" s="278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  <c r="X347" s="279"/>
      <c r="Y347" s="279"/>
    </row>
    <row r="348" spans="6:25" ht="11.25">
      <c r="F348" s="278"/>
      <c r="G348" s="278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</row>
    <row r="349" spans="6:25" ht="11.25">
      <c r="F349" s="278"/>
      <c r="G349" s="278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</row>
    <row r="350" spans="6:25" ht="11.25">
      <c r="F350" s="278"/>
      <c r="G350" s="278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  <c r="X350" s="279"/>
      <c r="Y350" s="279"/>
    </row>
    <row r="351" spans="6:25" ht="11.25">
      <c r="F351" s="278"/>
      <c r="G351" s="278"/>
      <c r="H351" s="279"/>
      <c r="I351" s="279"/>
      <c r="J351" s="279"/>
      <c r="K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</row>
    <row r="352" spans="6:25" ht="11.25">
      <c r="F352" s="278"/>
      <c r="G352" s="278"/>
      <c r="H352" s="279"/>
      <c r="I352" s="279"/>
      <c r="J352" s="279"/>
      <c r="K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  <c r="W352" s="279"/>
      <c r="X352" s="279"/>
      <c r="Y352" s="279"/>
    </row>
    <row r="353" spans="6:25" ht="11.25">
      <c r="F353" s="278"/>
      <c r="G353" s="278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  <c r="W353" s="279"/>
      <c r="X353" s="279"/>
      <c r="Y353" s="279"/>
    </row>
    <row r="354" spans="6:25" ht="11.25">
      <c r="F354" s="278"/>
      <c r="G354" s="278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  <c r="X354" s="279"/>
      <c r="Y354" s="279"/>
    </row>
    <row r="355" spans="6:25" ht="11.25">
      <c r="F355" s="278"/>
      <c r="G355" s="278"/>
      <c r="H355" s="279"/>
      <c r="I355" s="279"/>
      <c r="J355" s="279"/>
      <c r="K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  <c r="W355" s="279"/>
      <c r="X355" s="279"/>
      <c r="Y355" s="279"/>
    </row>
    <row r="356" spans="6:25" ht="11.25">
      <c r="F356" s="278"/>
      <c r="G356" s="278"/>
      <c r="H356" s="279"/>
      <c r="I356" s="279"/>
      <c r="J356" s="279"/>
      <c r="K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  <c r="W356" s="279"/>
      <c r="X356" s="279"/>
      <c r="Y356" s="279"/>
    </row>
    <row r="357" spans="6:25" ht="11.25">
      <c r="F357" s="278"/>
      <c r="G357" s="278"/>
      <c r="H357" s="279"/>
      <c r="I357" s="279"/>
      <c r="J357" s="279"/>
      <c r="K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  <c r="W357" s="279"/>
      <c r="X357" s="279"/>
      <c r="Y357" s="279"/>
    </row>
    <row r="358" spans="6:25" ht="11.25">
      <c r="F358" s="278"/>
      <c r="G358" s="278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  <c r="X358" s="279"/>
      <c r="Y358" s="279"/>
    </row>
    <row r="359" spans="6:25" ht="11.25">
      <c r="F359" s="278"/>
      <c r="G359" s="278"/>
      <c r="H359" s="279"/>
      <c r="I359" s="279"/>
      <c r="J359" s="279"/>
      <c r="K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  <c r="W359" s="279"/>
      <c r="X359" s="279"/>
      <c r="Y359" s="279"/>
    </row>
    <row r="360" spans="6:25" ht="11.25">
      <c r="F360" s="278"/>
      <c r="G360" s="278"/>
      <c r="H360" s="279"/>
      <c r="I360" s="279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  <c r="X360" s="279"/>
      <c r="Y360" s="279"/>
    </row>
    <row r="361" spans="6:25" ht="11.25">
      <c r="F361" s="278"/>
      <c r="G361" s="278"/>
      <c r="H361" s="279"/>
      <c r="I361" s="279"/>
      <c r="J361" s="279"/>
      <c r="K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  <c r="W361" s="279"/>
      <c r="X361" s="279"/>
      <c r="Y361" s="279"/>
    </row>
    <row r="362" spans="6:25" ht="11.25">
      <c r="F362" s="278"/>
      <c r="G362" s="278"/>
      <c r="H362" s="279"/>
      <c r="I362" s="279"/>
      <c r="J362" s="279"/>
      <c r="K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  <c r="W362" s="279"/>
      <c r="X362" s="279"/>
      <c r="Y362" s="279"/>
    </row>
    <row r="363" spans="6:25" ht="11.25">
      <c r="F363" s="278"/>
      <c r="G363" s="278"/>
      <c r="H363" s="279"/>
      <c r="I363" s="279"/>
      <c r="J363" s="279"/>
      <c r="K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  <c r="W363" s="279"/>
      <c r="X363" s="279"/>
      <c r="Y363" s="279"/>
    </row>
    <row r="364" spans="6:25" ht="11.25">
      <c r="F364" s="278"/>
      <c r="G364" s="278"/>
      <c r="H364" s="279"/>
      <c r="I364" s="279"/>
      <c r="J364" s="279"/>
      <c r="K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  <c r="W364" s="279"/>
      <c r="X364" s="279"/>
      <c r="Y364" s="279"/>
    </row>
    <row r="365" spans="6:25" ht="11.25">
      <c r="F365" s="278"/>
      <c r="G365" s="278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79"/>
      <c r="X365" s="279"/>
      <c r="Y365" s="279"/>
    </row>
    <row r="366" spans="6:25" ht="11.25">
      <c r="F366" s="278"/>
      <c r="G366" s="278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  <c r="W366" s="279"/>
      <c r="X366" s="279"/>
      <c r="Y366" s="279"/>
    </row>
    <row r="367" spans="6:25" ht="11.25">
      <c r="F367" s="278"/>
      <c r="G367" s="278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</row>
    <row r="368" spans="6:25" ht="11.25">
      <c r="F368" s="278"/>
      <c r="G368" s="278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  <c r="X368" s="279"/>
      <c r="Y368" s="279"/>
    </row>
    <row r="369" spans="6:25" ht="11.25">
      <c r="F369" s="278"/>
      <c r="G369" s="278"/>
      <c r="H369" s="279"/>
      <c r="I369" s="279"/>
      <c r="J369" s="279"/>
      <c r="K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  <c r="W369" s="279"/>
      <c r="X369" s="279"/>
      <c r="Y369" s="279"/>
    </row>
    <row r="370" spans="6:25" ht="11.25">
      <c r="F370" s="278"/>
      <c r="G370" s="278"/>
      <c r="H370" s="279"/>
      <c r="I370" s="279"/>
      <c r="J370" s="279"/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  <c r="W370" s="279"/>
      <c r="X370" s="279"/>
      <c r="Y370" s="279"/>
    </row>
    <row r="371" spans="6:25" ht="11.25">
      <c r="F371" s="278"/>
      <c r="G371" s="278"/>
      <c r="H371" s="279"/>
      <c r="I371" s="279"/>
      <c r="J371" s="279"/>
      <c r="K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  <c r="W371" s="279"/>
      <c r="X371" s="279"/>
      <c r="Y371" s="279"/>
    </row>
    <row r="372" spans="6:25" ht="11.25">
      <c r="F372" s="278"/>
      <c r="G372" s="278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  <c r="X372" s="279"/>
      <c r="Y372" s="279"/>
    </row>
    <row r="373" spans="6:25" ht="11.25">
      <c r="F373" s="278"/>
      <c r="G373" s="278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  <c r="W373" s="279"/>
      <c r="X373" s="279"/>
      <c r="Y373" s="279"/>
    </row>
    <row r="374" spans="6:25" ht="11.25">
      <c r="F374" s="278"/>
      <c r="G374" s="278"/>
      <c r="H374" s="279"/>
      <c r="I374" s="279"/>
      <c r="J374" s="279"/>
      <c r="K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  <c r="X374" s="279"/>
      <c r="Y374" s="279"/>
    </row>
    <row r="375" spans="6:25" ht="11.25">
      <c r="F375" s="278"/>
      <c r="G375" s="278"/>
      <c r="H375" s="279"/>
      <c r="I375" s="279"/>
      <c r="J375" s="279"/>
      <c r="K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  <c r="W375" s="279"/>
      <c r="X375" s="279"/>
      <c r="Y375" s="279"/>
    </row>
    <row r="376" spans="6:25" ht="11.25">
      <c r="F376" s="278"/>
      <c r="G376" s="278"/>
      <c r="H376" s="279"/>
      <c r="I376" s="279"/>
      <c r="J376" s="279"/>
      <c r="K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  <c r="W376" s="279"/>
      <c r="X376" s="279"/>
      <c r="Y376" s="279"/>
    </row>
    <row r="377" spans="6:25" ht="11.25">
      <c r="F377" s="278"/>
      <c r="G377" s="278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  <c r="X377" s="279"/>
      <c r="Y377" s="279"/>
    </row>
    <row r="378" spans="6:25" ht="11.25">
      <c r="F378" s="278"/>
      <c r="G378" s="278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79"/>
      <c r="Y378" s="279"/>
    </row>
    <row r="379" spans="6:25" ht="11.25">
      <c r="F379" s="278"/>
      <c r="G379" s="278"/>
      <c r="H379" s="279"/>
      <c r="I379" s="279"/>
      <c r="J379" s="279"/>
      <c r="K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  <c r="W379" s="279"/>
      <c r="X379" s="279"/>
      <c r="Y379" s="279"/>
    </row>
    <row r="380" spans="6:25" ht="11.25">
      <c r="F380" s="278"/>
      <c r="G380" s="278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  <c r="Y380" s="279"/>
    </row>
    <row r="381" spans="6:25" ht="11.25">
      <c r="F381" s="278"/>
      <c r="G381" s="278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  <c r="Y381" s="279"/>
    </row>
    <row r="382" spans="6:25" ht="11.25">
      <c r="F382" s="278"/>
      <c r="G382" s="278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  <c r="Y382" s="279"/>
    </row>
    <row r="383" spans="6:25" ht="11.25">
      <c r="F383" s="278"/>
      <c r="G383" s="278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  <c r="Y383" s="279"/>
    </row>
    <row r="384" spans="6:25" ht="11.25">
      <c r="F384" s="278"/>
      <c r="G384" s="278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  <c r="Y384" s="279"/>
    </row>
    <row r="385" spans="6:25" ht="11.25">
      <c r="F385" s="278"/>
      <c r="G385" s="278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  <c r="Y385" s="279"/>
    </row>
    <row r="386" spans="6:25" ht="11.25">
      <c r="F386" s="278"/>
      <c r="G386" s="278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  <c r="Y386" s="279"/>
    </row>
    <row r="387" spans="6:25" ht="11.25">
      <c r="F387" s="278"/>
      <c r="G387" s="278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  <c r="Y387" s="279"/>
    </row>
    <row r="388" spans="6:25" ht="11.25">
      <c r="F388" s="278"/>
      <c r="G388" s="278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  <c r="Y388" s="279"/>
    </row>
    <row r="389" spans="6:25" ht="11.25">
      <c r="F389" s="278"/>
      <c r="G389" s="278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</row>
    <row r="390" spans="6:25" ht="11.25">
      <c r="F390" s="278"/>
      <c r="G390" s="278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  <c r="Y390" s="279"/>
    </row>
    <row r="391" spans="6:25" ht="11.25">
      <c r="F391" s="278"/>
      <c r="G391" s="278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</row>
    <row r="392" spans="6:25" ht="11.25">
      <c r="F392" s="278"/>
      <c r="G392" s="278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  <c r="Y392" s="279"/>
    </row>
    <row r="393" spans="6:25" ht="11.25">
      <c r="F393" s="278"/>
      <c r="G393" s="278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  <c r="Y393" s="279"/>
    </row>
    <row r="394" spans="6:25" ht="11.25">
      <c r="F394" s="278"/>
      <c r="G394" s="278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  <c r="Y394" s="279"/>
    </row>
    <row r="395" spans="6:25" ht="11.25">
      <c r="F395" s="278"/>
      <c r="G395" s="278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  <c r="Y395" s="279"/>
    </row>
    <row r="396" spans="6:25" ht="11.25">
      <c r="F396" s="278"/>
      <c r="G396" s="278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  <c r="Y396" s="279"/>
    </row>
    <row r="397" spans="6:25" ht="11.25">
      <c r="F397" s="278"/>
      <c r="G397" s="278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</row>
    <row r="398" spans="6:25" ht="11.25">
      <c r="F398" s="278"/>
      <c r="G398" s="278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  <c r="Y398" s="279"/>
    </row>
    <row r="399" spans="6:25" ht="11.25">
      <c r="F399" s="278"/>
      <c r="G399" s="278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  <c r="Y399" s="279"/>
    </row>
    <row r="400" spans="6:25" ht="11.25">
      <c r="F400" s="278"/>
      <c r="G400" s="278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  <c r="Y400" s="279"/>
    </row>
    <row r="401" spans="6:25" ht="11.25">
      <c r="F401" s="278"/>
      <c r="G401" s="278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  <c r="Y401" s="279"/>
    </row>
    <row r="402" spans="6:25" ht="11.25">
      <c r="F402" s="278"/>
      <c r="G402" s="278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  <c r="Y402" s="279"/>
    </row>
    <row r="403" spans="6:25" ht="11.25">
      <c r="F403" s="278"/>
      <c r="G403" s="278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  <c r="Y403" s="279"/>
    </row>
    <row r="404" spans="6:25" ht="11.25">
      <c r="F404" s="278"/>
      <c r="G404" s="278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  <c r="Y404" s="279"/>
    </row>
    <row r="405" spans="6:25" ht="11.25">
      <c r="F405" s="278"/>
      <c r="G405" s="278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  <c r="Y405" s="279"/>
    </row>
    <row r="406" spans="6:25" ht="11.25">
      <c r="F406" s="278"/>
      <c r="G406" s="278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  <c r="Y406" s="279"/>
    </row>
    <row r="407" spans="6:25" ht="11.25">
      <c r="F407" s="278"/>
      <c r="G407" s="278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  <c r="Y407" s="279"/>
    </row>
    <row r="408" spans="6:25" ht="11.25">
      <c r="F408" s="278"/>
      <c r="G408" s="278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  <c r="Y408" s="279"/>
    </row>
    <row r="409" spans="6:25" ht="11.25">
      <c r="F409" s="278"/>
      <c r="G409" s="278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  <c r="Y409" s="279"/>
    </row>
    <row r="410" spans="6:25" ht="11.25">
      <c r="F410" s="278"/>
      <c r="G410" s="278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  <c r="Y410" s="279"/>
    </row>
    <row r="411" spans="6:25" ht="11.25">
      <c r="F411" s="278"/>
      <c r="G411" s="278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  <c r="Y411" s="279"/>
    </row>
    <row r="412" spans="6:25" ht="11.25">
      <c r="F412" s="278"/>
      <c r="G412" s="278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  <c r="Y412" s="279"/>
    </row>
    <row r="413" spans="6:25" ht="11.25">
      <c r="F413" s="278"/>
      <c r="G413" s="278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  <c r="Y413" s="279"/>
    </row>
    <row r="414" spans="6:25" ht="11.25">
      <c r="F414" s="278"/>
      <c r="G414" s="278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  <c r="Y414" s="279"/>
    </row>
    <row r="415" spans="6:25" ht="11.25">
      <c r="F415" s="278"/>
      <c r="G415" s="278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  <c r="Y415" s="279"/>
    </row>
    <row r="416" spans="6:25" ht="11.25">
      <c r="F416" s="278"/>
      <c r="G416" s="278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  <c r="Y416" s="279"/>
    </row>
    <row r="417" spans="6:25" ht="11.25">
      <c r="F417" s="278"/>
      <c r="G417" s="278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  <c r="Y417" s="279"/>
    </row>
    <row r="418" spans="6:25" ht="11.25">
      <c r="F418" s="278"/>
      <c r="G418" s="278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  <c r="Y418" s="279"/>
    </row>
    <row r="419" spans="6:25" ht="11.25">
      <c r="F419" s="278"/>
      <c r="G419" s="278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  <c r="Y419" s="279"/>
    </row>
    <row r="420" spans="6:25" ht="11.25">
      <c r="F420" s="278"/>
      <c r="G420" s="278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  <c r="Y420" s="279"/>
    </row>
    <row r="421" spans="6:25" ht="11.25">
      <c r="F421" s="278"/>
      <c r="G421" s="278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  <c r="Y421" s="279"/>
    </row>
    <row r="422" spans="6:25" ht="11.25">
      <c r="F422" s="278"/>
      <c r="G422" s="278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  <c r="Y422" s="279"/>
    </row>
    <row r="423" spans="6:25" ht="11.25">
      <c r="F423" s="278"/>
      <c r="G423" s="278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  <c r="Y423" s="279"/>
    </row>
    <row r="424" spans="6:25" ht="11.25">
      <c r="F424" s="278"/>
      <c r="G424" s="278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  <c r="Y424" s="279"/>
    </row>
    <row r="425" spans="6:25" ht="11.25">
      <c r="F425" s="278"/>
      <c r="G425" s="278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  <c r="Y425" s="279"/>
    </row>
    <row r="426" spans="6:25" ht="11.25">
      <c r="F426" s="278"/>
      <c r="G426" s="278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  <c r="Y426" s="279"/>
    </row>
    <row r="427" spans="6:25" ht="11.25">
      <c r="F427" s="278"/>
      <c r="G427" s="278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  <c r="Y427" s="279"/>
    </row>
    <row r="428" spans="6:25" ht="11.25">
      <c r="F428" s="278"/>
      <c r="G428" s="278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  <c r="Y428" s="279"/>
    </row>
    <row r="429" spans="6:25" ht="11.25">
      <c r="F429" s="278"/>
      <c r="G429" s="278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  <c r="Y429" s="279"/>
    </row>
    <row r="430" spans="6:25" ht="11.25">
      <c r="F430" s="278"/>
      <c r="G430" s="278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  <c r="Y430" s="279"/>
    </row>
    <row r="431" spans="6:25" ht="11.25">
      <c r="F431" s="278"/>
      <c r="G431" s="278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  <c r="Y431" s="279"/>
    </row>
    <row r="432" spans="6:25" ht="11.25">
      <c r="F432" s="278"/>
      <c r="G432" s="278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  <c r="Y432" s="279"/>
    </row>
    <row r="433" spans="6:25" ht="11.25">
      <c r="F433" s="278"/>
      <c r="G433" s="278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  <c r="Y433" s="279"/>
    </row>
    <row r="434" spans="6:25" ht="11.25">
      <c r="F434" s="278"/>
      <c r="G434" s="278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  <c r="Y434" s="279"/>
    </row>
    <row r="435" spans="6:25" ht="11.25">
      <c r="F435" s="278"/>
      <c r="G435" s="278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  <c r="Y435" s="279"/>
    </row>
    <row r="436" spans="6:25" ht="11.25">
      <c r="F436" s="278"/>
      <c r="G436" s="278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  <c r="Y436" s="279"/>
    </row>
    <row r="437" spans="6:25" ht="11.25">
      <c r="F437" s="278"/>
      <c r="G437" s="278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  <c r="Y437" s="279"/>
    </row>
    <row r="438" spans="6:25" ht="11.25">
      <c r="F438" s="278"/>
      <c r="G438" s="278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  <c r="Y438" s="279"/>
    </row>
    <row r="439" spans="6:25" ht="11.25">
      <c r="F439" s="278"/>
      <c r="G439" s="278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  <c r="Y439" s="279"/>
    </row>
    <row r="440" spans="6:25" ht="11.25">
      <c r="F440" s="278"/>
      <c r="G440" s="278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  <c r="Y440" s="279"/>
    </row>
    <row r="441" spans="6:25" ht="11.25">
      <c r="F441" s="278"/>
      <c r="G441" s="278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  <c r="Y441" s="279"/>
    </row>
    <row r="442" spans="6:25" ht="11.25">
      <c r="F442" s="278"/>
      <c r="G442" s="278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  <c r="Y442" s="279"/>
    </row>
    <row r="443" spans="6:25" ht="11.25">
      <c r="F443" s="278"/>
      <c r="G443" s="278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  <c r="Y443" s="279"/>
    </row>
    <row r="444" spans="6:25" ht="11.25">
      <c r="F444" s="278"/>
      <c r="G444" s="278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  <c r="Y444" s="279"/>
    </row>
    <row r="445" spans="6:25" ht="11.25">
      <c r="F445" s="278"/>
      <c r="G445" s="278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  <c r="Y445" s="279"/>
    </row>
    <row r="446" spans="6:25" ht="11.25">
      <c r="F446" s="278"/>
      <c r="G446" s="278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  <c r="Y446" s="279"/>
    </row>
    <row r="447" spans="6:25" ht="11.25">
      <c r="F447" s="278"/>
      <c r="G447" s="278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  <c r="Y447" s="279"/>
    </row>
    <row r="448" spans="6:25" ht="11.25">
      <c r="F448" s="278"/>
      <c r="G448" s="278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  <c r="Y448" s="279"/>
    </row>
    <row r="449" spans="6:25" ht="11.25">
      <c r="F449" s="278"/>
      <c r="G449" s="278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  <c r="Y449" s="279"/>
    </row>
    <row r="450" spans="6:25" ht="11.25">
      <c r="F450" s="278"/>
      <c r="G450" s="278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  <c r="Y450" s="279"/>
    </row>
    <row r="451" spans="6:25" ht="11.25">
      <c r="F451" s="278"/>
      <c r="G451" s="278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  <c r="Y451" s="279"/>
    </row>
    <row r="452" spans="6:25" ht="11.25">
      <c r="F452" s="278"/>
      <c r="G452" s="278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  <c r="Y452" s="279"/>
    </row>
    <row r="453" spans="6:25" ht="11.25">
      <c r="F453" s="278"/>
      <c r="G453" s="278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  <c r="Y453" s="279"/>
    </row>
    <row r="454" spans="6:25" ht="11.25">
      <c r="F454" s="278"/>
      <c r="G454" s="278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  <c r="Y454" s="279"/>
    </row>
    <row r="455" spans="6:25" ht="11.25">
      <c r="F455" s="278"/>
      <c r="G455" s="278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  <c r="Y455" s="279"/>
    </row>
    <row r="456" spans="6:25" ht="11.25">
      <c r="F456" s="278"/>
      <c r="G456" s="278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  <c r="Y456" s="279"/>
    </row>
    <row r="457" spans="6:25" ht="11.25">
      <c r="F457" s="278"/>
      <c r="G457" s="278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  <c r="Y457" s="279"/>
    </row>
    <row r="458" spans="6:25" ht="11.25">
      <c r="F458" s="278"/>
      <c r="G458" s="278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  <c r="Y458" s="279"/>
    </row>
    <row r="459" spans="6:25" ht="11.25">
      <c r="F459" s="278"/>
      <c r="G459" s="278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  <c r="Y459" s="279"/>
    </row>
    <row r="460" spans="6:25" ht="11.25">
      <c r="F460" s="278"/>
      <c r="G460" s="278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  <c r="Y460" s="279"/>
    </row>
    <row r="461" spans="6:25" ht="11.25">
      <c r="F461" s="278"/>
      <c r="G461" s="278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  <c r="Y461" s="279"/>
    </row>
    <row r="462" spans="6:25" ht="11.25">
      <c r="F462" s="278"/>
      <c r="G462" s="278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  <c r="Y462" s="279"/>
    </row>
    <row r="463" spans="6:25" ht="11.25">
      <c r="F463" s="278"/>
      <c r="G463" s="278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  <c r="Y463" s="279"/>
    </row>
    <row r="464" spans="6:25" ht="11.25">
      <c r="F464" s="278"/>
      <c r="G464" s="278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  <c r="Y464" s="279"/>
    </row>
    <row r="465" spans="6:25" ht="11.25">
      <c r="F465" s="278"/>
      <c r="G465" s="278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  <c r="Y465" s="279"/>
    </row>
    <row r="466" spans="6:25" ht="11.25">
      <c r="F466" s="278"/>
      <c r="G466" s="278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  <c r="Y466" s="279"/>
    </row>
    <row r="467" spans="6:25" ht="11.25">
      <c r="F467" s="278"/>
      <c r="G467" s="278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  <c r="Y467" s="279"/>
    </row>
    <row r="468" spans="6:25" ht="11.25">
      <c r="F468" s="278"/>
      <c r="G468" s="278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  <c r="Y468" s="279"/>
    </row>
    <row r="469" spans="6:25" ht="11.25">
      <c r="F469" s="278"/>
      <c r="G469" s="278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  <c r="Y469" s="279"/>
    </row>
    <row r="470" spans="6:25" ht="11.25">
      <c r="F470" s="278"/>
      <c r="G470" s="278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  <c r="Y470" s="279"/>
    </row>
    <row r="471" spans="6:25" ht="11.25">
      <c r="F471" s="278"/>
      <c r="G471" s="278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Y471" s="279"/>
    </row>
    <row r="472" spans="6:25" ht="11.25">
      <c r="F472" s="278"/>
      <c r="G472" s="278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Y472" s="279"/>
    </row>
    <row r="473" spans="6:25" ht="11.25">
      <c r="F473" s="278"/>
      <c r="G473" s="278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Y473" s="279"/>
    </row>
    <row r="474" spans="6:25" ht="11.25">
      <c r="F474" s="278"/>
      <c r="G474" s="278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Y474" s="279"/>
    </row>
    <row r="475" spans="6:25" ht="11.25">
      <c r="F475" s="278"/>
      <c r="G475" s="278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Y475" s="279"/>
    </row>
    <row r="476" spans="6:25" ht="11.25">
      <c r="F476" s="278"/>
      <c r="G476" s="278"/>
      <c r="H476" s="279"/>
      <c r="I476" s="279"/>
      <c r="J476" s="279"/>
      <c r="K476" s="279"/>
      <c r="L476" s="279"/>
      <c r="M476" s="279"/>
      <c r="N476" s="279"/>
      <c r="O476" s="279"/>
      <c r="P476" s="279"/>
      <c r="Q476" s="279"/>
      <c r="R476" s="279"/>
      <c r="S476" s="279"/>
      <c r="T476" s="279"/>
      <c r="U476" s="279"/>
      <c r="V476" s="279"/>
      <c r="W476" s="279"/>
      <c r="X476" s="279"/>
      <c r="Y476" s="279"/>
    </row>
    <row r="477" spans="6:25" ht="11.25">
      <c r="F477" s="278"/>
      <c r="G477" s="278"/>
      <c r="H477" s="279"/>
      <c r="I477" s="279"/>
      <c r="J477" s="279"/>
      <c r="K477" s="279"/>
      <c r="L477" s="279"/>
      <c r="M477" s="279"/>
      <c r="N477" s="279"/>
      <c r="O477" s="279"/>
      <c r="P477" s="279"/>
      <c r="Q477" s="279"/>
      <c r="R477" s="279"/>
      <c r="S477" s="279"/>
      <c r="T477" s="279"/>
      <c r="U477" s="279"/>
      <c r="V477" s="279"/>
      <c r="W477" s="279"/>
      <c r="X477" s="279"/>
      <c r="Y477" s="279"/>
    </row>
    <row r="478" spans="6:25" ht="11.25">
      <c r="F478" s="278"/>
      <c r="G478" s="278"/>
      <c r="H478" s="279"/>
      <c r="I478" s="279"/>
      <c r="J478" s="279"/>
      <c r="K478" s="279"/>
      <c r="L478" s="279"/>
      <c r="M478" s="279"/>
      <c r="N478" s="279"/>
      <c r="O478" s="279"/>
      <c r="P478" s="279"/>
      <c r="Q478" s="279"/>
      <c r="R478" s="279"/>
      <c r="S478" s="279"/>
      <c r="T478" s="279"/>
      <c r="U478" s="279"/>
      <c r="V478" s="279"/>
      <c r="W478" s="279"/>
      <c r="X478" s="279"/>
      <c r="Y478" s="279"/>
    </row>
    <row r="479" spans="6:25" ht="11.25">
      <c r="F479" s="278"/>
      <c r="G479" s="278"/>
      <c r="H479" s="279"/>
      <c r="I479" s="279"/>
      <c r="J479" s="279"/>
      <c r="K479" s="279"/>
      <c r="L479" s="279"/>
      <c r="M479" s="279"/>
      <c r="N479" s="279"/>
      <c r="O479" s="279"/>
      <c r="P479" s="279"/>
      <c r="Q479" s="279"/>
      <c r="R479" s="279"/>
      <c r="S479" s="279"/>
      <c r="T479" s="279"/>
      <c r="U479" s="279"/>
      <c r="V479" s="279"/>
      <c r="W479" s="279"/>
      <c r="X479" s="279"/>
      <c r="Y479" s="279"/>
    </row>
    <row r="480" spans="6:25" ht="11.25">
      <c r="F480" s="278"/>
      <c r="G480" s="278"/>
      <c r="H480" s="279"/>
      <c r="I480" s="279"/>
      <c r="J480" s="279"/>
      <c r="K480" s="279"/>
      <c r="L480" s="279"/>
      <c r="M480" s="279"/>
      <c r="N480" s="279"/>
      <c r="O480" s="279"/>
      <c r="P480" s="279"/>
      <c r="Q480" s="279"/>
      <c r="R480" s="279"/>
      <c r="S480" s="279"/>
      <c r="T480" s="279"/>
      <c r="U480" s="279"/>
      <c r="V480" s="279"/>
      <c r="W480" s="279"/>
      <c r="X480" s="279"/>
      <c r="Y480" s="279"/>
    </row>
    <row r="481" spans="6:25" ht="11.25">
      <c r="F481" s="278"/>
      <c r="G481" s="278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  <c r="X481" s="279"/>
      <c r="Y481" s="279"/>
    </row>
    <row r="482" spans="6:25" ht="11.25">
      <c r="F482" s="278"/>
      <c r="G482" s="278"/>
      <c r="H482" s="279"/>
      <c r="I482" s="279"/>
      <c r="J482" s="279"/>
      <c r="K482" s="279"/>
      <c r="L482" s="279"/>
      <c r="M482" s="279"/>
      <c r="N482" s="279"/>
      <c r="O482" s="279"/>
      <c r="P482" s="279"/>
      <c r="Q482" s="279"/>
      <c r="R482" s="279"/>
      <c r="S482" s="279"/>
      <c r="T482" s="279"/>
      <c r="U482" s="279"/>
      <c r="V482" s="279"/>
      <c r="W482" s="279"/>
      <c r="X482" s="279"/>
      <c r="Y482" s="279"/>
    </row>
    <row r="483" spans="6:25" ht="11.25">
      <c r="F483" s="278"/>
      <c r="G483" s="278"/>
      <c r="H483" s="279"/>
      <c r="I483" s="279"/>
      <c r="J483" s="279"/>
      <c r="K483" s="279"/>
      <c r="L483" s="279"/>
      <c r="M483" s="279"/>
      <c r="N483" s="279"/>
      <c r="O483" s="279"/>
      <c r="P483" s="279"/>
      <c r="Q483" s="279"/>
      <c r="R483" s="279"/>
      <c r="S483" s="279"/>
      <c r="T483" s="279"/>
      <c r="U483" s="279"/>
      <c r="V483" s="279"/>
      <c r="W483" s="279"/>
      <c r="X483" s="279"/>
      <c r="Y483" s="279"/>
    </row>
    <row r="484" spans="6:25" ht="11.25">
      <c r="F484" s="278"/>
      <c r="G484" s="278"/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79"/>
      <c r="S484" s="279"/>
      <c r="T484" s="279"/>
      <c r="U484" s="279"/>
      <c r="V484" s="279"/>
      <c r="W484" s="279"/>
      <c r="X484" s="279"/>
      <c r="Y484" s="279"/>
    </row>
    <row r="485" spans="6:25" ht="11.25">
      <c r="F485" s="278"/>
      <c r="G485" s="278"/>
      <c r="H485" s="279"/>
      <c r="I485" s="279"/>
      <c r="J485" s="279"/>
      <c r="K485" s="279"/>
      <c r="L485" s="279"/>
      <c r="M485" s="279"/>
      <c r="N485" s="279"/>
      <c r="O485" s="279"/>
      <c r="P485" s="279"/>
      <c r="Q485" s="279"/>
      <c r="R485" s="279"/>
      <c r="S485" s="279"/>
      <c r="T485" s="279"/>
      <c r="U485" s="279"/>
      <c r="V485" s="279"/>
      <c r="W485" s="279"/>
      <c r="X485" s="279"/>
      <c r="Y485" s="279"/>
    </row>
    <row r="486" spans="6:25" ht="11.25">
      <c r="F486" s="278"/>
      <c r="G486" s="278"/>
      <c r="H486" s="279"/>
      <c r="I486" s="279"/>
      <c r="J486" s="279"/>
      <c r="K486" s="279"/>
      <c r="L486" s="279"/>
      <c r="M486" s="279"/>
      <c r="N486" s="279"/>
      <c r="O486" s="279"/>
      <c r="P486" s="279"/>
      <c r="Q486" s="279"/>
      <c r="R486" s="279"/>
      <c r="S486" s="279"/>
      <c r="T486" s="279"/>
      <c r="U486" s="279"/>
      <c r="V486" s="279"/>
      <c r="W486" s="279"/>
      <c r="X486" s="279"/>
      <c r="Y486" s="279"/>
    </row>
    <row r="487" spans="6:25" ht="11.25">
      <c r="F487" s="278"/>
      <c r="G487" s="278"/>
      <c r="H487" s="279"/>
      <c r="I487" s="279"/>
      <c r="J487" s="279"/>
      <c r="K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79"/>
      <c r="X487" s="279"/>
      <c r="Y487" s="279"/>
    </row>
    <row r="488" spans="6:25" ht="11.25">
      <c r="F488" s="278"/>
      <c r="G488" s="278"/>
      <c r="H488" s="279"/>
      <c r="I488" s="279"/>
      <c r="J488" s="279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  <c r="X488" s="279"/>
      <c r="Y488" s="279"/>
    </row>
    <row r="489" spans="6:25" ht="11.25">
      <c r="F489" s="278"/>
      <c r="G489" s="278"/>
      <c r="H489" s="279"/>
      <c r="I489" s="279"/>
      <c r="J489" s="279"/>
      <c r="K489" s="279"/>
      <c r="L489" s="279"/>
      <c r="M489" s="279"/>
      <c r="N489" s="279"/>
      <c r="O489" s="279"/>
      <c r="P489" s="279"/>
      <c r="Q489" s="279"/>
      <c r="R489" s="279"/>
      <c r="S489" s="279"/>
      <c r="T489" s="279"/>
      <c r="U489" s="279"/>
      <c r="V489" s="279"/>
      <c r="W489" s="279"/>
      <c r="X489" s="279"/>
      <c r="Y489" s="279"/>
    </row>
    <row r="490" spans="6:25" ht="11.25">
      <c r="F490" s="278"/>
      <c r="G490" s="278"/>
      <c r="H490" s="279"/>
      <c r="I490" s="279"/>
      <c r="J490" s="279"/>
      <c r="K490" s="279"/>
      <c r="L490" s="279"/>
      <c r="M490" s="279"/>
      <c r="N490" s="279"/>
      <c r="O490" s="279"/>
      <c r="P490" s="279"/>
      <c r="Q490" s="279"/>
      <c r="R490" s="279"/>
      <c r="S490" s="279"/>
      <c r="T490" s="279"/>
      <c r="U490" s="279"/>
      <c r="V490" s="279"/>
      <c r="W490" s="279"/>
      <c r="X490" s="279"/>
      <c r="Y490" s="279"/>
    </row>
    <row r="491" spans="6:25" ht="11.25">
      <c r="F491" s="278"/>
      <c r="G491" s="278"/>
      <c r="H491" s="279"/>
      <c r="I491" s="279"/>
      <c r="J491" s="279"/>
      <c r="K491" s="279"/>
      <c r="L491" s="279"/>
      <c r="M491" s="279"/>
      <c r="N491" s="279"/>
      <c r="O491" s="279"/>
      <c r="P491" s="279"/>
      <c r="Q491" s="279"/>
      <c r="R491" s="279"/>
      <c r="S491" s="279"/>
      <c r="T491" s="279"/>
      <c r="U491" s="279"/>
      <c r="V491" s="279"/>
      <c r="W491" s="279"/>
      <c r="X491" s="279"/>
      <c r="Y491" s="279"/>
    </row>
    <row r="492" spans="6:25" ht="11.25">
      <c r="F492" s="278"/>
      <c r="G492" s="278"/>
      <c r="H492" s="279"/>
      <c r="I492" s="279"/>
      <c r="J492" s="279"/>
      <c r="K492" s="279"/>
      <c r="L492" s="279"/>
      <c r="M492" s="279"/>
      <c r="N492" s="279"/>
      <c r="O492" s="279"/>
      <c r="P492" s="279"/>
      <c r="Q492" s="279"/>
      <c r="R492" s="279"/>
      <c r="S492" s="279"/>
      <c r="T492" s="279"/>
      <c r="U492" s="279"/>
      <c r="V492" s="279"/>
      <c r="W492" s="279"/>
      <c r="X492" s="279"/>
      <c r="Y492" s="279"/>
    </row>
    <row r="493" spans="6:25" ht="11.25">
      <c r="F493" s="278"/>
      <c r="G493" s="278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</row>
    <row r="494" spans="6:25" ht="11.25">
      <c r="F494" s="278"/>
      <c r="G494" s="278"/>
      <c r="H494" s="279"/>
      <c r="I494" s="279"/>
      <c r="J494" s="279"/>
      <c r="K494" s="279"/>
      <c r="L494" s="279"/>
      <c r="M494" s="279"/>
      <c r="N494" s="279"/>
      <c r="O494" s="279"/>
      <c r="P494" s="279"/>
      <c r="Q494" s="279"/>
      <c r="R494" s="279"/>
      <c r="S494" s="279"/>
      <c r="T494" s="279"/>
      <c r="U494" s="279"/>
      <c r="V494" s="279"/>
      <c r="W494" s="279"/>
      <c r="X494" s="279"/>
      <c r="Y494" s="279"/>
    </row>
    <row r="495" spans="6:25" ht="11.25">
      <c r="F495" s="278"/>
      <c r="G495" s="278"/>
      <c r="H495" s="279"/>
      <c r="I495" s="279"/>
      <c r="J495" s="279"/>
      <c r="K495" s="279"/>
      <c r="L495" s="279"/>
      <c r="M495" s="279"/>
      <c r="N495" s="279"/>
      <c r="O495" s="279"/>
      <c r="P495" s="279"/>
      <c r="Q495" s="279"/>
      <c r="R495" s="279"/>
      <c r="S495" s="279"/>
      <c r="T495" s="279"/>
      <c r="U495" s="279"/>
      <c r="V495" s="279"/>
      <c r="W495" s="279"/>
      <c r="X495" s="279"/>
      <c r="Y495" s="279"/>
    </row>
    <row r="496" spans="6:25" ht="11.25">
      <c r="F496" s="278"/>
      <c r="G496" s="278"/>
      <c r="H496" s="279"/>
      <c r="I496" s="279"/>
      <c r="J496" s="279"/>
      <c r="K496" s="279"/>
      <c r="L496" s="279"/>
      <c r="M496" s="279"/>
      <c r="N496" s="279"/>
      <c r="O496" s="279"/>
      <c r="P496" s="279"/>
      <c r="Q496" s="279"/>
      <c r="R496" s="279"/>
      <c r="S496" s="279"/>
      <c r="T496" s="279"/>
      <c r="U496" s="279"/>
      <c r="V496" s="279"/>
      <c r="W496" s="279"/>
      <c r="X496" s="279"/>
      <c r="Y496" s="279"/>
    </row>
    <row r="497" spans="6:25" ht="11.25">
      <c r="F497" s="278"/>
      <c r="G497" s="278"/>
      <c r="H497" s="279"/>
      <c r="I497" s="279"/>
      <c r="J497" s="279"/>
      <c r="K497" s="279"/>
      <c r="L497" s="279"/>
      <c r="M497" s="279"/>
      <c r="N497" s="279"/>
      <c r="O497" s="279"/>
      <c r="P497" s="279"/>
      <c r="Q497" s="279"/>
      <c r="R497" s="279"/>
      <c r="S497" s="279"/>
      <c r="T497" s="279"/>
      <c r="U497" s="279"/>
      <c r="V497" s="279"/>
      <c r="W497" s="279"/>
      <c r="X497" s="279"/>
      <c r="Y497" s="279"/>
    </row>
    <row r="498" spans="6:25" ht="11.25">
      <c r="F498" s="278"/>
      <c r="G498" s="278"/>
      <c r="H498" s="279"/>
      <c r="I498" s="279"/>
      <c r="J498" s="279"/>
      <c r="K498" s="279"/>
      <c r="L498" s="279"/>
      <c r="M498" s="279"/>
      <c r="N498" s="279"/>
      <c r="O498" s="279"/>
      <c r="P498" s="279"/>
      <c r="Q498" s="279"/>
      <c r="R498" s="279"/>
      <c r="S498" s="279"/>
      <c r="T498" s="279"/>
      <c r="U498" s="279"/>
      <c r="V498" s="279"/>
      <c r="W498" s="279"/>
      <c r="X498" s="279"/>
      <c r="Y498" s="279"/>
    </row>
    <row r="499" spans="6:25" ht="11.25">
      <c r="F499" s="278"/>
      <c r="G499" s="278"/>
      <c r="H499" s="279"/>
      <c r="I499" s="279"/>
      <c r="J499" s="279"/>
      <c r="K499" s="279"/>
      <c r="L499" s="279"/>
      <c r="M499" s="279"/>
      <c r="N499" s="279"/>
      <c r="O499" s="279"/>
      <c r="P499" s="279"/>
      <c r="Q499" s="279"/>
      <c r="R499" s="279"/>
      <c r="S499" s="279"/>
      <c r="T499" s="279"/>
      <c r="U499" s="279"/>
      <c r="V499" s="279"/>
      <c r="W499" s="279"/>
      <c r="X499" s="279"/>
      <c r="Y499" s="279"/>
    </row>
    <row r="500" spans="6:25" ht="11.25">
      <c r="F500" s="278"/>
      <c r="G500" s="278"/>
      <c r="H500" s="279"/>
      <c r="I500" s="279"/>
      <c r="J500" s="279"/>
      <c r="K500" s="279"/>
      <c r="L500" s="279"/>
      <c r="M500" s="279"/>
      <c r="N500" s="279"/>
      <c r="O500" s="279"/>
      <c r="P500" s="279"/>
      <c r="Q500" s="279"/>
      <c r="R500" s="279"/>
      <c r="S500" s="279"/>
      <c r="T500" s="279"/>
      <c r="U500" s="279"/>
      <c r="V500" s="279"/>
      <c r="W500" s="279"/>
      <c r="X500" s="279"/>
      <c r="Y500" s="279"/>
    </row>
    <row r="501" spans="6:25" ht="11.25">
      <c r="F501" s="278"/>
      <c r="G501" s="278"/>
      <c r="H501" s="279"/>
      <c r="I501" s="279"/>
      <c r="J501" s="279"/>
      <c r="K501" s="279"/>
      <c r="L501" s="279"/>
      <c r="M501" s="279"/>
      <c r="N501" s="279"/>
      <c r="O501" s="279"/>
      <c r="P501" s="279"/>
      <c r="Q501" s="279"/>
      <c r="R501" s="279"/>
      <c r="S501" s="279"/>
      <c r="T501" s="279"/>
      <c r="U501" s="279"/>
      <c r="V501" s="279"/>
      <c r="W501" s="279"/>
      <c r="X501" s="279"/>
      <c r="Y501" s="279"/>
    </row>
    <row r="502" spans="6:25" ht="11.25">
      <c r="F502" s="278"/>
      <c r="G502" s="278"/>
      <c r="H502" s="279"/>
      <c r="I502" s="279"/>
      <c r="J502" s="279"/>
      <c r="K502" s="279"/>
      <c r="L502" s="279"/>
      <c r="M502" s="279"/>
      <c r="N502" s="279"/>
      <c r="O502" s="279"/>
      <c r="P502" s="279"/>
      <c r="Q502" s="279"/>
      <c r="R502" s="279"/>
      <c r="S502" s="279"/>
      <c r="T502" s="279"/>
      <c r="U502" s="279"/>
      <c r="V502" s="279"/>
      <c r="W502" s="279"/>
      <c r="X502" s="279"/>
      <c r="Y502" s="279"/>
    </row>
    <row r="503" spans="6:25" ht="11.25">
      <c r="F503" s="278"/>
      <c r="G503" s="278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  <c r="T503" s="279"/>
      <c r="U503" s="279"/>
      <c r="V503" s="279"/>
      <c r="W503" s="279"/>
      <c r="X503" s="279"/>
      <c r="Y503" s="279"/>
    </row>
    <row r="504" spans="6:25" ht="11.25">
      <c r="F504" s="278"/>
      <c r="G504" s="278"/>
      <c r="H504" s="279"/>
      <c r="I504" s="279"/>
      <c r="J504" s="279"/>
      <c r="K504" s="279"/>
      <c r="L504" s="279"/>
      <c r="M504" s="279"/>
      <c r="N504" s="279"/>
      <c r="O504" s="279"/>
      <c r="P504" s="279"/>
      <c r="Q504" s="279"/>
      <c r="R504" s="279"/>
      <c r="S504" s="279"/>
      <c r="T504" s="279"/>
      <c r="U504" s="279"/>
      <c r="V504" s="279"/>
      <c r="W504" s="279"/>
      <c r="X504" s="279"/>
      <c r="Y504" s="279"/>
    </row>
    <row r="505" spans="6:25" ht="11.25">
      <c r="F505" s="278"/>
      <c r="G505" s="278"/>
      <c r="H505" s="279"/>
      <c r="I505" s="279"/>
      <c r="J505" s="279"/>
      <c r="K505" s="279"/>
      <c r="L505" s="279"/>
      <c r="M505" s="279"/>
      <c r="N505" s="279"/>
      <c r="O505" s="279"/>
      <c r="P505" s="279"/>
      <c r="Q505" s="279"/>
      <c r="R505" s="279"/>
      <c r="S505" s="279"/>
      <c r="T505" s="279"/>
      <c r="U505" s="279"/>
      <c r="V505" s="279"/>
      <c r="W505" s="279"/>
      <c r="X505" s="279"/>
      <c r="Y505" s="279"/>
    </row>
    <row r="506" spans="6:25" ht="11.25">
      <c r="F506" s="278"/>
      <c r="G506" s="278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  <c r="Y506" s="279"/>
    </row>
    <row r="507" spans="6:25" ht="11.25">
      <c r="F507" s="278"/>
      <c r="G507" s="278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  <c r="Y507" s="279"/>
    </row>
    <row r="508" spans="6:25" ht="11.25">
      <c r="F508" s="278"/>
      <c r="G508" s="278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  <c r="Y508" s="279"/>
    </row>
    <row r="509" spans="6:25" ht="11.25">
      <c r="F509" s="278"/>
      <c r="G509" s="278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  <c r="Y509" s="279"/>
    </row>
    <row r="510" spans="6:25" ht="11.25">
      <c r="F510" s="278"/>
      <c r="G510" s="278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  <c r="Y510" s="279"/>
    </row>
    <row r="511" spans="6:25" ht="11.25">
      <c r="F511" s="278"/>
      <c r="G511" s="278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  <c r="Y511" s="279"/>
    </row>
    <row r="512" spans="6:25" ht="11.25">
      <c r="F512" s="278"/>
      <c r="G512" s="278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  <c r="Y512" s="279"/>
    </row>
    <row r="513" spans="6:25" ht="11.25">
      <c r="F513" s="278"/>
      <c r="G513" s="278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  <c r="Y513" s="279"/>
    </row>
    <row r="514" spans="6:25" ht="11.25">
      <c r="F514" s="278"/>
      <c r="G514" s="278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  <c r="Y514" s="279"/>
    </row>
    <row r="515" spans="6:25" ht="11.25">
      <c r="F515" s="278"/>
      <c r="G515" s="278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  <c r="Y515" s="279"/>
    </row>
    <row r="516" spans="6:25" ht="11.25">
      <c r="F516" s="278"/>
      <c r="G516" s="278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  <c r="Y516" s="279"/>
    </row>
    <row r="517" spans="6:25" ht="11.25">
      <c r="F517" s="278"/>
      <c r="G517" s="278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  <c r="Y517" s="279"/>
    </row>
    <row r="518" spans="6:25" ht="11.25">
      <c r="F518" s="278"/>
      <c r="G518" s="278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  <c r="Y518" s="279"/>
    </row>
    <row r="519" spans="6:25" ht="11.25">
      <c r="F519" s="278"/>
      <c r="G519" s="278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  <c r="Y519" s="279"/>
    </row>
    <row r="520" spans="6:25" ht="11.25">
      <c r="F520" s="278"/>
      <c r="G520" s="278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  <c r="Y520" s="279"/>
    </row>
    <row r="521" spans="6:25" ht="11.25">
      <c r="F521" s="278"/>
      <c r="G521" s="278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  <c r="Y521" s="279"/>
    </row>
    <row r="522" spans="6:25" ht="11.25">
      <c r="F522" s="278"/>
      <c r="G522" s="278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  <c r="Y522" s="279"/>
    </row>
    <row r="523" spans="6:25" ht="11.25">
      <c r="F523" s="278"/>
      <c r="G523" s="278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  <c r="Y523" s="279"/>
    </row>
    <row r="524" spans="6:25" ht="11.25">
      <c r="F524" s="278"/>
      <c r="G524" s="278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  <c r="Y524" s="279"/>
    </row>
    <row r="525" spans="6:25" ht="11.25">
      <c r="F525" s="278"/>
      <c r="G525" s="278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  <c r="Y525" s="279"/>
    </row>
    <row r="526" spans="6:25" ht="11.25">
      <c r="F526" s="278"/>
      <c r="G526" s="278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  <c r="Y526" s="279"/>
    </row>
    <row r="527" spans="6:25" ht="11.25">
      <c r="F527" s="278"/>
      <c r="G527" s="278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  <c r="Y527" s="279"/>
    </row>
    <row r="528" spans="6:25" ht="11.25">
      <c r="F528" s="278"/>
      <c r="G528" s="278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  <c r="Y528" s="279"/>
    </row>
    <row r="529" spans="6:25" ht="11.25">
      <c r="F529" s="278"/>
      <c r="G529" s="278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  <c r="Y529" s="279"/>
    </row>
    <row r="530" spans="6:25" ht="11.25">
      <c r="F530" s="278"/>
      <c r="G530" s="278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  <c r="Y530" s="279"/>
    </row>
    <row r="531" spans="6:25" ht="11.25">
      <c r="F531" s="278"/>
      <c r="G531" s="278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  <c r="Y531" s="279"/>
    </row>
    <row r="532" spans="6:25" ht="11.25">
      <c r="F532" s="278"/>
      <c r="G532" s="278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  <c r="Y532" s="279"/>
    </row>
    <row r="533" spans="6:25" ht="11.25">
      <c r="F533" s="278"/>
      <c r="G533" s="278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  <c r="Y533" s="279"/>
    </row>
    <row r="534" spans="6:25" ht="11.25">
      <c r="F534" s="278"/>
      <c r="G534" s="278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  <c r="Y534" s="279"/>
    </row>
    <row r="535" spans="6:25" ht="11.25">
      <c r="F535" s="278"/>
      <c r="G535" s="278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</row>
    <row r="536" spans="6:25" ht="11.25">
      <c r="F536" s="278"/>
      <c r="G536" s="278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  <c r="Y536" s="279"/>
    </row>
    <row r="537" spans="6:25" ht="11.25">
      <c r="F537" s="278"/>
      <c r="G537" s="278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79"/>
    </row>
    <row r="538" spans="6:25" ht="11.25">
      <c r="F538" s="278"/>
      <c r="G538" s="278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  <c r="Y538" s="279"/>
    </row>
    <row r="539" spans="6:25" ht="11.25">
      <c r="F539" s="278"/>
      <c r="G539" s="278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  <c r="Y539" s="279"/>
    </row>
    <row r="540" spans="6:25" ht="11.25">
      <c r="F540" s="278"/>
      <c r="G540" s="278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  <c r="Y540" s="279"/>
    </row>
    <row r="541" spans="6:25" ht="11.25">
      <c r="F541" s="278"/>
      <c r="G541" s="278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  <c r="Y541" s="279"/>
    </row>
    <row r="542" spans="6:25" ht="11.25">
      <c r="F542" s="278"/>
      <c r="G542" s="278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  <c r="Y542" s="279"/>
    </row>
    <row r="543" spans="6:25" ht="11.25">
      <c r="F543" s="278"/>
      <c r="G543" s="278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  <c r="Y543" s="279"/>
    </row>
    <row r="544" spans="6:25" ht="11.25">
      <c r="F544" s="278"/>
      <c r="G544" s="278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  <c r="Y544" s="279"/>
    </row>
    <row r="545" spans="6:25" ht="11.25">
      <c r="F545" s="278"/>
      <c r="G545" s="278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  <c r="Y545" s="279"/>
    </row>
    <row r="546" spans="6:25" ht="11.25">
      <c r="F546" s="278"/>
      <c r="G546" s="278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  <c r="Y546" s="279"/>
    </row>
    <row r="547" spans="6:25" ht="11.25">
      <c r="F547" s="278"/>
      <c r="G547" s="278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  <c r="Y547" s="279"/>
    </row>
    <row r="548" spans="6:25" ht="11.25">
      <c r="F548" s="278"/>
      <c r="G548" s="278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  <c r="Y548" s="279"/>
    </row>
    <row r="549" spans="6:25" ht="11.25">
      <c r="F549" s="278"/>
      <c r="G549" s="278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  <c r="Y549" s="279"/>
    </row>
    <row r="550" spans="6:25" ht="11.25">
      <c r="F550" s="278"/>
      <c r="G550" s="278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  <c r="Y550" s="279"/>
    </row>
    <row r="551" spans="6:25" ht="11.25">
      <c r="F551" s="278"/>
      <c r="G551" s="278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  <c r="Y551" s="279"/>
    </row>
    <row r="552" spans="6:25" ht="11.25">
      <c r="F552" s="278"/>
      <c r="G552" s="278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  <c r="Y552" s="279"/>
    </row>
    <row r="553" spans="6:25" ht="11.25">
      <c r="F553" s="278"/>
      <c r="G553" s="278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  <c r="Y553" s="279"/>
    </row>
    <row r="554" spans="6:25" ht="11.25">
      <c r="F554" s="278"/>
      <c r="G554" s="278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  <c r="Y554" s="279"/>
    </row>
    <row r="555" spans="6:25" ht="11.25">
      <c r="F555" s="278"/>
      <c r="G555" s="278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  <c r="Y555" s="279"/>
    </row>
    <row r="556" spans="6:25" ht="11.25">
      <c r="F556" s="278"/>
      <c r="G556" s="278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  <c r="Y556" s="279"/>
    </row>
    <row r="557" spans="6:25" ht="11.25">
      <c r="F557" s="278"/>
      <c r="G557" s="278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  <c r="Y557" s="279"/>
    </row>
    <row r="558" spans="6:25" ht="11.25">
      <c r="F558" s="278"/>
      <c r="G558" s="278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  <c r="Y558" s="279"/>
    </row>
    <row r="559" spans="6:25" ht="11.25">
      <c r="F559" s="278"/>
      <c r="G559" s="278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  <c r="Y559" s="279"/>
    </row>
    <row r="560" spans="6:25" ht="11.25">
      <c r="F560" s="278"/>
      <c r="G560" s="278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  <c r="Y560" s="279"/>
    </row>
    <row r="561" spans="6:25" ht="11.25">
      <c r="F561" s="278"/>
      <c r="G561" s="278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  <c r="Y561" s="279"/>
    </row>
    <row r="562" spans="6:25" ht="11.25">
      <c r="F562" s="278"/>
      <c r="G562" s="278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  <c r="Y562" s="279"/>
    </row>
    <row r="563" spans="6:25" ht="11.25">
      <c r="F563" s="278"/>
      <c r="G563" s="278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  <c r="Y563" s="279"/>
    </row>
    <row r="564" spans="6:25" ht="11.25">
      <c r="F564" s="278"/>
      <c r="G564" s="278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  <c r="Y564" s="279"/>
    </row>
    <row r="565" spans="6:25" ht="11.25">
      <c r="F565" s="278"/>
      <c r="G565" s="278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  <c r="Y565" s="279"/>
    </row>
    <row r="566" spans="6:25" ht="11.25">
      <c r="F566" s="278"/>
      <c r="G566" s="278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  <c r="Y566" s="279"/>
    </row>
    <row r="567" spans="6:25" ht="11.25">
      <c r="F567" s="278"/>
      <c r="G567" s="278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  <c r="Y567" s="279"/>
    </row>
    <row r="568" spans="6:25" ht="11.25">
      <c r="F568" s="278"/>
      <c r="G568" s="278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  <c r="Y568" s="279"/>
    </row>
    <row r="569" spans="6:25" ht="11.25">
      <c r="F569" s="278"/>
      <c r="G569" s="278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  <c r="Y569" s="279"/>
    </row>
    <row r="570" spans="6:25" ht="11.25">
      <c r="F570" s="278"/>
      <c r="G570" s="278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  <c r="Y570" s="279"/>
    </row>
    <row r="571" spans="6:25" ht="11.25">
      <c r="F571" s="278"/>
      <c r="G571" s="278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  <c r="Y571" s="279"/>
    </row>
    <row r="572" spans="6:25" ht="11.25">
      <c r="F572" s="278"/>
      <c r="G572" s="278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  <c r="Y572" s="279"/>
    </row>
    <row r="573" spans="6:25" ht="11.25">
      <c r="F573" s="278"/>
      <c r="G573" s="278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  <c r="Y573" s="279"/>
    </row>
    <row r="574" spans="6:25" ht="11.25">
      <c r="F574" s="278"/>
      <c r="G574" s="278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  <c r="Y574" s="279"/>
    </row>
    <row r="575" spans="6:25" ht="11.25">
      <c r="F575" s="278"/>
      <c r="G575" s="278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  <c r="Y575" s="279"/>
    </row>
    <row r="576" spans="6:25" ht="11.25">
      <c r="F576" s="278"/>
      <c r="G576" s="278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  <c r="Y576" s="279"/>
    </row>
    <row r="577" spans="6:25" ht="11.25">
      <c r="F577" s="278"/>
      <c r="G577" s="278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  <c r="Y577" s="279"/>
    </row>
    <row r="578" spans="6:25" ht="11.25">
      <c r="F578" s="278"/>
      <c r="G578" s="278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  <c r="Y578" s="279"/>
    </row>
    <row r="579" spans="6:25" ht="11.25">
      <c r="F579" s="278"/>
      <c r="G579" s="278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  <c r="Y579" s="279"/>
    </row>
    <row r="580" spans="6:25" ht="11.25">
      <c r="F580" s="278"/>
      <c r="G580" s="278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  <c r="Y580" s="279"/>
    </row>
    <row r="581" spans="6:25" ht="11.25">
      <c r="F581" s="278"/>
      <c r="G581" s="278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  <c r="Y581" s="279"/>
    </row>
    <row r="582" spans="6:25" ht="11.25">
      <c r="F582" s="278"/>
      <c r="G582" s="278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  <c r="Y582" s="279"/>
    </row>
    <row r="583" spans="6:25" ht="11.25">
      <c r="F583" s="278"/>
      <c r="G583" s="278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  <c r="Y583" s="279"/>
    </row>
    <row r="584" spans="6:25" ht="11.25">
      <c r="F584" s="278"/>
      <c r="G584" s="278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  <c r="Y584" s="279"/>
    </row>
    <row r="585" spans="6:25" ht="11.25">
      <c r="F585" s="278"/>
      <c r="G585" s="278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  <c r="Y585" s="279"/>
    </row>
    <row r="586" spans="6:25" ht="11.25">
      <c r="F586" s="278"/>
      <c r="G586" s="278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  <c r="Y586" s="279"/>
    </row>
    <row r="587" spans="6:25" ht="11.25">
      <c r="F587" s="278"/>
      <c r="G587" s="278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  <c r="Y587" s="279"/>
    </row>
    <row r="588" spans="6:25" ht="11.25">
      <c r="F588" s="278"/>
      <c r="G588" s="278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  <c r="Y588" s="279"/>
    </row>
    <row r="589" spans="6:25" ht="11.25">
      <c r="F589" s="278"/>
      <c r="G589" s="278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  <c r="Y589" s="279"/>
    </row>
    <row r="590" spans="6:25" ht="11.25">
      <c r="F590" s="278"/>
      <c r="G590" s="278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  <c r="Y590" s="279"/>
    </row>
    <row r="591" spans="6:25" ht="11.25">
      <c r="F591" s="278"/>
      <c r="G591" s="278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  <c r="Y591" s="279"/>
    </row>
    <row r="592" spans="6:25" ht="11.25">
      <c r="F592" s="278"/>
      <c r="G592" s="278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  <c r="Y592" s="279"/>
    </row>
    <row r="593" spans="6:25" ht="11.25">
      <c r="F593" s="278"/>
      <c r="G593" s="278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  <c r="Y593" s="279"/>
    </row>
    <row r="594" spans="6:25" ht="11.25">
      <c r="F594" s="278"/>
      <c r="G594" s="278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  <c r="Y594" s="279"/>
    </row>
    <row r="595" spans="6:25" ht="11.25">
      <c r="F595" s="278"/>
      <c r="G595" s="278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  <c r="Y595" s="279"/>
    </row>
    <row r="596" spans="6:25" ht="11.25">
      <c r="F596" s="278"/>
      <c r="G596" s="278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</row>
    <row r="597" spans="6:25" ht="11.25">
      <c r="F597" s="278"/>
      <c r="G597" s="278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  <c r="Y597" s="279"/>
    </row>
    <row r="598" spans="6:25" ht="11.25">
      <c r="F598" s="278"/>
      <c r="G598" s="278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  <c r="Y598" s="279"/>
    </row>
    <row r="599" spans="6:25" ht="11.25">
      <c r="F599" s="278"/>
      <c r="G599" s="278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79"/>
    </row>
    <row r="600" spans="6:25" ht="11.25">
      <c r="F600" s="278"/>
      <c r="G600" s="278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  <c r="Y600" s="279"/>
    </row>
    <row r="601" spans="6:25" ht="11.25">
      <c r="F601" s="278"/>
      <c r="G601" s="278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</row>
    <row r="602" spans="6:25" ht="11.25">
      <c r="F602" s="278"/>
      <c r="G602" s="278"/>
      <c r="H602" s="279"/>
      <c r="I602" s="279"/>
      <c r="J602" s="279"/>
      <c r="K602" s="279"/>
      <c r="L602" s="279"/>
      <c r="M602" s="279"/>
      <c r="N602" s="279"/>
      <c r="O602" s="279"/>
      <c r="P602" s="279"/>
      <c r="Q602" s="279"/>
      <c r="R602" s="279"/>
      <c r="S602" s="279"/>
      <c r="T602" s="279"/>
      <c r="U602" s="279"/>
      <c r="V602" s="279"/>
      <c r="W602" s="279"/>
      <c r="X602" s="279"/>
      <c r="Y602" s="279"/>
    </row>
    <row r="603" spans="6:25" ht="11.25">
      <c r="F603" s="278"/>
      <c r="G603" s="278"/>
      <c r="H603" s="279"/>
      <c r="I603" s="279"/>
      <c r="J603" s="279"/>
      <c r="K603" s="279"/>
      <c r="L603" s="279"/>
      <c r="M603" s="279"/>
      <c r="N603" s="279"/>
      <c r="O603" s="279"/>
      <c r="P603" s="279"/>
      <c r="Q603" s="279"/>
      <c r="R603" s="279"/>
      <c r="S603" s="279"/>
      <c r="T603" s="279"/>
      <c r="U603" s="279"/>
      <c r="V603" s="279"/>
      <c r="W603" s="279"/>
      <c r="X603" s="279"/>
      <c r="Y603" s="279"/>
    </row>
    <row r="604" spans="6:25" ht="11.25">
      <c r="F604" s="278"/>
      <c r="G604" s="278"/>
      <c r="H604" s="279"/>
      <c r="I604" s="279"/>
      <c r="J604" s="279"/>
      <c r="K604" s="279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  <c r="X604" s="279"/>
      <c r="Y604" s="279"/>
    </row>
    <row r="605" spans="6:25" ht="11.25">
      <c r="F605" s="278"/>
      <c r="G605" s="278"/>
      <c r="H605" s="279"/>
      <c r="I605" s="279"/>
      <c r="J605" s="279"/>
      <c r="K605" s="279"/>
      <c r="L605" s="279"/>
      <c r="M605" s="279"/>
      <c r="N605" s="279"/>
      <c r="O605" s="279"/>
      <c r="P605" s="279"/>
      <c r="Q605" s="279"/>
      <c r="R605" s="279"/>
      <c r="S605" s="279"/>
      <c r="T605" s="279"/>
      <c r="U605" s="279"/>
      <c r="V605" s="279"/>
      <c r="W605" s="279"/>
      <c r="X605" s="279"/>
      <c r="Y605" s="279"/>
    </row>
    <row r="606" spans="6:25" ht="11.25">
      <c r="F606" s="278"/>
      <c r="G606" s="278"/>
      <c r="H606" s="279"/>
      <c r="I606" s="279"/>
      <c r="J606" s="279"/>
      <c r="K606" s="279"/>
      <c r="L606" s="279"/>
      <c r="M606" s="279"/>
      <c r="N606" s="279"/>
      <c r="O606" s="279"/>
      <c r="P606" s="279"/>
      <c r="Q606" s="279"/>
      <c r="R606" s="279"/>
      <c r="S606" s="279"/>
      <c r="T606" s="279"/>
      <c r="U606" s="279"/>
      <c r="V606" s="279"/>
      <c r="W606" s="279"/>
      <c r="X606" s="279"/>
      <c r="Y606" s="279"/>
    </row>
    <row r="607" spans="6:25" ht="11.25">
      <c r="F607" s="278"/>
      <c r="G607" s="278"/>
      <c r="H607" s="279"/>
      <c r="I607" s="279"/>
      <c r="J607" s="279"/>
      <c r="K607" s="279"/>
      <c r="L607" s="279"/>
      <c r="M607" s="279"/>
      <c r="N607" s="279"/>
      <c r="O607" s="279"/>
      <c r="P607" s="279"/>
      <c r="Q607" s="279"/>
      <c r="R607" s="279"/>
      <c r="S607" s="279"/>
      <c r="T607" s="279"/>
      <c r="U607" s="279"/>
      <c r="V607" s="279"/>
      <c r="W607" s="279"/>
      <c r="X607" s="279"/>
      <c r="Y607" s="279"/>
    </row>
    <row r="608" spans="6:25" ht="11.25">
      <c r="F608" s="278"/>
      <c r="G608" s="278"/>
      <c r="H608" s="279"/>
      <c r="I608" s="279"/>
      <c r="J608" s="279"/>
      <c r="K608" s="279"/>
      <c r="L608" s="279"/>
      <c r="M608" s="279"/>
      <c r="N608" s="279"/>
      <c r="O608" s="279"/>
      <c r="P608" s="279"/>
      <c r="Q608" s="279"/>
      <c r="R608" s="279"/>
      <c r="S608" s="279"/>
      <c r="T608" s="279"/>
      <c r="U608" s="279"/>
      <c r="V608" s="279"/>
      <c r="W608" s="279"/>
      <c r="X608" s="279"/>
      <c r="Y608" s="279"/>
    </row>
    <row r="609" spans="6:25" ht="11.25">
      <c r="F609" s="278"/>
      <c r="G609" s="278"/>
      <c r="H609" s="279"/>
      <c r="I609" s="279"/>
      <c r="J609" s="279"/>
      <c r="K609" s="279"/>
      <c r="L609" s="279"/>
      <c r="M609" s="279"/>
      <c r="N609" s="279"/>
      <c r="O609" s="279"/>
      <c r="P609" s="279"/>
      <c r="Q609" s="279"/>
      <c r="R609" s="279"/>
      <c r="S609" s="279"/>
      <c r="T609" s="279"/>
      <c r="U609" s="279"/>
      <c r="V609" s="279"/>
      <c r="W609" s="279"/>
      <c r="X609" s="279"/>
      <c r="Y609" s="279"/>
    </row>
    <row r="610" spans="6:25" ht="11.25">
      <c r="F610" s="278"/>
      <c r="G610" s="278"/>
      <c r="H610" s="279"/>
      <c r="I610" s="279"/>
      <c r="J610" s="279"/>
      <c r="K610" s="279"/>
      <c r="L610" s="279"/>
      <c r="M610" s="279"/>
      <c r="N610" s="279"/>
      <c r="O610" s="279"/>
      <c r="P610" s="279"/>
      <c r="Q610" s="279"/>
      <c r="R610" s="279"/>
      <c r="S610" s="279"/>
      <c r="T610" s="279"/>
      <c r="U610" s="279"/>
      <c r="V610" s="279"/>
      <c r="W610" s="279"/>
      <c r="X610" s="279"/>
      <c r="Y610" s="279"/>
    </row>
    <row r="611" spans="6:25" ht="11.25">
      <c r="F611" s="278"/>
      <c r="G611" s="278"/>
      <c r="H611" s="279"/>
      <c r="I611" s="279"/>
      <c r="J611" s="279"/>
      <c r="K611" s="279"/>
      <c r="L611" s="279"/>
      <c r="M611" s="279"/>
      <c r="N611" s="279"/>
      <c r="O611" s="279"/>
      <c r="P611" s="279"/>
      <c r="Q611" s="279"/>
      <c r="R611" s="279"/>
      <c r="S611" s="279"/>
      <c r="T611" s="279"/>
      <c r="U611" s="279"/>
      <c r="V611" s="279"/>
      <c r="W611" s="279"/>
      <c r="X611" s="279"/>
      <c r="Y611" s="279"/>
    </row>
    <row r="612" spans="6:25" ht="11.25">
      <c r="F612" s="278"/>
      <c r="G612" s="278"/>
      <c r="H612" s="279"/>
      <c r="I612" s="279"/>
      <c r="J612" s="279"/>
      <c r="K612" s="279"/>
      <c r="L612" s="279"/>
      <c r="M612" s="279"/>
      <c r="N612" s="279"/>
      <c r="O612" s="279"/>
      <c r="P612" s="279"/>
      <c r="Q612" s="279"/>
      <c r="R612" s="279"/>
      <c r="S612" s="279"/>
      <c r="T612" s="279"/>
      <c r="U612" s="279"/>
      <c r="V612" s="279"/>
      <c r="W612" s="279"/>
      <c r="X612" s="279"/>
      <c r="Y612" s="279"/>
    </row>
    <row r="613" spans="6:25" ht="11.25">
      <c r="F613" s="278"/>
      <c r="G613" s="278"/>
      <c r="H613" s="279"/>
      <c r="I613" s="279"/>
      <c r="J613" s="279"/>
      <c r="K613" s="279"/>
      <c r="L613" s="279"/>
      <c r="M613" s="279"/>
      <c r="N613" s="279"/>
      <c r="O613" s="279"/>
      <c r="P613" s="279"/>
      <c r="Q613" s="279"/>
      <c r="R613" s="279"/>
      <c r="S613" s="279"/>
      <c r="T613" s="279"/>
      <c r="U613" s="279"/>
      <c r="V613" s="279"/>
      <c r="W613" s="279"/>
      <c r="X613" s="279"/>
      <c r="Y613" s="279"/>
    </row>
    <row r="614" spans="6:25" ht="11.25">
      <c r="F614" s="278"/>
      <c r="G614" s="278"/>
      <c r="H614" s="279"/>
      <c r="I614" s="279"/>
      <c r="J614" s="279"/>
      <c r="K614" s="279"/>
      <c r="L614" s="279"/>
      <c r="M614" s="279"/>
      <c r="N614" s="279"/>
      <c r="O614" s="279"/>
      <c r="P614" s="279"/>
      <c r="Q614" s="279"/>
      <c r="R614" s="279"/>
      <c r="S614" s="279"/>
      <c r="T614" s="279"/>
      <c r="U614" s="279"/>
      <c r="V614" s="279"/>
      <c r="W614" s="279"/>
      <c r="X614" s="279"/>
      <c r="Y614" s="279"/>
    </row>
    <row r="615" spans="6:25" ht="11.25">
      <c r="F615" s="278"/>
      <c r="G615" s="278"/>
      <c r="H615" s="279"/>
      <c r="I615" s="279"/>
      <c r="J615" s="279"/>
      <c r="K615" s="279"/>
      <c r="L615" s="279"/>
      <c r="M615" s="279"/>
      <c r="N615" s="279"/>
      <c r="O615" s="279"/>
      <c r="P615" s="279"/>
      <c r="Q615" s="279"/>
      <c r="R615" s="279"/>
      <c r="S615" s="279"/>
      <c r="T615" s="279"/>
      <c r="U615" s="279"/>
      <c r="V615" s="279"/>
      <c r="W615" s="279"/>
      <c r="X615" s="279"/>
      <c r="Y615" s="279"/>
    </row>
    <row r="616" spans="6:25" ht="11.25">
      <c r="F616" s="278"/>
      <c r="G616" s="278"/>
      <c r="H616" s="279"/>
      <c r="I616" s="279"/>
      <c r="J616" s="279"/>
      <c r="K616" s="279"/>
      <c r="L616" s="279"/>
      <c r="M616" s="279"/>
      <c r="N616" s="279"/>
      <c r="O616" s="279"/>
      <c r="P616" s="279"/>
      <c r="Q616" s="279"/>
      <c r="R616" s="279"/>
      <c r="S616" s="279"/>
      <c r="T616" s="279"/>
      <c r="U616" s="279"/>
      <c r="V616" s="279"/>
      <c r="W616" s="279"/>
      <c r="X616" s="279"/>
      <c r="Y616" s="279"/>
    </row>
    <row r="617" spans="6:25" ht="11.25">
      <c r="F617" s="278"/>
      <c r="G617" s="278"/>
      <c r="H617" s="279"/>
      <c r="I617" s="279"/>
      <c r="J617" s="279"/>
      <c r="K617" s="279"/>
      <c r="L617" s="279"/>
      <c r="M617" s="279"/>
      <c r="N617" s="279"/>
      <c r="O617" s="279"/>
      <c r="P617" s="279"/>
      <c r="Q617" s="279"/>
      <c r="R617" s="279"/>
      <c r="S617" s="279"/>
      <c r="T617" s="279"/>
      <c r="U617" s="279"/>
      <c r="V617" s="279"/>
      <c r="W617" s="279"/>
      <c r="X617" s="279"/>
      <c r="Y617" s="279"/>
    </row>
    <row r="618" spans="6:25" ht="11.25">
      <c r="F618" s="278"/>
      <c r="G618" s="278"/>
      <c r="H618" s="279"/>
      <c r="I618" s="279"/>
      <c r="J618" s="279"/>
      <c r="K618" s="279"/>
      <c r="L618" s="279"/>
      <c r="M618" s="279"/>
      <c r="N618" s="279"/>
      <c r="O618" s="279"/>
      <c r="P618" s="279"/>
      <c r="Q618" s="279"/>
      <c r="R618" s="279"/>
      <c r="S618" s="279"/>
      <c r="T618" s="279"/>
      <c r="U618" s="279"/>
      <c r="V618" s="279"/>
      <c r="W618" s="279"/>
      <c r="X618" s="279"/>
      <c r="Y618" s="279"/>
    </row>
    <row r="619" spans="6:25" ht="11.25">
      <c r="F619" s="278"/>
      <c r="G619" s="278"/>
      <c r="H619" s="279"/>
      <c r="I619" s="279"/>
      <c r="J619" s="279"/>
      <c r="K619" s="279"/>
      <c r="L619" s="279"/>
      <c r="M619" s="279"/>
      <c r="N619" s="279"/>
      <c r="O619" s="279"/>
      <c r="P619" s="279"/>
      <c r="Q619" s="279"/>
      <c r="R619" s="279"/>
      <c r="S619" s="279"/>
      <c r="T619" s="279"/>
      <c r="U619" s="279"/>
      <c r="V619" s="279"/>
      <c r="W619" s="279"/>
      <c r="X619" s="279"/>
      <c r="Y619" s="279"/>
    </row>
    <row r="620" spans="6:25" ht="11.25">
      <c r="F620" s="278"/>
      <c r="G620" s="278"/>
      <c r="H620" s="279"/>
      <c r="I620" s="279"/>
      <c r="J620" s="279"/>
      <c r="K620" s="279"/>
      <c r="L620" s="279"/>
      <c r="M620" s="279"/>
      <c r="N620" s="279"/>
      <c r="O620" s="279"/>
      <c r="P620" s="279"/>
      <c r="Q620" s="279"/>
      <c r="R620" s="279"/>
      <c r="S620" s="279"/>
      <c r="T620" s="279"/>
      <c r="U620" s="279"/>
      <c r="V620" s="279"/>
      <c r="W620" s="279"/>
      <c r="X620" s="279"/>
      <c r="Y620" s="279"/>
    </row>
    <row r="621" spans="6:25" ht="11.25">
      <c r="F621" s="278"/>
      <c r="G621" s="278"/>
      <c r="H621" s="279"/>
      <c r="I621" s="279"/>
      <c r="J621" s="279"/>
      <c r="K621" s="279"/>
      <c r="L621" s="279"/>
      <c r="M621" s="279"/>
      <c r="N621" s="279"/>
      <c r="O621" s="279"/>
      <c r="P621" s="279"/>
      <c r="Q621" s="279"/>
      <c r="R621" s="279"/>
      <c r="S621" s="279"/>
      <c r="T621" s="279"/>
      <c r="U621" s="279"/>
      <c r="V621" s="279"/>
      <c r="W621" s="279"/>
      <c r="X621" s="279"/>
      <c r="Y621" s="279"/>
    </row>
    <row r="622" spans="6:25" ht="11.25">
      <c r="F622" s="278"/>
      <c r="G622" s="278"/>
      <c r="H622" s="279"/>
      <c r="I622" s="279"/>
      <c r="J622" s="279"/>
      <c r="K622" s="279"/>
      <c r="L622" s="279"/>
      <c r="M622" s="279"/>
      <c r="N622" s="279"/>
      <c r="O622" s="279"/>
      <c r="P622" s="279"/>
      <c r="Q622" s="279"/>
      <c r="R622" s="279"/>
      <c r="S622" s="279"/>
      <c r="T622" s="279"/>
      <c r="U622" s="279"/>
      <c r="V622" s="279"/>
      <c r="W622" s="279"/>
      <c r="X622" s="279"/>
      <c r="Y622" s="279"/>
    </row>
    <row r="623" spans="6:25" ht="11.25">
      <c r="F623" s="278"/>
      <c r="G623" s="278"/>
      <c r="H623" s="279"/>
      <c r="I623" s="279"/>
      <c r="J623" s="279"/>
      <c r="K623" s="279"/>
      <c r="L623" s="279"/>
      <c r="M623" s="279"/>
      <c r="N623" s="279"/>
      <c r="O623" s="279"/>
      <c r="P623" s="279"/>
      <c r="Q623" s="279"/>
      <c r="R623" s="279"/>
      <c r="S623" s="279"/>
      <c r="T623" s="279"/>
      <c r="U623" s="279"/>
      <c r="V623" s="279"/>
      <c r="W623" s="279"/>
      <c r="X623" s="279"/>
      <c r="Y623" s="279"/>
    </row>
    <row r="624" spans="6:25" ht="11.25">
      <c r="F624" s="278"/>
      <c r="G624" s="278"/>
      <c r="H624" s="279"/>
      <c r="I624" s="279"/>
      <c r="J624" s="279"/>
      <c r="K624" s="279"/>
      <c r="L624" s="279"/>
      <c r="M624" s="279"/>
      <c r="N624" s="279"/>
      <c r="O624" s="279"/>
      <c r="P624" s="279"/>
      <c r="Q624" s="279"/>
      <c r="R624" s="279"/>
      <c r="S624" s="279"/>
      <c r="T624" s="279"/>
      <c r="U624" s="279"/>
      <c r="V624" s="279"/>
      <c r="W624" s="279"/>
      <c r="X624" s="279"/>
      <c r="Y624" s="279"/>
    </row>
    <row r="625" spans="6:25" ht="11.25">
      <c r="F625" s="278"/>
      <c r="G625" s="278"/>
      <c r="H625" s="279"/>
      <c r="I625" s="279"/>
      <c r="J625" s="279"/>
      <c r="K625" s="279"/>
      <c r="L625" s="279"/>
      <c r="M625" s="279"/>
      <c r="N625" s="279"/>
      <c r="O625" s="279"/>
      <c r="P625" s="279"/>
      <c r="Q625" s="279"/>
      <c r="R625" s="279"/>
      <c r="S625" s="279"/>
      <c r="T625" s="279"/>
      <c r="U625" s="279"/>
      <c r="V625" s="279"/>
      <c r="W625" s="279"/>
      <c r="X625" s="279"/>
      <c r="Y625" s="279"/>
    </row>
    <row r="626" spans="6:25" ht="11.25">
      <c r="F626" s="278"/>
      <c r="G626" s="279"/>
      <c r="H626" s="279"/>
      <c r="I626" s="279"/>
      <c r="J626" s="279"/>
      <c r="K626" s="279"/>
      <c r="L626" s="279"/>
      <c r="M626" s="279"/>
      <c r="N626" s="279"/>
      <c r="O626" s="279"/>
      <c r="P626" s="279"/>
      <c r="Q626" s="279"/>
      <c r="R626" s="279"/>
      <c r="S626" s="279"/>
      <c r="T626" s="279"/>
      <c r="U626" s="279"/>
      <c r="V626" s="279"/>
      <c r="W626" s="279"/>
      <c r="X626" s="279"/>
      <c r="Y626" s="279"/>
    </row>
    <row r="627" spans="6:25" ht="11.25">
      <c r="F627" s="278"/>
      <c r="G627" s="279"/>
      <c r="H627" s="279"/>
      <c r="I627" s="279"/>
      <c r="J627" s="279"/>
      <c r="K627" s="279"/>
      <c r="L627" s="279"/>
      <c r="M627" s="279"/>
      <c r="N627" s="279"/>
      <c r="O627" s="279"/>
      <c r="P627" s="279"/>
      <c r="Q627" s="279"/>
      <c r="R627" s="279"/>
      <c r="S627" s="279"/>
      <c r="T627" s="279"/>
      <c r="U627" s="279"/>
      <c r="V627" s="279"/>
      <c r="W627" s="279"/>
      <c r="X627" s="279"/>
      <c r="Y627" s="279"/>
    </row>
    <row r="628" spans="6:25" ht="11.25">
      <c r="F628" s="278"/>
      <c r="G628" s="279"/>
      <c r="H628" s="279"/>
      <c r="I628" s="279"/>
      <c r="J628" s="279"/>
      <c r="K628" s="279"/>
      <c r="L628" s="279"/>
      <c r="M628" s="279"/>
      <c r="N628" s="279"/>
      <c r="O628" s="279"/>
      <c r="P628" s="279"/>
      <c r="Q628" s="279"/>
      <c r="R628" s="279"/>
      <c r="S628" s="279"/>
      <c r="T628" s="279"/>
      <c r="U628" s="279"/>
      <c r="V628" s="279"/>
      <c r="W628" s="279"/>
      <c r="X628" s="279"/>
      <c r="Y628" s="279"/>
    </row>
    <row r="629" spans="6:25" ht="11.25">
      <c r="F629" s="278"/>
      <c r="G629" s="279"/>
      <c r="H629" s="279"/>
      <c r="I629" s="279"/>
      <c r="J629" s="279"/>
      <c r="K629" s="279"/>
      <c r="L629" s="279"/>
      <c r="M629" s="279"/>
      <c r="N629" s="279"/>
      <c r="O629" s="279"/>
      <c r="P629" s="279"/>
      <c r="Q629" s="279"/>
      <c r="R629" s="279"/>
      <c r="S629" s="279"/>
      <c r="T629" s="279"/>
      <c r="U629" s="279"/>
      <c r="V629" s="279"/>
      <c r="W629" s="279"/>
      <c r="X629" s="279"/>
      <c r="Y629" s="279"/>
    </row>
    <row r="630" spans="6:25" ht="11.25">
      <c r="F630" s="278"/>
      <c r="G630" s="279"/>
      <c r="H630" s="279"/>
      <c r="I630" s="279"/>
      <c r="J630" s="279"/>
      <c r="K630" s="279"/>
      <c r="L630" s="279"/>
      <c r="M630" s="279"/>
      <c r="N630" s="279"/>
      <c r="O630" s="279"/>
      <c r="P630" s="279"/>
      <c r="Q630" s="279"/>
      <c r="R630" s="279"/>
      <c r="S630" s="279"/>
      <c r="T630" s="279"/>
      <c r="U630" s="279"/>
      <c r="V630" s="279"/>
      <c r="W630" s="279"/>
      <c r="X630" s="279"/>
      <c r="Y630" s="279"/>
    </row>
    <row r="631" spans="6:25" ht="11.25">
      <c r="F631" s="278"/>
      <c r="G631" s="279"/>
      <c r="H631" s="279"/>
      <c r="I631" s="279"/>
      <c r="J631" s="279"/>
      <c r="K631" s="279"/>
      <c r="L631" s="279"/>
      <c r="M631" s="279"/>
      <c r="N631" s="279"/>
      <c r="O631" s="279"/>
      <c r="P631" s="279"/>
      <c r="Q631" s="279"/>
      <c r="R631" s="279"/>
      <c r="S631" s="279"/>
      <c r="T631" s="279"/>
      <c r="U631" s="279"/>
      <c r="V631" s="279"/>
      <c r="W631" s="279"/>
      <c r="X631" s="279"/>
      <c r="Y631" s="279"/>
    </row>
    <row r="632" spans="6:25" ht="11.25">
      <c r="F632" s="278"/>
      <c r="G632" s="279"/>
      <c r="H632" s="279"/>
      <c r="I632" s="279"/>
      <c r="J632" s="279"/>
      <c r="K632" s="279"/>
      <c r="L632" s="279"/>
      <c r="M632" s="279"/>
      <c r="N632" s="279"/>
      <c r="O632" s="279"/>
      <c r="P632" s="279"/>
      <c r="Q632" s="279"/>
      <c r="R632" s="279"/>
      <c r="S632" s="279"/>
      <c r="T632" s="279"/>
      <c r="U632" s="279"/>
      <c r="V632" s="279"/>
      <c r="W632" s="279"/>
      <c r="X632" s="279"/>
      <c r="Y632" s="279"/>
    </row>
    <row r="633" spans="6:25" ht="11.25">
      <c r="F633" s="278"/>
      <c r="G633" s="279"/>
      <c r="H633" s="279"/>
      <c r="I633" s="279"/>
      <c r="J633" s="279"/>
      <c r="K633" s="279"/>
      <c r="L633" s="279"/>
      <c r="M633" s="279"/>
      <c r="N633" s="279"/>
      <c r="O633" s="279"/>
      <c r="P633" s="279"/>
      <c r="Q633" s="279"/>
      <c r="R633" s="279"/>
      <c r="S633" s="279"/>
      <c r="T633" s="279"/>
      <c r="U633" s="279"/>
      <c r="V633" s="279"/>
      <c r="W633" s="279"/>
      <c r="X633" s="279"/>
      <c r="Y633" s="279"/>
    </row>
    <row r="634" spans="6:25" ht="11.25">
      <c r="F634" s="278"/>
      <c r="G634" s="279"/>
      <c r="H634" s="279"/>
      <c r="I634" s="279"/>
      <c r="J634" s="279"/>
      <c r="K634" s="279"/>
      <c r="L634" s="279"/>
      <c r="M634" s="279"/>
      <c r="N634" s="279"/>
      <c r="O634" s="279"/>
      <c r="P634" s="279"/>
      <c r="Q634" s="279"/>
      <c r="R634" s="279"/>
      <c r="S634" s="279"/>
      <c r="T634" s="279"/>
      <c r="U634" s="279"/>
      <c r="V634" s="279"/>
      <c r="W634" s="279"/>
      <c r="X634" s="279"/>
      <c r="Y634" s="279"/>
    </row>
    <row r="635" spans="6:25" ht="11.25">
      <c r="F635" s="278"/>
      <c r="G635" s="279"/>
      <c r="H635" s="279"/>
      <c r="I635" s="279"/>
      <c r="J635" s="279"/>
      <c r="K635" s="279"/>
      <c r="L635" s="279"/>
      <c r="M635" s="279"/>
      <c r="N635" s="279"/>
      <c r="O635" s="279"/>
      <c r="P635" s="279"/>
      <c r="Q635" s="279"/>
      <c r="R635" s="279"/>
      <c r="S635" s="279"/>
      <c r="T635" s="279"/>
      <c r="U635" s="279"/>
      <c r="V635" s="279"/>
      <c r="W635" s="279"/>
      <c r="X635" s="279"/>
      <c r="Y635" s="279"/>
    </row>
    <row r="636" spans="6:25" ht="11.25">
      <c r="F636" s="278"/>
      <c r="G636" s="279"/>
      <c r="H636" s="279"/>
      <c r="I636" s="279"/>
      <c r="J636" s="279"/>
      <c r="K636" s="279"/>
      <c r="L636" s="279"/>
      <c r="M636" s="279"/>
      <c r="N636" s="279"/>
      <c r="O636" s="279"/>
      <c r="P636" s="279"/>
      <c r="Q636" s="279"/>
      <c r="R636" s="279"/>
      <c r="S636" s="279"/>
      <c r="T636" s="279"/>
      <c r="U636" s="279"/>
      <c r="V636" s="279"/>
      <c r="W636" s="279"/>
      <c r="X636" s="279"/>
      <c r="Y636" s="279"/>
    </row>
    <row r="637" spans="6:25" ht="11.25">
      <c r="F637" s="278"/>
      <c r="G637" s="279"/>
      <c r="H637" s="279"/>
      <c r="I637" s="279"/>
      <c r="J637" s="279"/>
      <c r="K637" s="279"/>
      <c r="L637" s="279"/>
      <c r="M637" s="279"/>
      <c r="N637" s="279"/>
      <c r="O637" s="279"/>
      <c r="P637" s="279"/>
      <c r="Q637" s="279"/>
      <c r="R637" s="279"/>
      <c r="S637" s="279"/>
      <c r="T637" s="279"/>
      <c r="U637" s="279"/>
      <c r="V637" s="279"/>
      <c r="W637" s="279"/>
      <c r="X637" s="279"/>
      <c r="Y637" s="279"/>
    </row>
    <row r="638" spans="6:25" ht="11.25">
      <c r="F638" s="278"/>
      <c r="G638" s="279"/>
      <c r="H638" s="279"/>
      <c r="I638" s="279"/>
      <c r="J638" s="279"/>
      <c r="K638" s="279"/>
      <c r="L638" s="279"/>
      <c r="M638" s="279"/>
      <c r="N638" s="279"/>
      <c r="O638" s="279"/>
      <c r="P638" s="279"/>
      <c r="Q638" s="279"/>
      <c r="R638" s="279"/>
      <c r="S638" s="279"/>
      <c r="T638" s="279"/>
      <c r="U638" s="279"/>
      <c r="V638" s="279"/>
      <c r="W638" s="279"/>
      <c r="X638" s="279"/>
      <c r="Y638" s="279"/>
    </row>
    <row r="639" spans="6:25" ht="11.25">
      <c r="F639" s="278"/>
      <c r="G639" s="279"/>
      <c r="H639" s="279"/>
      <c r="I639" s="279"/>
      <c r="J639" s="279"/>
      <c r="K639" s="279"/>
      <c r="L639" s="279"/>
      <c r="M639" s="279"/>
      <c r="N639" s="279"/>
      <c r="O639" s="279"/>
      <c r="P639" s="279"/>
      <c r="Q639" s="279"/>
      <c r="R639" s="279"/>
      <c r="S639" s="279"/>
      <c r="T639" s="279"/>
      <c r="U639" s="279"/>
      <c r="V639" s="279"/>
      <c r="W639" s="279"/>
      <c r="X639" s="279"/>
      <c r="Y639" s="279"/>
    </row>
    <row r="640" spans="6:25" ht="11.25">
      <c r="F640" s="278"/>
      <c r="G640" s="279"/>
      <c r="H640" s="279"/>
      <c r="I640" s="279"/>
      <c r="J640" s="279"/>
      <c r="K640" s="279"/>
      <c r="L640" s="279"/>
      <c r="M640" s="279"/>
      <c r="N640" s="279"/>
      <c r="O640" s="279"/>
      <c r="P640" s="279"/>
      <c r="Q640" s="279"/>
      <c r="R640" s="279"/>
      <c r="S640" s="279"/>
      <c r="T640" s="279"/>
      <c r="U640" s="279"/>
      <c r="V640" s="279"/>
      <c r="W640" s="279"/>
      <c r="X640" s="279"/>
      <c r="Y640" s="279"/>
    </row>
    <row r="641" spans="6:25" ht="11.25">
      <c r="F641" s="278"/>
      <c r="G641" s="279"/>
      <c r="H641" s="279"/>
      <c r="I641" s="279"/>
      <c r="J641" s="279"/>
      <c r="K641" s="279"/>
      <c r="L641" s="279"/>
      <c r="M641" s="279"/>
      <c r="N641" s="279"/>
      <c r="O641" s="279"/>
      <c r="P641" s="279"/>
      <c r="Q641" s="279"/>
      <c r="R641" s="279"/>
      <c r="S641" s="279"/>
      <c r="T641" s="279"/>
      <c r="U641" s="279"/>
      <c r="V641" s="279"/>
      <c r="W641" s="279"/>
      <c r="X641" s="279"/>
      <c r="Y641" s="279"/>
    </row>
    <row r="642" spans="6:25" ht="11.25">
      <c r="F642" s="278"/>
      <c r="G642" s="279"/>
      <c r="H642" s="279"/>
      <c r="I642" s="279"/>
      <c r="J642" s="279"/>
      <c r="K642" s="279"/>
      <c r="L642" s="279"/>
      <c r="M642" s="279"/>
      <c r="N642" s="279"/>
      <c r="O642" s="279"/>
      <c r="P642" s="279"/>
      <c r="Q642" s="279"/>
      <c r="R642" s="279"/>
      <c r="S642" s="279"/>
      <c r="T642" s="279"/>
      <c r="U642" s="279"/>
      <c r="V642" s="279"/>
      <c r="W642" s="279"/>
      <c r="X642" s="279"/>
      <c r="Y642" s="279"/>
    </row>
    <row r="643" spans="6:25" ht="11.25">
      <c r="F643" s="278"/>
      <c r="G643" s="279"/>
      <c r="H643" s="279"/>
      <c r="I643" s="279"/>
      <c r="J643" s="279"/>
      <c r="K643" s="279"/>
      <c r="L643" s="279"/>
      <c r="M643" s="279"/>
      <c r="N643" s="279"/>
      <c r="O643" s="279"/>
      <c r="P643" s="279"/>
      <c r="Q643" s="279"/>
      <c r="R643" s="279"/>
      <c r="S643" s="279"/>
      <c r="T643" s="279"/>
      <c r="U643" s="279"/>
      <c r="V643" s="279"/>
      <c r="W643" s="279"/>
      <c r="X643" s="279"/>
      <c r="Y643" s="279"/>
    </row>
    <row r="644" spans="6:25" ht="11.25">
      <c r="F644" s="278"/>
      <c r="G644" s="279"/>
      <c r="H644" s="279"/>
      <c r="I644" s="279"/>
      <c r="J644" s="279"/>
      <c r="K644" s="279"/>
      <c r="L644" s="279"/>
      <c r="M644" s="279"/>
      <c r="N644" s="279"/>
      <c r="O644" s="279"/>
      <c r="P644" s="279"/>
      <c r="Q644" s="279"/>
      <c r="R644" s="279"/>
      <c r="S644" s="279"/>
      <c r="T644" s="279"/>
      <c r="U644" s="279"/>
      <c r="V644" s="279"/>
      <c r="W644" s="279"/>
      <c r="X644" s="279"/>
      <c r="Y644" s="279"/>
    </row>
    <row r="645" spans="6:25" ht="11.25">
      <c r="F645" s="278"/>
      <c r="G645" s="279"/>
      <c r="H645" s="279"/>
      <c r="I645" s="279"/>
      <c r="J645" s="279"/>
      <c r="K645" s="279"/>
      <c r="L645" s="279"/>
      <c r="M645" s="279"/>
      <c r="N645" s="279"/>
      <c r="O645" s="279"/>
      <c r="P645" s="279"/>
      <c r="Q645" s="279"/>
      <c r="R645" s="279"/>
      <c r="S645" s="279"/>
      <c r="T645" s="279"/>
      <c r="U645" s="279"/>
      <c r="V645" s="279"/>
      <c r="W645" s="279"/>
      <c r="X645" s="279"/>
      <c r="Y645" s="279"/>
    </row>
    <row r="646" spans="6:25" ht="11.25">
      <c r="F646" s="278"/>
      <c r="G646" s="279"/>
      <c r="H646" s="279"/>
      <c r="I646" s="279"/>
      <c r="J646" s="279"/>
      <c r="K646" s="279"/>
      <c r="L646" s="279"/>
      <c r="M646" s="279"/>
      <c r="N646" s="279"/>
      <c r="O646" s="279"/>
      <c r="P646" s="279"/>
      <c r="Q646" s="279"/>
      <c r="R646" s="279"/>
      <c r="S646" s="279"/>
      <c r="T646" s="279"/>
      <c r="U646" s="279"/>
      <c r="V646" s="279"/>
      <c r="W646" s="279"/>
      <c r="X646" s="279"/>
      <c r="Y646" s="279"/>
    </row>
    <row r="647" spans="6:25" ht="11.25">
      <c r="F647" s="278"/>
      <c r="G647" s="279"/>
      <c r="H647" s="279"/>
      <c r="I647" s="279"/>
      <c r="J647" s="279"/>
      <c r="K647" s="279"/>
      <c r="L647" s="279"/>
      <c r="M647" s="279"/>
      <c r="N647" s="279"/>
      <c r="O647" s="279"/>
      <c r="P647" s="279"/>
      <c r="Q647" s="279"/>
      <c r="R647" s="279"/>
      <c r="S647" s="279"/>
      <c r="T647" s="279"/>
      <c r="U647" s="279"/>
      <c r="V647" s="279"/>
      <c r="W647" s="279"/>
      <c r="X647" s="279"/>
      <c r="Y647" s="279"/>
    </row>
    <row r="648" spans="6:25" ht="11.25">
      <c r="F648" s="278"/>
      <c r="G648" s="279"/>
      <c r="H648" s="279"/>
      <c r="I648" s="279"/>
      <c r="J648" s="279"/>
      <c r="K648" s="279"/>
      <c r="L648" s="279"/>
      <c r="M648" s="279"/>
      <c r="N648" s="279"/>
      <c r="O648" s="279"/>
      <c r="P648" s="279"/>
      <c r="Q648" s="279"/>
      <c r="R648" s="279"/>
      <c r="S648" s="279"/>
      <c r="T648" s="279"/>
      <c r="U648" s="279"/>
      <c r="V648" s="279"/>
      <c r="W648" s="279"/>
      <c r="X648" s="279"/>
      <c r="Y648" s="279"/>
    </row>
    <row r="649" spans="6:25" ht="11.25">
      <c r="F649" s="278"/>
      <c r="G649" s="279"/>
      <c r="H649" s="279"/>
      <c r="I649" s="279"/>
      <c r="J649" s="279"/>
      <c r="K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  <c r="X649" s="279"/>
      <c r="Y649" s="279"/>
    </row>
    <row r="650" spans="6:25" ht="11.25">
      <c r="F650" s="278"/>
      <c r="G650" s="279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  <c r="X650" s="279"/>
      <c r="Y650" s="279"/>
    </row>
    <row r="651" spans="6:25" ht="11.25">
      <c r="F651" s="278"/>
      <c r="G651" s="279"/>
      <c r="H651" s="279"/>
      <c r="I651" s="279"/>
      <c r="J651" s="279"/>
      <c r="K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  <c r="X651" s="279"/>
      <c r="Y651" s="279"/>
    </row>
    <row r="652" spans="6:25" ht="11.25">
      <c r="F652" s="278"/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279"/>
      <c r="Y652" s="279"/>
    </row>
    <row r="653" spans="6:25" ht="11.25">
      <c r="F653" s="278"/>
      <c r="G653" s="279"/>
      <c r="H653" s="279"/>
      <c r="I653" s="279"/>
      <c r="J653" s="279"/>
      <c r="K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  <c r="X653" s="279"/>
      <c r="Y653" s="279"/>
    </row>
    <row r="654" spans="6:25" ht="11.25">
      <c r="F654" s="278"/>
      <c r="G654" s="279"/>
      <c r="H654" s="279"/>
      <c r="I654" s="279"/>
      <c r="J654" s="279"/>
      <c r="K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  <c r="X654" s="279"/>
      <c r="Y654" s="279"/>
    </row>
    <row r="655" spans="6:25" ht="11.25">
      <c r="F655" s="278"/>
      <c r="G655" s="279"/>
      <c r="H655" s="279"/>
      <c r="I655" s="279"/>
      <c r="J655" s="279"/>
      <c r="K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  <c r="X655" s="279"/>
      <c r="Y655" s="279"/>
    </row>
    <row r="656" spans="6:25" ht="11.25">
      <c r="F656" s="278"/>
      <c r="G656" s="279"/>
      <c r="H656" s="279"/>
      <c r="I656" s="279"/>
      <c r="J656" s="279"/>
      <c r="K656" s="279"/>
      <c r="L656" s="279"/>
      <c r="M656" s="279"/>
      <c r="N656" s="279"/>
      <c r="O656" s="279"/>
      <c r="P656" s="279"/>
      <c r="Q656" s="279"/>
      <c r="R656" s="279"/>
      <c r="S656" s="279"/>
      <c r="T656" s="279"/>
      <c r="U656" s="279"/>
      <c r="V656" s="279"/>
      <c r="W656" s="279"/>
      <c r="X656" s="279"/>
      <c r="Y656" s="279"/>
    </row>
    <row r="657" spans="6:25" ht="11.25">
      <c r="F657" s="278"/>
      <c r="G657" s="279"/>
      <c r="H657" s="279"/>
      <c r="I657" s="279"/>
      <c r="J657" s="279"/>
      <c r="K657" s="279"/>
      <c r="L657" s="279"/>
      <c r="M657" s="279"/>
      <c r="N657" s="279"/>
      <c r="O657" s="279"/>
      <c r="P657" s="279"/>
      <c r="Q657" s="279"/>
      <c r="R657" s="279"/>
      <c r="S657" s="279"/>
      <c r="T657" s="279"/>
      <c r="U657" s="279"/>
      <c r="V657" s="279"/>
      <c r="W657" s="279"/>
      <c r="X657" s="279"/>
      <c r="Y657" s="279"/>
    </row>
    <row r="658" spans="6:25" ht="11.25">
      <c r="F658" s="278"/>
      <c r="G658" s="279"/>
      <c r="H658" s="279"/>
      <c r="I658" s="279"/>
      <c r="J658" s="279"/>
      <c r="K658" s="279"/>
      <c r="L658" s="279"/>
      <c r="M658" s="279"/>
      <c r="N658" s="279"/>
      <c r="O658" s="279"/>
      <c r="P658" s="279"/>
      <c r="Q658" s="279"/>
      <c r="R658" s="279"/>
      <c r="S658" s="279"/>
      <c r="T658" s="279"/>
      <c r="U658" s="279"/>
      <c r="V658" s="279"/>
      <c r="W658" s="279"/>
      <c r="X658" s="279"/>
      <c r="Y658" s="279"/>
    </row>
    <row r="659" spans="6:25" ht="11.25">
      <c r="F659" s="278"/>
      <c r="G659" s="279"/>
      <c r="H659" s="279"/>
      <c r="I659" s="279"/>
      <c r="J659" s="279"/>
      <c r="K659" s="279"/>
      <c r="L659" s="279"/>
      <c r="M659" s="279"/>
      <c r="N659" s="279"/>
      <c r="O659" s="279"/>
      <c r="P659" s="279"/>
      <c r="Q659" s="279"/>
      <c r="R659" s="279"/>
      <c r="S659" s="279"/>
      <c r="T659" s="279"/>
      <c r="U659" s="279"/>
      <c r="V659" s="279"/>
      <c r="W659" s="279"/>
      <c r="X659" s="279"/>
      <c r="Y659" s="279"/>
    </row>
    <row r="660" spans="6:25" ht="11.25">
      <c r="F660" s="278"/>
      <c r="G660" s="279"/>
      <c r="H660" s="279"/>
      <c r="I660" s="279"/>
      <c r="J660" s="279"/>
      <c r="K660" s="279"/>
      <c r="L660" s="279"/>
      <c r="M660" s="279"/>
      <c r="N660" s="279"/>
      <c r="O660" s="279"/>
      <c r="P660" s="279"/>
      <c r="Q660" s="279"/>
      <c r="R660" s="279"/>
      <c r="S660" s="279"/>
      <c r="T660" s="279"/>
      <c r="U660" s="279"/>
      <c r="V660" s="279"/>
      <c r="W660" s="279"/>
      <c r="X660" s="279"/>
      <c r="Y660" s="279"/>
    </row>
    <row r="661" spans="6:25" ht="11.25">
      <c r="F661" s="278"/>
      <c r="G661" s="279"/>
      <c r="H661" s="279"/>
      <c r="I661" s="279"/>
      <c r="J661" s="279"/>
      <c r="K661" s="279"/>
      <c r="L661" s="279"/>
      <c r="M661" s="279"/>
      <c r="N661" s="279"/>
      <c r="O661" s="279"/>
      <c r="P661" s="279"/>
      <c r="Q661" s="279"/>
      <c r="R661" s="279"/>
      <c r="S661" s="279"/>
      <c r="T661" s="279"/>
      <c r="U661" s="279"/>
      <c r="V661" s="279"/>
      <c r="W661" s="279"/>
      <c r="X661" s="279"/>
      <c r="Y661" s="279"/>
    </row>
    <row r="662" spans="6:25" ht="11.25">
      <c r="F662" s="278"/>
      <c r="G662" s="279"/>
      <c r="H662" s="279"/>
      <c r="I662" s="279"/>
      <c r="J662" s="279"/>
      <c r="K662" s="279"/>
      <c r="L662" s="279"/>
      <c r="M662" s="279"/>
      <c r="N662" s="279"/>
      <c r="O662" s="279"/>
      <c r="P662" s="279"/>
      <c r="Q662" s="279"/>
      <c r="R662" s="279"/>
      <c r="S662" s="279"/>
      <c r="T662" s="279"/>
      <c r="U662" s="279"/>
      <c r="V662" s="279"/>
      <c r="W662" s="279"/>
      <c r="X662" s="279"/>
      <c r="Y662" s="279"/>
    </row>
    <row r="663" spans="6:25" ht="11.25">
      <c r="F663" s="278"/>
      <c r="G663" s="279"/>
      <c r="H663" s="279"/>
      <c r="I663" s="279"/>
      <c r="J663" s="279"/>
      <c r="K663" s="279"/>
      <c r="L663" s="279"/>
      <c r="M663" s="279"/>
      <c r="N663" s="279"/>
      <c r="O663" s="279"/>
      <c r="P663" s="279"/>
      <c r="Q663" s="279"/>
      <c r="R663" s="279"/>
      <c r="S663" s="279"/>
      <c r="T663" s="279"/>
      <c r="U663" s="279"/>
      <c r="V663" s="279"/>
      <c r="W663" s="279"/>
      <c r="X663" s="279"/>
      <c r="Y663" s="279"/>
    </row>
    <row r="664" spans="6:25" ht="11.25">
      <c r="F664" s="278"/>
      <c r="G664" s="279"/>
      <c r="H664" s="279"/>
      <c r="I664" s="279"/>
      <c r="J664" s="279"/>
      <c r="K664" s="279"/>
      <c r="L664" s="279"/>
      <c r="M664" s="279"/>
      <c r="N664" s="279"/>
      <c r="O664" s="279"/>
      <c r="P664" s="279"/>
      <c r="Q664" s="279"/>
      <c r="R664" s="279"/>
      <c r="S664" s="279"/>
      <c r="T664" s="279"/>
      <c r="U664" s="279"/>
      <c r="V664" s="279"/>
      <c r="W664" s="279"/>
      <c r="X664" s="279"/>
      <c r="Y664" s="279"/>
    </row>
    <row r="665" spans="6:25" ht="11.25">
      <c r="F665" s="278"/>
      <c r="G665" s="279"/>
      <c r="H665" s="279"/>
      <c r="I665" s="279"/>
      <c r="J665" s="279"/>
      <c r="K665" s="279"/>
      <c r="L665" s="279"/>
      <c r="M665" s="279"/>
      <c r="N665" s="279"/>
      <c r="O665" s="279"/>
      <c r="P665" s="279"/>
      <c r="Q665" s="279"/>
      <c r="R665" s="279"/>
      <c r="S665" s="279"/>
      <c r="T665" s="279"/>
      <c r="U665" s="279"/>
      <c r="V665" s="279"/>
      <c r="W665" s="279"/>
      <c r="X665" s="279"/>
      <c r="Y665" s="279"/>
    </row>
    <row r="666" spans="6:25" ht="11.25">
      <c r="F666" s="278"/>
      <c r="G666" s="279"/>
      <c r="H666" s="279"/>
      <c r="I666" s="279"/>
      <c r="J666" s="279"/>
      <c r="K666" s="279"/>
      <c r="L666" s="279"/>
      <c r="M666" s="279"/>
      <c r="N666" s="279"/>
      <c r="O666" s="279"/>
      <c r="P666" s="279"/>
      <c r="Q666" s="279"/>
      <c r="R666" s="279"/>
      <c r="S666" s="279"/>
      <c r="T666" s="279"/>
      <c r="U666" s="279"/>
      <c r="V666" s="279"/>
      <c r="W666" s="279"/>
      <c r="X666" s="279"/>
      <c r="Y666" s="279"/>
    </row>
    <row r="667" spans="6:25" ht="11.25">
      <c r="F667" s="278"/>
      <c r="G667" s="279"/>
      <c r="H667" s="279"/>
      <c r="I667" s="279"/>
      <c r="J667" s="279"/>
      <c r="K667" s="279"/>
      <c r="L667" s="279"/>
      <c r="M667" s="279"/>
      <c r="N667" s="279"/>
      <c r="O667" s="279"/>
      <c r="P667" s="279"/>
      <c r="Q667" s="279"/>
      <c r="R667" s="279"/>
      <c r="S667" s="279"/>
      <c r="T667" s="279"/>
      <c r="U667" s="279"/>
      <c r="V667" s="279"/>
      <c r="W667" s="279"/>
      <c r="X667" s="279"/>
      <c r="Y667" s="279"/>
    </row>
    <row r="668" spans="6:25" ht="11.25">
      <c r="F668" s="278"/>
      <c r="G668" s="279"/>
      <c r="H668" s="279"/>
      <c r="I668" s="279"/>
      <c r="J668" s="279"/>
      <c r="K668" s="279"/>
      <c r="L668" s="279"/>
      <c r="M668" s="279"/>
      <c r="N668" s="279"/>
      <c r="O668" s="279"/>
      <c r="P668" s="279"/>
      <c r="Q668" s="279"/>
      <c r="R668" s="279"/>
      <c r="S668" s="279"/>
      <c r="T668" s="279"/>
      <c r="U668" s="279"/>
      <c r="V668" s="279"/>
      <c r="W668" s="279"/>
      <c r="X668" s="279"/>
      <c r="Y668" s="279"/>
    </row>
    <row r="669" spans="6:25" ht="11.25">
      <c r="F669" s="278"/>
      <c r="G669" s="279"/>
      <c r="H669" s="279"/>
      <c r="I669" s="279"/>
      <c r="J669" s="279"/>
      <c r="K669" s="279"/>
      <c r="L669" s="279"/>
      <c r="M669" s="279"/>
      <c r="N669" s="279"/>
      <c r="O669" s="279"/>
      <c r="P669" s="279"/>
      <c r="Q669" s="279"/>
      <c r="R669" s="279"/>
      <c r="S669" s="279"/>
      <c r="T669" s="279"/>
      <c r="U669" s="279"/>
      <c r="V669" s="279"/>
      <c r="W669" s="279"/>
      <c r="X669" s="279"/>
      <c r="Y669" s="279"/>
    </row>
    <row r="670" spans="6:25" ht="11.25">
      <c r="F670" s="278"/>
      <c r="G670" s="279"/>
      <c r="H670" s="279"/>
      <c r="I670" s="279"/>
      <c r="J670" s="279"/>
      <c r="K670" s="279"/>
      <c r="L670" s="279"/>
      <c r="M670" s="279"/>
      <c r="N670" s="279"/>
      <c r="O670" s="279"/>
      <c r="P670" s="279"/>
      <c r="Q670" s="279"/>
      <c r="R670" s="279"/>
      <c r="S670" s="279"/>
      <c r="T670" s="279"/>
      <c r="U670" s="279"/>
      <c r="V670" s="279"/>
      <c r="W670" s="279"/>
      <c r="X670" s="279"/>
      <c r="Y670" s="279"/>
    </row>
    <row r="671" spans="6:25" ht="11.25">
      <c r="F671" s="278"/>
      <c r="G671" s="279"/>
      <c r="H671" s="279"/>
      <c r="I671" s="279"/>
      <c r="J671" s="279"/>
      <c r="K671" s="279"/>
      <c r="L671" s="279"/>
      <c r="M671" s="279"/>
      <c r="N671" s="279"/>
      <c r="O671" s="279"/>
      <c r="P671" s="279"/>
      <c r="Q671" s="279"/>
      <c r="R671" s="279"/>
      <c r="S671" s="279"/>
      <c r="T671" s="279"/>
      <c r="U671" s="279"/>
      <c r="V671" s="279"/>
      <c r="W671" s="279"/>
      <c r="X671" s="279"/>
      <c r="Y671" s="279"/>
    </row>
    <row r="672" spans="6:25" ht="11.25">
      <c r="F672" s="278"/>
      <c r="G672" s="279"/>
      <c r="H672" s="279"/>
      <c r="I672" s="279"/>
      <c r="J672" s="279"/>
      <c r="K672" s="279"/>
      <c r="L672" s="279"/>
      <c r="M672" s="279"/>
      <c r="N672" s="279"/>
      <c r="O672" s="279"/>
      <c r="P672" s="279"/>
      <c r="Q672" s="279"/>
      <c r="R672" s="279"/>
      <c r="S672" s="279"/>
      <c r="T672" s="279"/>
      <c r="U672" s="279"/>
      <c r="V672" s="279"/>
      <c r="W672" s="279"/>
      <c r="X672" s="279"/>
      <c r="Y672" s="279"/>
    </row>
    <row r="673" spans="6:25" ht="11.25">
      <c r="F673" s="278"/>
      <c r="G673" s="279"/>
      <c r="H673" s="279"/>
      <c r="I673" s="279"/>
      <c r="J673" s="279"/>
      <c r="K673" s="279"/>
      <c r="L673" s="279"/>
      <c r="M673" s="279"/>
      <c r="N673" s="279"/>
      <c r="O673" s="279"/>
      <c r="P673" s="279"/>
      <c r="Q673" s="279"/>
      <c r="R673" s="279"/>
      <c r="S673" s="279"/>
      <c r="T673" s="279"/>
      <c r="U673" s="279"/>
      <c r="V673" s="279"/>
      <c r="W673" s="279"/>
      <c r="X673" s="279"/>
      <c r="Y673" s="279"/>
    </row>
    <row r="674" spans="6:25" ht="11.25">
      <c r="F674" s="278"/>
      <c r="G674" s="279"/>
      <c r="H674" s="279"/>
      <c r="I674" s="279"/>
      <c r="J674" s="279"/>
      <c r="K674" s="279"/>
      <c r="L674" s="279"/>
      <c r="M674" s="279"/>
      <c r="N674" s="279"/>
      <c r="O674" s="279"/>
      <c r="P674" s="279"/>
      <c r="Q674" s="279"/>
      <c r="R674" s="279"/>
      <c r="S674" s="279"/>
      <c r="T674" s="279"/>
      <c r="U674" s="279"/>
      <c r="V674" s="279"/>
      <c r="W674" s="279"/>
      <c r="X674" s="279"/>
      <c r="Y674" s="279"/>
    </row>
    <row r="675" spans="6:25" ht="11.25">
      <c r="F675" s="278"/>
      <c r="G675" s="279"/>
      <c r="H675" s="279"/>
      <c r="I675" s="279"/>
      <c r="J675" s="279"/>
      <c r="K675" s="279"/>
      <c r="L675" s="279"/>
      <c r="M675" s="279"/>
      <c r="N675" s="279"/>
      <c r="O675" s="279"/>
      <c r="P675" s="279"/>
      <c r="Q675" s="279"/>
      <c r="R675" s="279"/>
      <c r="S675" s="279"/>
      <c r="T675" s="279"/>
      <c r="U675" s="279"/>
      <c r="V675" s="279"/>
      <c r="W675" s="279"/>
      <c r="X675" s="279"/>
      <c r="Y675" s="279"/>
    </row>
    <row r="676" spans="6:25" ht="11.25">
      <c r="F676" s="278"/>
      <c r="G676" s="279"/>
      <c r="H676" s="279"/>
      <c r="I676" s="279"/>
      <c r="J676" s="279"/>
      <c r="K676" s="279"/>
      <c r="L676" s="279"/>
      <c r="M676" s="279"/>
      <c r="N676" s="279"/>
      <c r="O676" s="279"/>
      <c r="P676" s="279"/>
      <c r="Q676" s="279"/>
      <c r="R676" s="279"/>
      <c r="S676" s="279"/>
      <c r="T676" s="279"/>
      <c r="U676" s="279"/>
      <c r="V676" s="279"/>
      <c r="W676" s="279"/>
      <c r="X676" s="279"/>
      <c r="Y676" s="279"/>
    </row>
    <row r="677" spans="6:25" ht="11.25">
      <c r="F677" s="278"/>
      <c r="G677" s="279"/>
      <c r="H677" s="279"/>
      <c r="I677" s="279"/>
      <c r="J677" s="279"/>
      <c r="K677" s="279"/>
      <c r="L677" s="279"/>
      <c r="M677" s="279"/>
      <c r="N677" s="279"/>
      <c r="O677" s="279"/>
      <c r="P677" s="279"/>
      <c r="Q677" s="279"/>
      <c r="R677" s="279"/>
      <c r="S677" s="279"/>
      <c r="T677" s="279"/>
      <c r="U677" s="279"/>
      <c r="V677" s="279"/>
      <c r="W677" s="279"/>
      <c r="X677" s="279"/>
      <c r="Y677" s="279"/>
    </row>
    <row r="678" spans="6:25" ht="11.25">
      <c r="F678" s="278"/>
      <c r="G678" s="279"/>
      <c r="H678" s="279"/>
      <c r="I678" s="279"/>
      <c r="J678" s="279"/>
      <c r="K678" s="279"/>
      <c r="L678" s="279"/>
      <c r="M678" s="279"/>
      <c r="N678" s="279"/>
      <c r="O678" s="279"/>
      <c r="P678" s="279"/>
      <c r="Q678" s="279"/>
      <c r="R678" s="279"/>
      <c r="S678" s="279"/>
      <c r="T678" s="279"/>
      <c r="U678" s="279"/>
      <c r="V678" s="279"/>
      <c r="W678" s="279"/>
      <c r="X678" s="279"/>
      <c r="Y678" s="279"/>
    </row>
    <row r="679" spans="6:25" ht="11.25">
      <c r="F679" s="278"/>
      <c r="G679" s="279"/>
      <c r="H679" s="279"/>
      <c r="I679" s="279"/>
      <c r="J679" s="279"/>
      <c r="K679" s="279"/>
      <c r="L679" s="279"/>
      <c r="M679" s="279"/>
      <c r="N679" s="279"/>
      <c r="O679" s="279"/>
      <c r="P679" s="279"/>
      <c r="Q679" s="279"/>
      <c r="R679" s="279"/>
      <c r="S679" s="279"/>
      <c r="T679" s="279"/>
      <c r="U679" s="279"/>
      <c r="V679" s="279"/>
      <c r="W679" s="279"/>
      <c r="X679" s="279"/>
      <c r="Y679" s="279"/>
    </row>
    <row r="680" spans="6:25" ht="11.25">
      <c r="F680" s="278"/>
      <c r="G680" s="279"/>
      <c r="H680" s="279"/>
      <c r="I680" s="279"/>
      <c r="J680" s="279"/>
      <c r="K680" s="279"/>
      <c r="L680" s="279"/>
      <c r="M680" s="279"/>
      <c r="N680" s="279"/>
      <c r="O680" s="279"/>
      <c r="P680" s="279"/>
      <c r="Q680" s="279"/>
      <c r="R680" s="279"/>
      <c r="S680" s="279"/>
      <c r="T680" s="279"/>
      <c r="U680" s="279"/>
      <c r="V680" s="279"/>
      <c r="W680" s="279"/>
      <c r="X680" s="279"/>
      <c r="Y680" s="279"/>
    </row>
    <row r="681" spans="6:25" ht="11.25">
      <c r="F681" s="278"/>
      <c r="G681" s="279"/>
      <c r="H681" s="279"/>
      <c r="I681" s="279"/>
      <c r="J681" s="279"/>
      <c r="K681" s="279"/>
      <c r="L681" s="279"/>
      <c r="M681" s="279"/>
      <c r="N681" s="279"/>
      <c r="O681" s="279"/>
      <c r="P681" s="279"/>
      <c r="Q681" s="279"/>
      <c r="R681" s="279"/>
      <c r="S681" s="279"/>
      <c r="T681" s="279"/>
      <c r="U681" s="279"/>
      <c r="V681" s="279"/>
      <c r="W681" s="279"/>
      <c r="X681" s="279"/>
      <c r="Y681" s="279"/>
    </row>
    <row r="682" spans="6:25" ht="11.25">
      <c r="F682" s="278"/>
      <c r="G682" s="279"/>
      <c r="H682" s="279"/>
      <c r="I682" s="279"/>
      <c r="J682" s="279"/>
      <c r="K682" s="279"/>
      <c r="L682" s="279"/>
      <c r="M682" s="279"/>
      <c r="N682" s="279"/>
      <c r="O682" s="279"/>
      <c r="P682" s="279"/>
      <c r="Q682" s="279"/>
      <c r="R682" s="279"/>
      <c r="S682" s="279"/>
      <c r="T682" s="279"/>
      <c r="U682" s="279"/>
      <c r="V682" s="279"/>
      <c r="W682" s="279"/>
      <c r="X682" s="279"/>
      <c r="Y682" s="279"/>
    </row>
    <row r="683" spans="6:25" ht="11.25">
      <c r="F683" s="278"/>
      <c r="G683" s="279"/>
      <c r="H683" s="279"/>
      <c r="I683" s="279"/>
      <c r="J683" s="279"/>
      <c r="K683" s="279"/>
      <c r="L683" s="279"/>
      <c r="M683" s="279"/>
      <c r="N683" s="279"/>
      <c r="O683" s="279"/>
      <c r="P683" s="279"/>
      <c r="Q683" s="279"/>
      <c r="R683" s="279"/>
      <c r="S683" s="279"/>
      <c r="T683" s="279"/>
      <c r="U683" s="279"/>
      <c r="V683" s="279"/>
      <c r="W683" s="279"/>
      <c r="X683" s="279"/>
      <c r="Y683" s="279"/>
    </row>
    <row r="684" spans="6:25" ht="11.25">
      <c r="F684" s="278"/>
      <c r="G684" s="279"/>
      <c r="H684" s="279"/>
      <c r="I684" s="279"/>
      <c r="J684" s="279"/>
      <c r="K684" s="279"/>
      <c r="L684" s="279"/>
      <c r="M684" s="279"/>
      <c r="N684" s="279"/>
      <c r="O684" s="279"/>
      <c r="P684" s="279"/>
      <c r="Q684" s="279"/>
      <c r="R684" s="279"/>
      <c r="S684" s="279"/>
      <c r="T684" s="279"/>
      <c r="U684" s="279"/>
      <c r="V684" s="279"/>
      <c r="W684" s="279"/>
      <c r="X684" s="279"/>
      <c r="Y684" s="279"/>
    </row>
    <row r="685" spans="6:25" ht="11.25">
      <c r="F685" s="278"/>
      <c r="G685" s="279"/>
      <c r="H685" s="279"/>
      <c r="I685" s="279"/>
      <c r="J685" s="279"/>
      <c r="K685" s="279"/>
      <c r="L685" s="279"/>
      <c r="M685" s="279"/>
      <c r="N685" s="279"/>
      <c r="O685" s="279"/>
      <c r="P685" s="279"/>
      <c r="Q685" s="279"/>
      <c r="R685" s="279"/>
      <c r="S685" s="279"/>
      <c r="T685" s="279"/>
      <c r="U685" s="279"/>
      <c r="V685" s="279"/>
      <c r="W685" s="279"/>
      <c r="X685" s="279"/>
      <c r="Y685" s="279"/>
    </row>
    <row r="686" spans="6:25" ht="11.25">
      <c r="F686" s="278"/>
      <c r="G686" s="279"/>
      <c r="H686" s="279"/>
      <c r="I686" s="279"/>
      <c r="J686" s="279"/>
      <c r="K686" s="279"/>
      <c r="L686" s="279"/>
      <c r="M686" s="279"/>
      <c r="N686" s="279"/>
      <c r="O686" s="279"/>
      <c r="P686" s="279"/>
      <c r="Q686" s="279"/>
      <c r="R686" s="279"/>
      <c r="S686" s="279"/>
      <c r="T686" s="279"/>
      <c r="U686" s="279"/>
      <c r="V686" s="279"/>
      <c r="W686" s="279"/>
      <c r="X686" s="279"/>
      <c r="Y686" s="279"/>
    </row>
    <row r="687" spans="6:25" ht="11.25">
      <c r="F687" s="278"/>
      <c r="G687" s="279"/>
      <c r="H687" s="279"/>
      <c r="I687" s="279"/>
      <c r="J687" s="279"/>
      <c r="K687" s="279"/>
      <c r="L687" s="279"/>
      <c r="M687" s="279"/>
      <c r="N687" s="279"/>
      <c r="O687" s="279"/>
      <c r="P687" s="279"/>
      <c r="Q687" s="279"/>
      <c r="R687" s="279"/>
      <c r="S687" s="279"/>
      <c r="T687" s="279"/>
      <c r="U687" s="279"/>
      <c r="V687" s="279"/>
      <c r="W687" s="279"/>
      <c r="X687" s="279"/>
      <c r="Y687" s="279"/>
    </row>
    <row r="688" spans="6:25" ht="11.25">
      <c r="F688" s="278"/>
      <c r="G688" s="279"/>
      <c r="H688" s="279"/>
      <c r="I688" s="279"/>
      <c r="J688" s="279"/>
      <c r="K688" s="279"/>
      <c r="L688" s="279"/>
      <c r="M688" s="279"/>
      <c r="N688" s="279"/>
      <c r="O688" s="279"/>
      <c r="P688" s="279"/>
      <c r="Q688" s="279"/>
      <c r="R688" s="279"/>
      <c r="S688" s="279"/>
      <c r="T688" s="279"/>
      <c r="U688" s="279"/>
      <c r="V688" s="279"/>
      <c r="W688" s="279"/>
      <c r="X688" s="279"/>
      <c r="Y688" s="279"/>
    </row>
    <row r="689" spans="6:25" ht="11.25">
      <c r="F689" s="278"/>
      <c r="G689" s="279"/>
      <c r="H689" s="279"/>
      <c r="I689" s="279"/>
      <c r="J689" s="279"/>
      <c r="K689" s="279"/>
      <c r="L689" s="279"/>
      <c r="M689" s="279"/>
      <c r="N689" s="279"/>
      <c r="O689" s="279"/>
      <c r="P689" s="279"/>
      <c r="Q689" s="279"/>
      <c r="R689" s="279"/>
      <c r="S689" s="279"/>
      <c r="T689" s="279"/>
      <c r="U689" s="279"/>
      <c r="V689" s="279"/>
      <c r="W689" s="279"/>
      <c r="X689" s="279"/>
      <c r="Y689" s="279"/>
    </row>
    <row r="690" spans="6:25" ht="11.25">
      <c r="F690" s="278"/>
      <c r="G690" s="279"/>
      <c r="H690" s="279"/>
      <c r="I690" s="279"/>
      <c r="J690" s="279"/>
      <c r="K690" s="279"/>
      <c r="L690" s="279"/>
      <c r="M690" s="279"/>
      <c r="N690" s="279"/>
      <c r="O690" s="279"/>
      <c r="P690" s="279"/>
      <c r="Q690" s="279"/>
      <c r="R690" s="279"/>
      <c r="S690" s="279"/>
      <c r="T690" s="279"/>
      <c r="U690" s="279"/>
      <c r="V690" s="279"/>
      <c r="W690" s="279"/>
      <c r="X690" s="279"/>
      <c r="Y690" s="279"/>
    </row>
    <row r="691" spans="6:25" ht="11.25">
      <c r="F691" s="278"/>
      <c r="G691" s="279"/>
      <c r="H691" s="279"/>
      <c r="I691" s="279"/>
      <c r="J691" s="279"/>
      <c r="K691" s="279"/>
      <c r="L691" s="279"/>
      <c r="M691" s="279"/>
      <c r="N691" s="279"/>
      <c r="O691" s="279"/>
      <c r="P691" s="279"/>
      <c r="Q691" s="279"/>
      <c r="R691" s="279"/>
      <c r="S691" s="279"/>
      <c r="T691" s="279"/>
      <c r="U691" s="279"/>
      <c r="V691" s="279"/>
      <c r="W691" s="279"/>
      <c r="X691" s="279"/>
      <c r="Y691" s="279"/>
    </row>
    <row r="692" spans="6:25" ht="11.25">
      <c r="F692" s="278"/>
      <c r="G692" s="279"/>
      <c r="H692" s="279"/>
      <c r="I692" s="279"/>
      <c r="J692" s="279"/>
      <c r="K692" s="279"/>
      <c r="L692" s="279"/>
      <c r="M692" s="279"/>
      <c r="N692" s="279"/>
      <c r="O692" s="279"/>
      <c r="P692" s="279"/>
      <c r="Q692" s="279"/>
      <c r="R692" s="279"/>
      <c r="S692" s="279"/>
      <c r="T692" s="279"/>
      <c r="U692" s="279"/>
      <c r="V692" s="279"/>
      <c r="W692" s="279"/>
      <c r="X692" s="279"/>
      <c r="Y692" s="279"/>
    </row>
    <row r="693" spans="6:25" ht="11.25">
      <c r="F693" s="278"/>
      <c r="G693" s="279"/>
      <c r="H693" s="279"/>
      <c r="I693" s="279"/>
      <c r="J693" s="279"/>
      <c r="K693" s="279"/>
      <c r="L693" s="279"/>
      <c r="M693" s="279"/>
      <c r="N693" s="279"/>
      <c r="O693" s="279"/>
      <c r="P693" s="279"/>
      <c r="Q693" s="279"/>
      <c r="R693" s="279"/>
      <c r="S693" s="279"/>
      <c r="T693" s="279"/>
      <c r="U693" s="279"/>
      <c r="V693" s="279"/>
      <c r="W693" s="279"/>
      <c r="X693" s="279"/>
      <c r="Y693" s="279"/>
    </row>
    <row r="694" spans="6:25" ht="11.25">
      <c r="F694" s="278"/>
      <c r="G694" s="279"/>
      <c r="H694" s="279"/>
      <c r="I694" s="279"/>
      <c r="J694" s="279"/>
      <c r="K694" s="279"/>
      <c r="L694" s="279"/>
      <c r="M694" s="279"/>
      <c r="N694" s="279"/>
      <c r="O694" s="279"/>
      <c r="P694" s="279"/>
      <c r="Q694" s="279"/>
      <c r="R694" s="279"/>
      <c r="S694" s="279"/>
      <c r="T694" s="279"/>
      <c r="U694" s="279"/>
      <c r="V694" s="279"/>
      <c r="W694" s="279"/>
      <c r="X694" s="279"/>
      <c r="Y694" s="279"/>
    </row>
    <row r="695" spans="6:25" ht="11.25">
      <c r="F695" s="278"/>
      <c r="G695" s="279"/>
      <c r="H695" s="279"/>
      <c r="I695" s="279"/>
      <c r="J695" s="279"/>
      <c r="K695" s="279"/>
      <c r="L695" s="279"/>
      <c r="M695" s="279"/>
      <c r="N695" s="279"/>
      <c r="O695" s="279"/>
      <c r="P695" s="279"/>
      <c r="Q695" s="279"/>
      <c r="R695" s="279"/>
      <c r="S695" s="279"/>
      <c r="T695" s="279"/>
      <c r="U695" s="279"/>
      <c r="V695" s="279"/>
      <c r="W695" s="279"/>
      <c r="X695" s="279"/>
      <c r="Y695" s="279"/>
    </row>
    <row r="696" spans="6:25" ht="11.25">
      <c r="F696" s="278"/>
      <c r="G696" s="279"/>
      <c r="H696" s="279"/>
      <c r="I696" s="279"/>
      <c r="J696" s="279"/>
      <c r="K696" s="279"/>
      <c r="L696" s="279"/>
      <c r="M696" s="279"/>
      <c r="N696" s="279"/>
      <c r="O696" s="279"/>
      <c r="P696" s="279"/>
      <c r="Q696" s="279"/>
      <c r="R696" s="279"/>
      <c r="S696" s="279"/>
      <c r="T696" s="279"/>
      <c r="U696" s="279"/>
      <c r="V696" s="279"/>
      <c r="W696" s="279"/>
      <c r="X696" s="279"/>
      <c r="Y696" s="279"/>
    </row>
    <row r="697" spans="6:25" ht="11.25">
      <c r="F697" s="278"/>
      <c r="G697" s="279"/>
      <c r="H697" s="279"/>
      <c r="I697" s="279"/>
      <c r="J697" s="279"/>
      <c r="K697" s="279"/>
      <c r="L697" s="279"/>
      <c r="M697" s="279"/>
      <c r="N697" s="279"/>
      <c r="O697" s="279"/>
      <c r="P697" s="279"/>
      <c r="Q697" s="279"/>
      <c r="R697" s="279"/>
      <c r="S697" s="279"/>
      <c r="T697" s="279"/>
      <c r="U697" s="279"/>
      <c r="V697" s="279"/>
      <c r="W697" s="279"/>
      <c r="X697" s="279"/>
      <c r="Y697" s="279"/>
    </row>
    <row r="698" spans="6:25" ht="11.25">
      <c r="F698" s="278"/>
      <c r="G698" s="279"/>
      <c r="H698" s="279"/>
      <c r="I698" s="279"/>
      <c r="J698" s="279"/>
      <c r="K698" s="279"/>
      <c r="L698" s="279"/>
      <c r="M698" s="279"/>
      <c r="N698" s="279"/>
      <c r="O698" s="279"/>
      <c r="P698" s="279"/>
      <c r="Q698" s="279"/>
      <c r="R698" s="279"/>
      <c r="S698" s="279"/>
      <c r="T698" s="279"/>
      <c r="U698" s="279"/>
      <c r="V698" s="279"/>
      <c r="W698" s="279"/>
      <c r="X698" s="279"/>
      <c r="Y698" s="279"/>
    </row>
    <row r="699" spans="6:25" ht="11.25">
      <c r="F699" s="278"/>
      <c r="G699" s="279"/>
      <c r="H699" s="279"/>
      <c r="I699" s="279"/>
      <c r="J699" s="279"/>
      <c r="K699" s="279"/>
      <c r="L699" s="279"/>
      <c r="M699" s="279"/>
      <c r="N699" s="279"/>
      <c r="O699" s="279"/>
      <c r="P699" s="279"/>
      <c r="Q699" s="279"/>
      <c r="R699" s="279"/>
      <c r="S699" s="279"/>
      <c r="T699" s="279"/>
      <c r="U699" s="279"/>
      <c r="V699" s="279"/>
      <c r="W699" s="279"/>
      <c r="X699" s="279"/>
      <c r="Y699" s="279"/>
    </row>
    <row r="700" spans="6:25" ht="11.25">
      <c r="F700" s="278"/>
      <c r="G700" s="279"/>
      <c r="H700" s="279"/>
      <c r="I700" s="279"/>
      <c r="J700" s="279"/>
      <c r="K700" s="279"/>
      <c r="L700" s="279"/>
      <c r="M700" s="279"/>
      <c r="N700" s="279"/>
      <c r="O700" s="279"/>
      <c r="P700" s="279"/>
      <c r="Q700" s="279"/>
      <c r="R700" s="279"/>
      <c r="S700" s="279"/>
      <c r="T700" s="279"/>
      <c r="U700" s="279"/>
      <c r="V700" s="279"/>
      <c r="W700" s="279"/>
      <c r="X700" s="279"/>
      <c r="Y700" s="279"/>
    </row>
    <row r="701" spans="6:25" ht="11.25">
      <c r="F701" s="278"/>
      <c r="G701" s="279"/>
      <c r="H701" s="279"/>
      <c r="I701" s="279"/>
      <c r="J701" s="279"/>
      <c r="K701" s="279"/>
      <c r="L701" s="279"/>
      <c r="M701" s="279"/>
      <c r="N701" s="279"/>
      <c r="O701" s="279"/>
      <c r="P701" s="279"/>
      <c r="Q701" s="279"/>
      <c r="R701" s="279"/>
      <c r="S701" s="279"/>
      <c r="T701" s="279"/>
      <c r="U701" s="279"/>
      <c r="V701" s="279"/>
      <c r="W701" s="279"/>
      <c r="X701" s="279"/>
      <c r="Y701" s="279"/>
    </row>
    <row r="702" spans="6:25" ht="11.25">
      <c r="F702" s="278"/>
      <c r="G702" s="279"/>
      <c r="H702" s="279"/>
      <c r="I702" s="279"/>
      <c r="J702" s="279"/>
      <c r="K702" s="279"/>
      <c r="L702" s="279"/>
      <c r="M702" s="279"/>
      <c r="N702" s="279"/>
      <c r="O702" s="279"/>
      <c r="P702" s="279"/>
      <c r="Q702" s="279"/>
      <c r="R702" s="279"/>
      <c r="S702" s="279"/>
      <c r="T702" s="279"/>
      <c r="U702" s="279"/>
      <c r="V702" s="279"/>
      <c r="W702" s="279"/>
      <c r="X702" s="279"/>
      <c r="Y702" s="279"/>
    </row>
    <row r="703" spans="6:25" ht="11.25">
      <c r="F703" s="278"/>
      <c r="G703" s="279"/>
      <c r="H703" s="279"/>
      <c r="I703" s="279"/>
      <c r="J703" s="279"/>
      <c r="K703" s="279"/>
      <c r="L703" s="279"/>
      <c r="M703" s="279"/>
      <c r="N703" s="279"/>
      <c r="O703" s="279"/>
      <c r="P703" s="279"/>
      <c r="Q703" s="279"/>
      <c r="R703" s="279"/>
      <c r="S703" s="279"/>
      <c r="T703" s="279"/>
      <c r="U703" s="279"/>
      <c r="V703" s="279"/>
      <c r="W703" s="279"/>
      <c r="X703" s="279"/>
      <c r="Y703" s="279"/>
    </row>
    <row r="704" spans="6:25" ht="11.25">
      <c r="F704" s="278"/>
      <c r="G704" s="279"/>
      <c r="H704" s="279"/>
      <c r="I704" s="279"/>
      <c r="J704" s="279"/>
      <c r="K704" s="279"/>
      <c r="L704" s="279"/>
      <c r="M704" s="279"/>
      <c r="N704" s="279"/>
      <c r="O704" s="279"/>
      <c r="P704" s="279"/>
      <c r="Q704" s="279"/>
      <c r="R704" s="279"/>
      <c r="S704" s="279"/>
      <c r="T704" s="279"/>
      <c r="U704" s="279"/>
      <c r="V704" s="279"/>
      <c r="W704" s="279"/>
      <c r="X704" s="279"/>
      <c r="Y704" s="279"/>
    </row>
    <row r="705" spans="6:25" ht="11.25">
      <c r="F705" s="278"/>
      <c r="G705" s="279"/>
      <c r="H705" s="279"/>
      <c r="I705" s="279"/>
      <c r="J705" s="279"/>
      <c r="K705" s="279"/>
      <c r="L705" s="279"/>
      <c r="M705" s="279"/>
      <c r="N705" s="279"/>
      <c r="O705" s="279"/>
      <c r="P705" s="279"/>
      <c r="Q705" s="279"/>
      <c r="R705" s="279"/>
      <c r="S705" s="279"/>
      <c r="T705" s="279"/>
      <c r="U705" s="279"/>
      <c r="V705" s="279"/>
      <c r="W705" s="279"/>
      <c r="X705" s="279"/>
      <c r="Y705" s="279"/>
    </row>
    <row r="706" spans="6:25" ht="11.25">
      <c r="F706" s="278"/>
      <c r="G706" s="279"/>
      <c r="H706" s="279"/>
      <c r="I706" s="279"/>
      <c r="J706" s="279"/>
      <c r="K706" s="279"/>
      <c r="L706" s="279"/>
      <c r="M706" s="279"/>
      <c r="N706" s="279"/>
      <c r="O706" s="279"/>
      <c r="P706" s="279"/>
      <c r="Q706" s="279"/>
      <c r="R706" s="279"/>
      <c r="S706" s="279"/>
      <c r="T706" s="279"/>
      <c r="U706" s="279"/>
      <c r="V706" s="279"/>
      <c r="W706" s="279"/>
      <c r="X706" s="279"/>
      <c r="Y706" s="279"/>
    </row>
    <row r="707" spans="6:25" ht="11.25">
      <c r="F707" s="278"/>
      <c r="G707" s="279"/>
      <c r="H707" s="279"/>
      <c r="I707" s="279"/>
      <c r="J707" s="279"/>
      <c r="K707" s="279"/>
      <c r="L707" s="279"/>
      <c r="M707" s="279"/>
      <c r="N707" s="279"/>
      <c r="O707" s="279"/>
      <c r="P707" s="279"/>
      <c r="Q707" s="279"/>
      <c r="R707" s="279"/>
      <c r="S707" s="279"/>
      <c r="T707" s="279"/>
      <c r="U707" s="279"/>
      <c r="V707" s="279"/>
      <c r="W707" s="279"/>
      <c r="X707" s="279"/>
      <c r="Y707" s="279"/>
    </row>
    <row r="708" spans="6:25" ht="11.25">
      <c r="F708" s="278"/>
      <c r="G708" s="279"/>
      <c r="H708" s="279"/>
      <c r="I708" s="279"/>
      <c r="J708" s="279"/>
      <c r="K708" s="279"/>
      <c r="L708" s="279"/>
      <c r="M708" s="279"/>
      <c r="N708" s="279"/>
      <c r="O708" s="279"/>
      <c r="P708" s="279"/>
      <c r="Q708" s="279"/>
      <c r="R708" s="279"/>
      <c r="S708" s="279"/>
      <c r="T708" s="279"/>
      <c r="U708" s="279"/>
      <c r="V708" s="279"/>
      <c r="W708" s="279"/>
      <c r="X708" s="279"/>
      <c r="Y708" s="279"/>
    </row>
    <row r="709" spans="6:25" ht="11.25">
      <c r="F709" s="278"/>
      <c r="G709" s="279"/>
      <c r="H709" s="279"/>
      <c r="I709" s="279"/>
      <c r="J709" s="279"/>
      <c r="K709" s="279"/>
      <c r="L709" s="279"/>
      <c r="M709" s="279"/>
      <c r="N709" s="279"/>
      <c r="O709" s="279"/>
      <c r="P709" s="279"/>
      <c r="Q709" s="279"/>
      <c r="R709" s="279"/>
      <c r="S709" s="279"/>
      <c r="T709" s="279"/>
      <c r="U709" s="279"/>
      <c r="V709" s="279"/>
      <c r="W709" s="279"/>
      <c r="X709" s="279"/>
      <c r="Y709" s="279"/>
    </row>
    <row r="710" spans="6:25" ht="11.25">
      <c r="F710" s="278"/>
      <c r="G710" s="279"/>
      <c r="H710" s="279"/>
      <c r="I710" s="279"/>
      <c r="J710" s="279"/>
      <c r="K710" s="279"/>
      <c r="L710" s="279"/>
      <c r="M710" s="279"/>
      <c r="N710" s="279"/>
      <c r="O710" s="279"/>
      <c r="P710" s="279"/>
      <c r="Q710" s="279"/>
      <c r="R710" s="279"/>
      <c r="S710" s="279"/>
      <c r="T710" s="279"/>
      <c r="U710" s="279"/>
      <c r="V710" s="279"/>
      <c r="W710" s="279"/>
      <c r="X710" s="279"/>
      <c r="Y710" s="279"/>
    </row>
    <row r="711" spans="6:25" ht="11.25">
      <c r="F711" s="278"/>
      <c r="G711" s="279"/>
      <c r="H711" s="279"/>
      <c r="I711" s="279"/>
      <c r="J711" s="279"/>
      <c r="K711" s="279"/>
      <c r="L711" s="279"/>
      <c r="M711" s="279"/>
      <c r="N711" s="279"/>
      <c r="O711" s="279"/>
      <c r="P711" s="279"/>
      <c r="Q711" s="279"/>
      <c r="R711" s="279"/>
      <c r="S711" s="279"/>
      <c r="T711" s="279"/>
      <c r="U711" s="279"/>
      <c r="V711" s="279"/>
      <c r="W711" s="279"/>
      <c r="X711" s="279"/>
      <c r="Y711" s="279"/>
    </row>
    <row r="712" spans="6:25" ht="11.25">
      <c r="F712" s="278"/>
      <c r="G712" s="279"/>
      <c r="H712" s="279"/>
      <c r="I712" s="279"/>
      <c r="J712" s="279"/>
      <c r="K712" s="279"/>
      <c r="L712" s="279"/>
      <c r="M712" s="279"/>
      <c r="N712" s="279"/>
      <c r="O712" s="279"/>
      <c r="P712" s="279"/>
      <c r="Q712" s="279"/>
      <c r="R712" s="279"/>
      <c r="S712" s="279"/>
      <c r="T712" s="279"/>
      <c r="U712" s="279"/>
      <c r="V712" s="279"/>
      <c r="W712" s="279"/>
      <c r="X712" s="279"/>
      <c r="Y712" s="279"/>
    </row>
    <row r="713" spans="6:25" ht="11.25">
      <c r="F713" s="278"/>
      <c r="G713" s="279"/>
      <c r="H713" s="279"/>
      <c r="I713" s="279"/>
      <c r="J713" s="279"/>
      <c r="K713" s="279"/>
      <c r="L713" s="279"/>
      <c r="M713" s="279"/>
      <c r="N713" s="279"/>
      <c r="O713" s="279"/>
      <c r="P713" s="279"/>
      <c r="Q713" s="279"/>
      <c r="R713" s="279"/>
      <c r="S713" s="279"/>
      <c r="T713" s="279"/>
      <c r="U713" s="279"/>
      <c r="V713" s="279"/>
      <c r="W713" s="279"/>
      <c r="X713" s="279"/>
      <c r="Y713" s="279"/>
    </row>
    <row r="714" spans="6:25" ht="11.25">
      <c r="F714" s="278"/>
      <c r="G714" s="279"/>
      <c r="H714" s="279"/>
      <c r="I714" s="279"/>
      <c r="J714" s="279"/>
      <c r="K714" s="279"/>
      <c r="L714" s="279"/>
      <c r="M714" s="279"/>
      <c r="N714" s="279"/>
      <c r="O714" s="279"/>
      <c r="P714" s="279"/>
      <c r="Q714" s="279"/>
      <c r="R714" s="279"/>
      <c r="S714" s="279"/>
      <c r="T714" s="279"/>
      <c r="U714" s="279"/>
      <c r="V714" s="279"/>
      <c r="W714" s="279"/>
      <c r="X714" s="279"/>
      <c r="Y714" s="279"/>
    </row>
    <row r="715" spans="6:25" ht="11.25">
      <c r="F715" s="278"/>
      <c r="G715" s="279"/>
      <c r="H715" s="279"/>
      <c r="I715" s="279"/>
      <c r="J715" s="279"/>
      <c r="K715" s="279"/>
      <c r="L715" s="279"/>
      <c r="M715" s="279"/>
      <c r="N715" s="279"/>
      <c r="O715" s="279"/>
      <c r="P715" s="279"/>
      <c r="Q715" s="279"/>
      <c r="R715" s="279"/>
      <c r="S715" s="279"/>
      <c r="T715" s="279"/>
      <c r="U715" s="279"/>
      <c r="V715" s="279"/>
      <c r="W715" s="279"/>
      <c r="X715" s="279"/>
      <c r="Y715" s="279"/>
    </row>
    <row r="716" spans="6:25" ht="11.25">
      <c r="F716" s="278"/>
      <c r="G716" s="279"/>
      <c r="H716" s="279"/>
      <c r="I716" s="279"/>
      <c r="J716" s="279"/>
      <c r="K716" s="279"/>
      <c r="L716" s="279"/>
      <c r="M716" s="279"/>
      <c r="N716" s="279"/>
      <c r="O716" s="279"/>
      <c r="P716" s="279"/>
      <c r="Q716" s="279"/>
      <c r="R716" s="279"/>
      <c r="S716" s="279"/>
      <c r="T716" s="279"/>
      <c r="U716" s="279"/>
      <c r="V716" s="279"/>
      <c r="W716" s="279"/>
      <c r="X716" s="279"/>
      <c r="Y716" s="279"/>
    </row>
    <row r="717" spans="6:25" ht="11.25">
      <c r="F717" s="278"/>
      <c r="G717" s="279"/>
      <c r="H717" s="279"/>
      <c r="I717" s="279"/>
      <c r="J717" s="279"/>
      <c r="K717" s="279"/>
      <c r="L717" s="279"/>
      <c r="M717" s="279"/>
      <c r="N717" s="279"/>
      <c r="O717" s="279"/>
      <c r="P717" s="279"/>
      <c r="Q717" s="279"/>
      <c r="R717" s="279"/>
      <c r="S717" s="279"/>
      <c r="T717" s="279"/>
      <c r="U717" s="279"/>
      <c r="V717" s="279"/>
      <c r="W717" s="279"/>
      <c r="X717" s="279"/>
      <c r="Y717" s="279"/>
    </row>
    <row r="718" spans="6:25" ht="11.25">
      <c r="F718" s="278"/>
      <c r="G718" s="279"/>
      <c r="H718" s="279"/>
      <c r="I718" s="279"/>
      <c r="J718" s="279"/>
      <c r="K718" s="279"/>
      <c r="L718" s="279"/>
      <c r="M718" s="279"/>
      <c r="N718" s="279"/>
      <c r="O718" s="279"/>
      <c r="P718" s="279"/>
      <c r="Q718" s="279"/>
      <c r="R718" s="279"/>
      <c r="S718" s="279"/>
      <c r="T718" s="279"/>
      <c r="U718" s="279"/>
      <c r="V718" s="279"/>
      <c r="W718" s="279"/>
      <c r="X718" s="279"/>
      <c r="Y718" s="279"/>
    </row>
    <row r="719" spans="6:25" ht="11.25">
      <c r="F719" s="278"/>
      <c r="G719" s="279"/>
      <c r="H719" s="279"/>
      <c r="I719" s="279"/>
      <c r="J719" s="279"/>
      <c r="K719" s="279"/>
      <c r="L719" s="279"/>
      <c r="M719" s="279"/>
      <c r="N719" s="279"/>
      <c r="O719" s="279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</row>
    <row r="720" spans="6:25" ht="11.25">
      <c r="F720" s="278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</row>
    <row r="721" spans="6:25" ht="11.25">
      <c r="F721" s="278"/>
      <c r="G721" s="279"/>
      <c r="H721" s="279"/>
      <c r="I721" s="279"/>
      <c r="J721" s="279"/>
      <c r="K721" s="279"/>
      <c r="L721" s="279"/>
      <c r="M721" s="279"/>
      <c r="N721" s="279"/>
      <c r="O721" s="279"/>
      <c r="P721" s="279"/>
      <c r="Q721" s="279"/>
      <c r="R721" s="279"/>
      <c r="S721" s="279"/>
      <c r="T721" s="279"/>
      <c r="U721" s="279"/>
      <c r="V721" s="279"/>
      <c r="W721" s="279"/>
      <c r="X721" s="279"/>
      <c r="Y721" s="279"/>
    </row>
    <row r="722" spans="6:25" ht="11.25">
      <c r="F722" s="278"/>
      <c r="G722" s="279"/>
      <c r="H722" s="279"/>
      <c r="I722" s="279"/>
      <c r="J722" s="279"/>
      <c r="K722" s="279"/>
      <c r="L722" s="279"/>
      <c r="M722" s="279"/>
      <c r="N722" s="279"/>
      <c r="O722" s="279"/>
      <c r="P722" s="279"/>
      <c r="Q722" s="279"/>
      <c r="R722" s="279"/>
      <c r="S722" s="279"/>
      <c r="T722" s="279"/>
      <c r="U722" s="279"/>
      <c r="V722" s="279"/>
      <c r="W722" s="279"/>
      <c r="X722" s="279"/>
      <c r="Y722" s="279"/>
    </row>
    <row r="723" spans="6:25" ht="11.25">
      <c r="F723" s="278"/>
      <c r="G723" s="279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</row>
    <row r="724" spans="6:25" ht="11.25">
      <c r="F724" s="278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</row>
    <row r="725" spans="6:25" ht="11.25">
      <c r="F725" s="278"/>
      <c r="G725" s="279"/>
      <c r="H725" s="279"/>
      <c r="I725" s="279"/>
      <c r="J725" s="279"/>
      <c r="K725" s="279"/>
      <c r="L725" s="279"/>
      <c r="M725" s="279"/>
      <c r="N725" s="279"/>
      <c r="O725" s="279"/>
      <c r="P725" s="279"/>
      <c r="Q725" s="279"/>
      <c r="R725" s="279"/>
      <c r="S725" s="279"/>
      <c r="T725" s="279"/>
      <c r="U725" s="279"/>
      <c r="V725" s="279"/>
      <c r="W725" s="279"/>
      <c r="X725" s="279"/>
      <c r="Y725" s="279"/>
    </row>
    <row r="726" spans="6:25" ht="11.25">
      <c r="F726" s="278"/>
      <c r="G726" s="279"/>
      <c r="H726" s="279"/>
      <c r="I726" s="279"/>
      <c r="J726" s="279"/>
      <c r="K726" s="279"/>
      <c r="L726" s="279"/>
      <c r="M726" s="279"/>
      <c r="N726" s="279"/>
      <c r="O726" s="279"/>
      <c r="P726" s="279"/>
      <c r="Q726" s="279"/>
      <c r="R726" s="279"/>
      <c r="S726" s="279"/>
      <c r="T726" s="279"/>
      <c r="U726" s="279"/>
      <c r="V726" s="279"/>
      <c r="W726" s="279"/>
      <c r="X726" s="279"/>
      <c r="Y726" s="279"/>
    </row>
    <row r="727" spans="6:25" ht="11.25">
      <c r="F727" s="278"/>
      <c r="G727" s="279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</row>
    <row r="728" spans="6:25" ht="11.25">
      <c r="F728" s="278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</row>
    <row r="729" spans="6:25" ht="11.25">
      <c r="F729" s="278"/>
      <c r="G729" s="279"/>
      <c r="H729" s="279"/>
      <c r="I729" s="279"/>
      <c r="J729" s="279"/>
      <c r="K729" s="279"/>
      <c r="L729" s="279"/>
      <c r="M729" s="279"/>
      <c r="N729" s="279"/>
      <c r="O729" s="279"/>
      <c r="P729" s="279"/>
      <c r="Q729" s="279"/>
      <c r="R729" s="279"/>
      <c r="S729" s="279"/>
      <c r="T729" s="279"/>
      <c r="U729" s="279"/>
      <c r="V729" s="279"/>
      <c r="W729" s="279"/>
      <c r="X729" s="279"/>
      <c r="Y729" s="279"/>
    </row>
    <row r="730" spans="6:25" ht="11.25">
      <c r="F730" s="278"/>
      <c r="G730" s="279"/>
      <c r="H730" s="279"/>
      <c r="I730" s="279"/>
      <c r="J730" s="279"/>
      <c r="K730" s="279"/>
      <c r="L730" s="279"/>
      <c r="M730" s="279"/>
      <c r="N730" s="279"/>
      <c r="O730" s="279"/>
      <c r="P730" s="279"/>
      <c r="Q730" s="279"/>
      <c r="R730" s="279"/>
      <c r="S730" s="279"/>
      <c r="T730" s="279"/>
      <c r="U730" s="279"/>
      <c r="V730" s="279"/>
      <c r="W730" s="279"/>
      <c r="X730" s="279"/>
      <c r="Y730" s="279"/>
    </row>
    <row r="731" spans="6:25" ht="11.25">
      <c r="F731" s="278"/>
      <c r="G731" s="279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Y731" s="279"/>
    </row>
    <row r="732" spans="6:25" ht="11.25">
      <c r="F732" s="278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</row>
    <row r="733" spans="6:25" ht="11.25">
      <c r="F733" s="278"/>
      <c r="G733" s="279"/>
      <c r="H733" s="279"/>
      <c r="I733" s="279"/>
      <c r="J733" s="279"/>
      <c r="K733" s="279"/>
      <c r="L733" s="279"/>
      <c r="M733" s="279"/>
      <c r="N733" s="279"/>
      <c r="O733" s="279"/>
      <c r="P733" s="279"/>
      <c r="Q733" s="279"/>
      <c r="R733" s="279"/>
      <c r="S733" s="279"/>
      <c r="T733" s="279"/>
      <c r="U733" s="279"/>
      <c r="V733" s="279"/>
      <c r="W733" s="279"/>
      <c r="X733" s="279"/>
      <c r="Y733" s="279"/>
    </row>
    <row r="734" spans="6:25" ht="11.25">
      <c r="F734" s="278"/>
      <c r="G734" s="279"/>
      <c r="H734" s="279"/>
      <c r="I734" s="279"/>
      <c r="J734" s="279"/>
      <c r="K734" s="279"/>
      <c r="L734" s="279"/>
      <c r="M734" s="279"/>
      <c r="N734" s="279"/>
      <c r="O734" s="279"/>
      <c r="P734" s="279"/>
      <c r="Q734" s="279"/>
      <c r="R734" s="279"/>
      <c r="S734" s="279"/>
      <c r="T734" s="279"/>
      <c r="U734" s="279"/>
      <c r="V734" s="279"/>
      <c r="W734" s="279"/>
      <c r="X734" s="279"/>
      <c r="Y734" s="279"/>
    </row>
    <row r="735" spans="6:25" ht="11.25">
      <c r="F735" s="278"/>
      <c r="G735" s="279"/>
      <c r="H735" s="279"/>
      <c r="I735" s="279"/>
      <c r="J735" s="279"/>
      <c r="K735" s="279"/>
      <c r="L735" s="279"/>
      <c r="M735" s="279"/>
      <c r="N735" s="279"/>
      <c r="O735" s="279"/>
      <c r="P735" s="279"/>
      <c r="Q735" s="279"/>
      <c r="R735" s="279"/>
      <c r="S735" s="279"/>
      <c r="T735" s="279"/>
      <c r="U735" s="279"/>
      <c r="V735" s="279"/>
      <c r="W735" s="279"/>
      <c r="X735" s="279"/>
      <c r="Y735" s="279"/>
    </row>
    <row r="736" spans="6:25" ht="11.25">
      <c r="F736" s="278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/>
      <c r="U736" s="279"/>
      <c r="V736" s="279"/>
      <c r="W736" s="279"/>
      <c r="X736" s="279"/>
      <c r="Y736" s="279"/>
    </row>
    <row r="737" spans="6:25" ht="11.25">
      <c r="F737" s="278"/>
      <c r="G737" s="279"/>
      <c r="H737" s="279"/>
      <c r="I737" s="279"/>
      <c r="J737" s="279"/>
      <c r="K737" s="279"/>
      <c r="L737" s="279"/>
      <c r="M737" s="279"/>
      <c r="N737" s="279"/>
      <c r="O737" s="279"/>
      <c r="P737" s="279"/>
      <c r="Q737" s="279"/>
      <c r="R737" s="279"/>
      <c r="S737" s="279"/>
      <c r="T737" s="279"/>
      <c r="U737" s="279"/>
      <c r="V737" s="279"/>
      <c r="W737" s="279"/>
      <c r="X737" s="279"/>
      <c r="Y737" s="279"/>
    </row>
    <row r="738" spans="6:25" ht="11.25">
      <c r="F738" s="278"/>
      <c r="G738" s="279"/>
      <c r="H738" s="279"/>
      <c r="I738" s="279"/>
      <c r="J738" s="279"/>
      <c r="K738" s="279"/>
      <c r="L738" s="279"/>
      <c r="M738" s="279"/>
      <c r="N738" s="279"/>
      <c r="O738" s="279"/>
      <c r="P738" s="279"/>
      <c r="Q738" s="279"/>
      <c r="R738" s="279"/>
      <c r="S738" s="279"/>
      <c r="T738" s="279"/>
      <c r="U738" s="279"/>
      <c r="V738" s="279"/>
      <c r="W738" s="279"/>
      <c r="X738" s="279"/>
      <c r="Y738" s="279"/>
    </row>
    <row r="739" spans="6:25" ht="11.25">
      <c r="F739" s="278"/>
      <c r="G739" s="279"/>
      <c r="H739" s="279"/>
      <c r="I739" s="279"/>
      <c r="J739" s="279"/>
      <c r="K739" s="279"/>
      <c r="L739" s="279"/>
      <c r="M739" s="279"/>
      <c r="N739" s="279"/>
      <c r="O739" s="279"/>
      <c r="P739" s="279"/>
      <c r="Q739" s="279"/>
      <c r="R739" s="279"/>
      <c r="S739" s="279"/>
      <c r="T739" s="279"/>
      <c r="U739" s="279"/>
      <c r="V739" s="279"/>
      <c r="W739" s="279"/>
      <c r="X739" s="279"/>
      <c r="Y739" s="279"/>
    </row>
    <row r="740" ht="11.25">
      <c r="F740" s="280"/>
    </row>
    <row r="741" ht="11.25">
      <c r="F741" s="280"/>
    </row>
    <row r="742" ht="11.25">
      <c r="F742" s="280"/>
    </row>
    <row r="743" ht="11.25">
      <c r="F743" s="280"/>
    </row>
    <row r="744" ht="11.25">
      <c r="F744" s="280"/>
    </row>
    <row r="745" ht="11.25">
      <c r="F745" s="280"/>
    </row>
    <row r="746" ht="11.25">
      <c r="F746" s="280"/>
    </row>
    <row r="747" ht="11.25">
      <c r="F747" s="280"/>
    </row>
    <row r="748" ht="11.25">
      <c r="F748" s="280"/>
    </row>
    <row r="749" ht="11.25">
      <c r="F749" s="280"/>
    </row>
    <row r="750" ht="11.25">
      <c r="F750" s="280"/>
    </row>
    <row r="751" ht="11.25">
      <c r="F751" s="280"/>
    </row>
    <row r="752" ht="11.25">
      <c r="F752" s="280"/>
    </row>
    <row r="753" ht="11.25">
      <c r="F753" s="280"/>
    </row>
    <row r="754" ht="11.25">
      <c r="F754" s="280"/>
    </row>
    <row r="755" ht="11.25">
      <c r="F755" s="280"/>
    </row>
    <row r="756" ht="11.25">
      <c r="F756" s="280"/>
    </row>
    <row r="757" ht="11.25">
      <c r="F757" s="280"/>
    </row>
    <row r="758" ht="11.25">
      <c r="F758" s="280"/>
    </row>
    <row r="759" ht="11.25">
      <c r="F759" s="280"/>
    </row>
    <row r="760" ht="11.25">
      <c r="F760" s="280"/>
    </row>
    <row r="761" ht="11.25">
      <c r="F761" s="280"/>
    </row>
    <row r="762" ht="11.25">
      <c r="F762" s="280"/>
    </row>
    <row r="763" ht="11.25">
      <c r="F763" s="280"/>
    </row>
    <row r="764" ht="11.25">
      <c r="F764" s="280"/>
    </row>
    <row r="765" ht="11.25">
      <c r="F765" s="280"/>
    </row>
    <row r="766" ht="11.25">
      <c r="F766" s="280"/>
    </row>
    <row r="767" ht="11.25">
      <c r="F767" s="280"/>
    </row>
    <row r="768" ht="11.25">
      <c r="F768" s="280"/>
    </row>
    <row r="769" ht="11.25">
      <c r="F769" s="280"/>
    </row>
    <row r="770" ht="11.25">
      <c r="F770" s="280"/>
    </row>
    <row r="771" ht="11.25">
      <c r="F771" s="280"/>
    </row>
    <row r="772" ht="11.25">
      <c r="F772" s="280"/>
    </row>
    <row r="773" ht="11.25">
      <c r="F773" s="280"/>
    </row>
    <row r="774" ht="11.25">
      <c r="F774" s="280"/>
    </row>
    <row r="775" ht="11.25">
      <c r="F775" s="280"/>
    </row>
    <row r="776" ht="11.25">
      <c r="F776" s="280"/>
    </row>
    <row r="777" ht="11.25">
      <c r="F777" s="280"/>
    </row>
    <row r="778" ht="11.25">
      <c r="F778" s="280"/>
    </row>
    <row r="779" ht="11.25">
      <c r="F779" s="280"/>
    </row>
    <row r="780" ht="11.25">
      <c r="F780" s="280"/>
    </row>
    <row r="781" ht="11.25">
      <c r="F781" s="280"/>
    </row>
    <row r="782" ht="11.25">
      <c r="F782" s="280"/>
    </row>
    <row r="783" ht="11.25">
      <c r="F783" s="280"/>
    </row>
    <row r="784" ht="11.25">
      <c r="F784" s="280"/>
    </row>
    <row r="785" ht="11.25">
      <c r="F785" s="280"/>
    </row>
    <row r="786" ht="11.25">
      <c r="F786" s="280"/>
    </row>
    <row r="787" ht="11.25">
      <c r="F787" s="280"/>
    </row>
    <row r="788" ht="11.25">
      <c r="F788" s="280"/>
    </row>
    <row r="789" ht="11.25">
      <c r="F789" s="280"/>
    </row>
    <row r="790" ht="11.25">
      <c r="F790" s="280"/>
    </row>
    <row r="791" ht="11.25">
      <c r="F791" s="280"/>
    </row>
    <row r="792" ht="11.25">
      <c r="F792" s="280"/>
    </row>
    <row r="793" ht="11.25">
      <c r="F793" s="280"/>
    </row>
    <row r="794" ht="11.25">
      <c r="F794" s="280"/>
    </row>
    <row r="795" ht="11.25">
      <c r="F795" s="280"/>
    </row>
    <row r="796" ht="11.25">
      <c r="F796" s="280"/>
    </row>
    <row r="797" ht="11.25">
      <c r="F797" s="280"/>
    </row>
    <row r="798" ht="11.25">
      <c r="F798" s="280"/>
    </row>
    <row r="799" ht="11.25">
      <c r="F799" s="280"/>
    </row>
    <row r="800" ht="11.25">
      <c r="F800" s="280"/>
    </row>
    <row r="801" ht="11.25">
      <c r="F801" s="280"/>
    </row>
    <row r="802" ht="11.25">
      <c r="F802" s="280"/>
    </row>
    <row r="803" ht="11.25">
      <c r="F803" s="280"/>
    </row>
    <row r="804" ht="11.25">
      <c r="F804" s="280"/>
    </row>
    <row r="805" ht="11.25">
      <c r="F805" s="280"/>
    </row>
    <row r="806" ht="11.25">
      <c r="F806" s="280"/>
    </row>
    <row r="807" ht="11.25">
      <c r="F807" s="280"/>
    </row>
    <row r="808" ht="11.25">
      <c r="F808" s="280"/>
    </row>
    <row r="809" ht="11.25">
      <c r="F809" s="280"/>
    </row>
    <row r="810" ht="11.25">
      <c r="F810" s="280"/>
    </row>
    <row r="811" ht="11.25">
      <c r="F811" s="280"/>
    </row>
    <row r="812" ht="11.25">
      <c r="F812" s="280"/>
    </row>
    <row r="813" ht="11.25">
      <c r="F813" s="280"/>
    </row>
    <row r="814" ht="11.25">
      <c r="F814" s="280"/>
    </row>
    <row r="815" ht="11.25">
      <c r="F815" s="280"/>
    </row>
    <row r="816" ht="11.25">
      <c r="F816" s="280"/>
    </row>
    <row r="817" ht="11.25">
      <c r="F817" s="280"/>
    </row>
    <row r="818" ht="11.25">
      <c r="F818" s="280"/>
    </row>
    <row r="819" ht="11.25">
      <c r="F819" s="280"/>
    </row>
    <row r="820" ht="11.25">
      <c r="F820" s="280"/>
    </row>
    <row r="821" ht="11.25">
      <c r="F821" s="280"/>
    </row>
    <row r="822" ht="11.25">
      <c r="F822" s="280"/>
    </row>
    <row r="823" ht="11.25">
      <c r="F823" s="280"/>
    </row>
    <row r="824" ht="11.25">
      <c r="F824" s="280"/>
    </row>
    <row r="825" ht="11.25">
      <c r="F825" s="280"/>
    </row>
    <row r="826" ht="11.25">
      <c r="F826" s="280"/>
    </row>
    <row r="827" ht="11.25">
      <c r="F827" s="280"/>
    </row>
    <row r="828" ht="11.25">
      <c r="F828" s="280"/>
    </row>
    <row r="829" ht="11.25">
      <c r="F829" s="280"/>
    </row>
    <row r="830" ht="11.25">
      <c r="F830" s="280"/>
    </row>
    <row r="831" ht="11.25">
      <c r="F831" s="280"/>
    </row>
    <row r="832" ht="11.25">
      <c r="F832" s="280"/>
    </row>
    <row r="833" ht="11.25">
      <c r="F833" s="280"/>
    </row>
    <row r="834" ht="11.25">
      <c r="F834" s="280"/>
    </row>
    <row r="835" ht="11.25">
      <c r="F835" s="280"/>
    </row>
    <row r="836" ht="11.25">
      <c r="F836" s="280"/>
    </row>
    <row r="837" ht="11.25">
      <c r="F837" s="280"/>
    </row>
    <row r="838" ht="11.25">
      <c r="F838" s="280"/>
    </row>
    <row r="839" ht="11.25">
      <c r="F839" s="280"/>
    </row>
    <row r="840" ht="11.25">
      <c r="F840" s="280"/>
    </row>
    <row r="841" ht="11.25">
      <c r="F841" s="280"/>
    </row>
    <row r="842" ht="11.25">
      <c r="F842" s="280"/>
    </row>
    <row r="843" ht="11.25">
      <c r="F843" s="280"/>
    </row>
    <row r="844" ht="11.25">
      <c r="F844" s="280"/>
    </row>
    <row r="845" ht="11.25">
      <c r="F845" s="280"/>
    </row>
    <row r="846" ht="11.25">
      <c r="F846" s="280"/>
    </row>
    <row r="847" ht="11.25">
      <c r="F847" s="280"/>
    </row>
    <row r="848" ht="11.25">
      <c r="F848" s="280"/>
    </row>
    <row r="849" ht="11.25">
      <c r="F849" s="280"/>
    </row>
    <row r="850" ht="11.25">
      <c r="F850" s="280"/>
    </row>
    <row r="851" ht="11.25">
      <c r="F851" s="280"/>
    </row>
    <row r="852" ht="11.25">
      <c r="F852" s="280"/>
    </row>
    <row r="853" ht="11.25">
      <c r="F853" s="280"/>
    </row>
    <row r="854" ht="11.25">
      <c r="F854" s="280"/>
    </row>
    <row r="855" ht="11.25">
      <c r="F855" s="280"/>
    </row>
    <row r="856" ht="11.25">
      <c r="F856" s="280"/>
    </row>
    <row r="857" ht="11.25">
      <c r="F857" s="280"/>
    </row>
    <row r="858" ht="11.25">
      <c r="F858" s="280"/>
    </row>
    <row r="859" ht="11.25">
      <c r="F859" s="280"/>
    </row>
    <row r="860" ht="11.25">
      <c r="F860" s="280"/>
    </row>
    <row r="861" ht="11.25">
      <c r="F861" s="280"/>
    </row>
    <row r="862" ht="11.25">
      <c r="F862" s="280"/>
    </row>
    <row r="863" ht="11.25">
      <c r="F863" s="280"/>
    </row>
    <row r="864" ht="11.25">
      <c r="F864" s="280"/>
    </row>
    <row r="865" ht="11.25">
      <c r="F865" s="280"/>
    </row>
    <row r="866" ht="11.25">
      <c r="F866" s="280"/>
    </row>
    <row r="867" ht="11.25">
      <c r="F867" s="280"/>
    </row>
    <row r="868" ht="11.25">
      <c r="F868" s="280"/>
    </row>
    <row r="869" ht="11.25">
      <c r="F869" s="280"/>
    </row>
    <row r="870" ht="11.25">
      <c r="F870" s="280"/>
    </row>
    <row r="871" ht="11.25">
      <c r="F871" s="280"/>
    </row>
    <row r="872" ht="11.25">
      <c r="F872" s="280"/>
    </row>
    <row r="873" ht="11.25">
      <c r="F873" s="280"/>
    </row>
    <row r="874" ht="11.25">
      <c r="F874" s="280"/>
    </row>
    <row r="875" ht="11.25">
      <c r="F875" s="280"/>
    </row>
    <row r="876" ht="11.25">
      <c r="F876" s="280"/>
    </row>
    <row r="877" ht="11.25">
      <c r="F877" s="280"/>
    </row>
    <row r="878" ht="11.25">
      <c r="F878" s="280"/>
    </row>
    <row r="879" ht="11.25">
      <c r="F879" s="280"/>
    </row>
    <row r="880" ht="11.25">
      <c r="F880" s="280"/>
    </row>
    <row r="881" ht="11.25">
      <c r="F881" s="280"/>
    </row>
    <row r="882" ht="11.25">
      <c r="F882" s="280"/>
    </row>
    <row r="883" ht="11.25">
      <c r="F883" s="280"/>
    </row>
    <row r="884" ht="11.25">
      <c r="F884" s="280"/>
    </row>
    <row r="885" ht="11.25">
      <c r="F885" s="280"/>
    </row>
    <row r="886" ht="11.25">
      <c r="F886" s="280"/>
    </row>
    <row r="887" ht="11.25">
      <c r="F887" s="280"/>
    </row>
    <row r="888" ht="11.25">
      <c r="F888" s="280"/>
    </row>
    <row r="889" ht="11.25">
      <c r="F889" s="280"/>
    </row>
    <row r="890" ht="11.25">
      <c r="F890" s="280"/>
    </row>
    <row r="891" ht="11.25">
      <c r="F891" s="280"/>
    </row>
    <row r="892" ht="11.25">
      <c r="F892" s="280"/>
    </row>
    <row r="893" ht="11.25">
      <c r="F893" s="280"/>
    </row>
    <row r="894" ht="11.25">
      <c r="F894" s="280"/>
    </row>
    <row r="895" ht="11.25">
      <c r="F895" s="280"/>
    </row>
    <row r="896" ht="11.25">
      <c r="F896" s="280"/>
    </row>
    <row r="897" ht="11.25">
      <c r="F897" s="280"/>
    </row>
    <row r="898" ht="11.25">
      <c r="F898" s="280"/>
    </row>
    <row r="899" ht="11.25">
      <c r="F899" s="280"/>
    </row>
    <row r="900" ht="11.25">
      <c r="F900" s="280"/>
    </row>
    <row r="901" ht="11.25">
      <c r="F901" s="280"/>
    </row>
    <row r="902" ht="11.25">
      <c r="F902" s="280"/>
    </row>
    <row r="903" ht="11.25">
      <c r="F903" s="280"/>
    </row>
    <row r="904" ht="11.25">
      <c r="F904" s="280"/>
    </row>
    <row r="905" ht="11.25">
      <c r="F905" s="280"/>
    </row>
    <row r="906" ht="11.25">
      <c r="F906" s="280"/>
    </row>
    <row r="907" ht="11.25">
      <c r="F907" s="280"/>
    </row>
    <row r="908" ht="11.25">
      <c r="F908" s="280"/>
    </row>
    <row r="909" ht="11.25">
      <c r="F909" s="280"/>
    </row>
    <row r="910" ht="11.25">
      <c r="F910" s="280"/>
    </row>
    <row r="911" ht="11.25">
      <c r="F911" s="280"/>
    </row>
    <row r="912" ht="11.25">
      <c r="F912" s="280"/>
    </row>
    <row r="913" ht="11.25">
      <c r="F913" s="280"/>
    </row>
    <row r="914" ht="11.25">
      <c r="F914" s="280"/>
    </row>
    <row r="915" ht="11.25">
      <c r="F915" s="280"/>
    </row>
    <row r="916" ht="11.25">
      <c r="F916" s="280"/>
    </row>
    <row r="917" ht="11.25">
      <c r="F917" s="280"/>
    </row>
    <row r="918" ht="11.25">
      <c r="F918" s="280"/>
    </row>
    <row r="919" ht="11.25">
      <c r="F919" s="280"/>
    </row>
    <row r="920" ht="11.25">
      <c r="F920" s="280"/>
    </row>
    <row r="921" ht="11.25">
      <c r="F921" s="280"/>
    </row>
    <row r="922" ht="11.25">
      <c r="F922" s="280"/>
    </row>
    <row r="923" ht="11.25">
      <c r="F923" s="280"/>
    </row>
    <row r="924" ht="11.25">
      <c r="F924" s="280"/>
    </row>
    <row r="925" ht="11.25">
      <c r="F925" s="280"/>
    </row>
    <row r="926" ht="11.25">
      <c r="F926" s="280"/>
    </row>
    <row r="927" ht="11.25">
      <c r="F927" s="280"/>
    </row>
    <row r="928" ht="11.25">
      <c r="F928" s="280"/>
    </row>
    <row r="929" ht="11.25">
      <c r="F929" s="280"/>
    </row>
    <row r="930" ht="11.25">
      <c r="F930" s="280"/>
    </row>
    <row r="931" ht="11.25">
      <c r="F931" s="280"/>
    </row>
    <row r="932" ht="11.25">
      <c r="F932" s="280"/>
    </row>
    <row r="933" ht="11.25">
      <c r="F933" s="280"/>
    </row>
    <row r="934" ht="11.25">
      <c r="F934" s="280"/>
    </row>
    <row r="935" ht="11.25">
      <c r="F935" s="280"/>
    </row>
    <row r="936" ht="11.25">
      <c r="F936" s="280"/>
    </row>
    <row r="937" ht="11.25">
      <c r="F937" s="280"/>
    </row>
    <row r="938" ht="11.25">
      <c r="F938" s="280"/>
    </row>
    <row r="939" ht="11.25">
      <c r="F939" s="280"/>
    </row>
    <row r="940" ht="11.25">
      <c r="F940" s="280"/>
    </row>
    <row r="941" ht="11.25">
      <c r="F941" s="280"/>
    </row>
    <row r="942" ht="11.25">
      <c r="F942" s="280"/>
    </row>
    <row r="943" ht="11.25">
      <c r="F943" s="280"/>
    </row>
    <row r="944" ht="11.25">
      <c r="F944" s="280"/>
    </row>
    <row r="945" ht="11.25">
      <c r="F945" s="280"/>
    </row>
    <row r="946" ht="11.25">
      <c r="F946" s="280"/>
    </row>
    <row r="947" ht="11.25">
      <c r="F947" s="280"/>
    </row>
    <row r="948" ht="11.25">
      <c r="F948" s="280"/>
    </row>
    <row r="949" ht="11.25">
      <c r="F949" s="280"/>
    </row>
    <row r="950" ht="11.25">
      <c r="F950" s="280"/>
    </row>
    <row r="951" ht="11.25">
      <c r="F951" s="280"/>
    </row>
    <row r="952" ht="11.25">
      <c r="F952" s="280"/>
    </row>
    <row r="953" ht="11.25">
      <c r="F953" s="280"/>
    </row>
    <row r="954" ht="11.25">
      <c r="F954" s="280"/>
    </row>
    <row r="955" ht="11.25">
      <c r="F955" s="280"/>
    </row>
    <row r="956" ht="11.25">
      <c r="F956" s="280"/>
    </row>
    <row r="957" ht="11.25">
      <c r="F957" s="280"/>
    </row>
    <row r="958" ht="11.25">
      <c r="F958" s="280"/>
    </row>
    <row r="959" ht="11.25">
      <c r="F959" s="280"/>
    </row>
    <row r="960" ht="11.25">
      <c r="F960" s="280"/>
    </row>
    <row r="961" ht="11.25">
      <c r="F961" s="280"/>
    </row>
    <row r="962" ht="11.25">
      <c r="F962" s="280"/>
    </row>
    <row r="963" ht="11.25">
      <c r="F963" s="280"/>
    </row>
    <row r="964" ht="11.25">
      <c r="F964" s="280"/>
    </row>
    <row r="965" ht="11.25">
      <c r="F965" s="280"/>
    </row>
    <row r="966" ht="11.25">
      <c r="F966" s="280"/>
    </row>
    <row r="967" ht="11.25">
      <c r="F967" s="280"/>
    </row>
    <row r="968" ht="11.25">
      <c r="F968" s="280"/>
    </row>
    <row r="969" ht="11.25">
      <c r="F969" s="280"/>
    </row>
    <row r="970" ht="11.25">
      <c r="F970" s="280"/>
    </row>
    <row r="971" ht="11.25">
      <c r="F971" s="280"/>
    </row>
    <row r="972" ht="11.25">
      <c r="F972" s="280"/>
    </row>
    <row r="973" ht="11.25">
      <c r="F973" s="280"/>
    </row>
    <row r="974" ht="11.25">
      <c r="F974" s="280"/>
    </row>
    <row r="975" ht="11.25">
      <c r="F975" s="280"/>
    </row>
    <row r="976" ht="11.25">
      <c r="F976" s="280"/>
    </row>
    <row r="977" ht="11.25">
      <c r="F977" s="280"/>
    </row>
    <row r="978" ht="11.25">
      <c r="F978" s="280"/>
    </row>
    <row r="979" ht="11.25">
      <c r="F979" s="280"/>
    </row>
    <row r="980" ht="11.25">
      <c r="F980" s="280"/>
    </row>
    <row r="981" ht="11.25">
      <c r="F981" s="280"/>
    </row>
    <row r="982" ht="11.25">
      <c r="F982" s="280"/>
    </row>
    <row r="983" ht="11.25">
      <c r="F983" s="280"/>
    </row>
    <row r="984" ht="11.25">
      <c r="F984" s="280"/>
    </row>
    <row r="985" ht="11.25">
      <c r="F985" s="280"/>
    </row>
    <row r="986" ht="11.25">
      <c r="F986" s="280"/>
    </row>
    <row r="987" ht="11.25">
      <c r="F987" s="280"/>
    </row>
    <row r="988" ht="11.25">
      <c r="F988" s="280"/>
    </row>
    <row r="989" ht="11.25">
      <c r="F989" s="280"/>
    </row>
    <row r="990" ht="11.25">
      <c r="F990" s="280"/>
    </row>
    <row r="991" ht="11.25">
      <c r="F991" s="280"/>
    </row>
    <row r="992" ht="11.25">
      <c r="F992" s="280"/>
    </row>
    <row r="993" ht="11.25">
      <c r="F993" s="280"/>
    </row>
    <row r="994" ht="11.25">
      <c r="F994" s="280"/>
    </row>
    <row r="995" ht="11.25">
      <c r="F995" s="280"/>
    </row>
    <row r="996" ht="11.25">
      <c r="F996" s="280"/>
    </row>
    <row r="997" ht="11.25">
      <c r="F997" s="280"/>
    </row>
    <row r="998" ht="11.25">
      <c r="F998" s="280"/>
    </row>
    <row r="999" ht="11.25">
      <c r="F999" s="280"/>
    </row>
    <row r="1000" ht="11.25">
      <c r="F1000" s="280"/>
    </row>
    <row r="1001" ht="11.25">
      <c r="F1001" s="280"/>
    </row>
    <row r="1002" ht="11.25">
      <c r="F1002" s="280"/>
    </row>
    <row r="1003" ht="11.25">
      <c r="F1003" s="280"/>
    </row>
    <row r="1004" ht="11.25">
      <c r="F1004" s="280"/>
    </row>
    <row r="1005" ht="11.25">
      <c r="F1005" s="280"/>
    </row>
    <row r="1006" ht="11.25">
      <c r="F1006" s="280"/>
    </row>
    <row r="1007" ht="11.25">
      <c r="F1007" s="280"/>
    </row>
    <row r="1008" ht="11.25">
      <c r="F1008" s="280"/>
    </row>
    <row r="1009" ht="11.25">
      <c r="F1009" s="280"/>
    </row>
    <row r="1010" ht="11.25">
      <c r="F1010" s="280"/>
    </row>
    <row r="1011" ht="11.25">
      <c r="F1011" s="280"/>
    </row>
    <row r="1012" ht="11.25">
      <c r="F1012" s="280"/>
    </row>
    <row r="1013" ht="11.25">
      <c r="F1013" s="280"/>
    </row>
    <row r="1014" ht="11.25">
      <c r="F1014" s="280"/>
    </row>
    <row r="1015" ht="11.25">
      <c r="F1015" s="280"/>
    </row>
    <row r="1016" ht="11.25">
      <c r="F1016" s="280"/>
    </row>
    <row r="1017" ht="11.25">
      <c r="F1017" s="280"/>
    </row>
    <row r="1018" ht="11.25">
      <c r="F1018" s="280"/>
    </row>
    <row r="1019" ht="11.25">
      <c r="F1019" s="280"/>
    </row>
    <row r="1020" ht="11.25">
      <c r="F1020" s="280"/>
    </row>
    <row r="1021" ht="11.25">
      <c r="F1021" s="280"/>
    </row>
    <row r="1022" ht="11.25">
      <c r="F1022" s="280"/>
    </row>
    <row r="1023" ht="11.25">
      <c r="F1023" s="280"/>
    </row>
    <row r="1024" ht="11.25">
      <c r="F1024" s="280"/>
    </row>
    <row r="1025" ht="11.25">
      <c r="F1025" s="280"/>
    </row>
    <row r="1026" ht="11.25">
      <c r="F1026" s="280"/>
    </row>
    <row r="1027" ht="11.25">
      <c r="F1027" s="280"/>
    </row>
    <row r="1028" ht="11.25">
      <c r="F1028" s="280"/>
    </row>
    <row r="1029" ht="11.25">
      <c r="F1029" s="280"/>
    </row>
    <row r="1030" ht="11.25">
      <c r="F1030" s="280"/>
    </row>
    <row r="1031" ht="11.25">
      <c r="F1031" s="280"/>
    </row>
    <row r="1032" ht="11.25">
      <c r="F1032" s="280"/>
    </row>
    <row r="1033" ht="11.25">
      <c r="F1033" s="280"/>
    </row>
    <row r="1034" ht="11.25">
      <c r="F1034" s="280"/>
    </row>
    <row r="1035" ht="11.25">
      <c r="F1035" s="280"/>
    </row>
    <row r="1036" ht="11.25">
      <c r="F1036" s="280"/>
    </row>
    <row r="1037" ht="11.25">
      <c r="F1037" s="280"/>
    </row>
    <row r="1038" ht="11.25">
      <c r="F1038" s="280"/>
    </row>
    <row r="1039" ht="11.25">
      <c r="F1039" s="280"/>
    </row>
    <row r="1040" ht="11.25">
      <c r="F1040" s="280"/>
    </row>
    <row r="1041" ht="11.25">
      <c r="F1041" s="280"/>
    </row>
    <row r="1042" ht="11.25">
      <c r="F1042" s="280"/>
    </row>
    <row r="1043" ht="11.25">
      <c r="F1043" s="280"/>
    </row>
    <row r="1044" ht="11.25">
      <c r="F1044" s="280"/>
    </row>
    <row r="1045" ht="11.25">
      <c r="F1045" s="280"/>
    </row>
    <row r="1046" ht="11.25">
      <c r="F1046" s="280"/>
    </row>
    <row r="1047" ht="11.25">
      <c r="F1047" s="280"/>
    </row>
    <row r="1048" ht="11.25">
      <c r="F1048" s="280"/>
    </row>
    <row r="1049" ht="11.25">
      <c r="F1049" s="280"/>
    </row>
    <row r="1050" ht="11.25">
      <c r="F1050" s="280"/>
    </row>
    <row r="1051" ht="11.25">
      <c r="F1051" s="280"/>
    </row>
    <row r="1052" ht="11.25">
      <c r="F1052" s="280"/>
    </row>
    <row r="1053" ht="11.25">
      <c r="F1053" s="280"/>
    </row>
    <row r="1054" ht="11.25">
      <c r="F1054" s="280"/>
    </row>
    <row r="1055" ht="11.25">
      <c r="F1055" s="280"/>
    </row>
    <row r="1056" ht="11.25">
      <c r="F1056" s="280"/>
    </row>
    <row r="1057" ht="11.25">
      <c r="F1057" s="280"/>
    </row>
    <row r="1058" ht="11.25">
      <c r="F1058" s="280"/>
    </row>
    <row r="1059" ht="11.25">
      <c r="F1059" s="280"/>
    </row>
    <row r="1060" ht="11.25">
      <c r="F1060" s="280"/>
    </row>
    <row r="1061" ht="11.25">
      <c r="F1061" s="280"/>
    </row>
    <row r="1062" ht="11.25">
      <c r="F1062" s="280"/>
    </row>
    <row r="1063" ht="11.25">
      <c r="F1063" s="280"/>
    </row>
    <row r="1064" ht="11.25">
      <c r="F1064" s="280"/>
    </row>
    <row r="1065" ht="11.25">
      <c r="F1065" s="280"/>
    </row>
    <row r="1066" ht="11.25">
      <c r="F1066" s="280"/>
    </row>
    <row r="1067" ht="11.25">
      <c r="F1067" s="280"/>
    </row>
    <row r="1068" ht="11.25">
      <c r="F1068" s="280"/>
    </row>
    <row r="1069" ht="11.25">
      <c r="F1069" s="280"/>
    </row>
    <row r="1070" ht="11.25">
      <c r="F1070" s="280"/>
    </row>
    <row r="1071" ht="11.25">
      <c r="F1071" s="280"/>
    </row>
    <row r="1072" ht="11.25">
      <c r="F1072" s="280"/>
    </row>
    <row r="1073" ht="11.25">
      <c r="F1073" s="280"/>
    </row>
    <row r="1074" ht="11.25">
      <c r="F1074" s="280"/>
    </row>
    <row r="1075" ht="11.25">
      <c r="F1075" s="280"/>
    </row>
    <row r="1076" ht="11.25">
      <c r="F1076" s="280"/>
    </row>
    <row r="1077" ht="11.25">
      <c r="F1077" s="280"/>
    </row>
    <row r="1078" ht="11.25">
      <c r="F1078" s="280"/>
    </row>
    <row r="1079" ht="11.25">
      <c r="F1079" s="280"/>
    </row>
    <row r="1080" ht="11.25">
      <c r="F1080" s="280"/>
    </row>
    <row r="1081" ht="11.25">
      <c r="F1081" s="280"/>
    </row>
    <row r="1082" ht="11.25">
      <c r="F1082" s="280"/>
    </row>
    <row r="1083" ht="11.25">
      <c r="F1083" s="280"/>
    </row>
    <row r="1084" ht="11.25">
      <c r="F1084" s="280"/>
    </row>
    <row r="1085" ht="11.25">
      <c r="F1085" s="280"/>
    </row>
    <row r="1086" ht="11.25">
      <c r="F1086" s="280"/>
    </row>
    <row r="1087" ht="11.25">
      <c r="F1087" s="280"/>
    </row>
    <row r="1088" ht="11.25">
      <c r="F1088" s="280"/>
    </row>
    <row r="1089" ht="11.25">
      <c r="F1089" s="280"/>
    </row>
    <row r="1090" ht="11.25">
      <c r="F1090" s="280"/>
    </row>
    <row r="1091" ht="11.25">
      <c r="F1091" s="280"/>
    </row>
    <row r="1092" ht="11.25">
      <c r="F1092" s="280"/>
    </row>
    <row r="1093" ht="11.25">
      <c r="F1093" s="280"/>
    </row>
    <row r="1094" ht="11.25">
      <c r="F1094" s="280"/>
    </row>
    <row r="1095" ht="11.25">
      <c r="F1095" s="280"/>
    </row>
    <row r="1096" ht="11.25">
      <c r="F1096" s="280"/>
    </row>
    <row r="1097" ht="11.25">
      <c r="F1097" s="280"/>
    </row>
    <row r="1098" ht="11.25">
      <c r="F1098" s="280"/>
    </row>
    <row r="1099" ht="11.25">
      <c r="F1099" s="280"/>
    </row>
    <row r="1100" ht="11.25">
      <c r="F1100" s="280"/>
    </row>
    <row r="1101" ht="11.25">
      <c r="F1101" s="280"/>
    </row>
    <row r="1102" ht="11.25">
      <c r="F1102" s="280"/>
    </row>
    <row r="1103" ht="11.25">
      <c r="F1103" s="280"/>
    </row>
    <row r="1104" ht="11.25">
      <c r="F1104" s="280"/>
    </row>
    <row r="1105" ht="11.25">
      <c r="F1105" s="280"/>
    </row>
    <row r="1106" ht="11.25">
      <c r="F1106" s="280"/>
    </row>
    <row r="1107" ht="11.25">
      <c r="F1107" s="280"/>
    </row>
    <row r="1108" ht="11.25">
      <c r="F1108" s="280"/>
    </row>
    <row r="1109" ht="11.25">
      <c r="F1109" s="280"/>
    </row>
    <row r="1110" ht="11.25">
      <c r="F1110" s="280"/>
    </row>
    <row r="1111" ht="11.25">
      <c r="F1111" s="280"/>
    </row>
    <row r="1112" ht="11.25">
      <c r="F1112" s="280"/>
    </row>
    <row r="1113" ht="11.25">
      <c r="F1113" s="280"/>
    </row>
    <row r="1114" ht="11.25">
      <c r="F1114" s="280"/>
    </row>
    <row r="1115" ht="11.25">
      <c r="F1115" s="280"/>
    </row>
    <row r="1116" ht="11.25">
      <c r="F1116" s="280"/>
    </row>
    <row r="1117" ht="11.25">
      <c r="F1117" s="280"/>
    </row>
    <row r="1118" ht="11.25">
      <c r="F1118" s="280"/>
    </row>
    <row r="1119" ht="11.25">
      <c r="F1119" s="280"/>
    </row>
    <row r="1120" ht="11.25">
      <c r="F1120" s="280"/>
    </row>
    <row r="1121" ht="11.25">
      <c r="F1121" s="280"/>
    </row>
    <row r="1122" ht="11.25">
      <c r="F1122" s="280"/>
    </row>
    <row r="1123" ht="11.25">
      <c r="F1123" s="280"/>
    </row>
    <row r="1124" ht="11.25">
      <c r="F1124" s="280"/>
    </row>
    <row r="1125" ht="11.25">
      <c r="F1125" s="280"/>
    </row>
    <row r="1126" ht="11.25">
      <c r="F1126" s="280"/>
    </row>
    <row r="1127" ht="11.25">
      <c r="F1127" s="280"/>
    </row>
    <row r="1128" ht="11.25">
      <c r="F1128" s="280"/>
    </row>
    <row r="1129" ht="11.25">
      <c r="F1129" s="280"/>
    </row>
    <row r="1130" ht="11.25">
      <c r="F1130" s="280"/>
    </row>
    <row r="1131" ht="11.25">
      <c r="F1131" s="280"/>
    </row>
    <row r="1132" ht="11.25">
      <c r="F1132" s="280"/>
    </row>
    <row r="1133" ht="11.25">
      <c r="F1133" s="280"/>
    </row>
    <row r="1134" ht="11.25">
      <c r="F1134" s="280"/>
    </row>
    <row r="1135" ht="11.25">
      <c r="F1135" s="280"/>
    </row>
    <row r="1136" ht="11.25">
      <c r="F1136" s="280"/>
    </row>
    <row r="1137" ht="11.25">
      <c r="F1137" s="280"/>
    </row>
    <row r="1138" ht="11.25">
      <c r="F1138" s="280"/>
    </row>
    <row r="1139" ht="11.25">
      <c r="F1139" s="280"/>
    </row>
    <row r="1140" ht="11.25">
      <c r="F1140" s="280"/>
    </row>
    <row r="1141" ht="11.25">
      <c r="F1141" s="280"/>
    </row>
    <row r="1142" ht="11.25">
      <c r="F1142" s="280"/>
    </row>
    <row r="1143" ht="11.25">
      <c r="F1143" s="280"/>
    </row>
    <row r="1144" ht="11.25">
      <c r="F1144" s="280"/>
    </row>
    <row r="1145" ht="11.25">
      <c r="F1145" s="280"/>
    </row>
    <row r="1146" ht="11.25">
      <c r="F1146" s="280"/>
    </row>
    <row r="1147" ht="11.25">
      <c r="F1147" s="280"/>
    </row>
    <row r="1148" ht="11.25">
      <c r="F1148" s="280"/>
    </row>
    <row r="1149" ht="11.25">
      <c r="F1149" s="280"/>
    </row>
    <row r="1150" ht="11.25">
      <c r="F1150" s="280"/>
    </row>
    <row r="1151" ht="11.25">
      <c r="F1151" s="280"/>
    </row>
    <row r="1152" ht="11.25">
      <c r="F1152" s="280"/>
    </row>
    <row r="1153" ht="11.25">
      <c r="F1153" s="280"/>
    </row>
    <row r="1154" ht="11.25">
      <c r="F1154" s="280"/>
    </row>
    <row r="1155" ht="11.25">
      <c r="F1155" s="280"/>
    </row>
    <row r="1156" ht="11.25">
      <c r="F1156" s="280"/>
    </row>
    <row r="1157" ht="11.25">
      <c r="F1157" s="280"/>
    </row>
    <row r="1158" ht="11.25">
      <c r="F1158" s="280"/>
    </row>
    <row r="1159" ht="11.25">
      <c r="F1159" s="280"/>
    </row>
    <row r="1160" ht="11.25">
      <c r="F1160" s="280"/>
    </row>
    <row r="1161" ht="11.25">
      <c r="F1161" s="280"/>
    </row>
    <row r="1162" ht="11.25">
      <c r="F1162" s="280"/>
    </row>
    <row r="1163" ht="11.25">
      <c r="F1163" s="280"/>
    </row>
    <row r="1164" ht="11.25">
      <c r="F1164" s="280"/>
    </row>
    <row r="1165" ht="11.25">
      <c r="F1165" s="280"/>
    </row>
    <row r="1166" ht="11.25">
      <c r="F1166" s="280"/>
    </row>
    <row r="1167" ht="11.25">
      <c r="F1167" s="280"/>
    </row>
    <row r="1168" ht="11.25">
      <c r="F1168" s="280"/>
    </row>
    <row r="1169" ht="11.25">
      <c r="F1169" s="280"/>
    </row>
    <row r="1170" ht="11.25">
      <c r="F1170" s="280"/>
    </row>
    <row r="1171" ht="11.25">
      <c r="F1171" s="280"/>
    </row>
    <row r="1172" ht="11.25">
      <c r="F1172" s="280"/>
    </row>
    <row r="1173" ht="11.25">
      <c r="F1173" s="280"/>
    </row>
    <row r="1174" ht="11.25">
      <c r="F1174" s="280"/>
    </row>
    <row r="1175" ht="11.25">
      <c r="F1175" s="280"/>
    </row>
    <row r="1176" ht="11.25">
      <c r="F1176" s="280"/>
    </row>
    <row r="1177" ht="11.25">
      <c r="F1177" s="280"/>
    </row>
    <row r="1178" ht="11.25">
      <c r="F1178" s="280"/>
    </row>
    <row r="1179" ht="11.25">
      <c r="F1179" s="280"/>
    </row>
    <row r="1180" ht="11.25">
      <c r="F1180" s="280"/>
    </row>
    <row r="1181" ht="11.25">
      <c r="F1181" s="280"/>
    </row>
    <row r="1182" ht="11.25">
      <c r="F1182" s="280"/>
    </row>
    <row r="1183" ht="11.25">
      <c r="F1183" s="280"/>
    </row>
    <row r="1184" ht="11.25">
      <c r="F1184" s="280"/>
    </row>
    <row r="1185" ht="11.25">
      <c r="F1185" s="280"/>
    </row>
    <row r="1186" ht="11.25">
      <c r="F1186" s="280"/>
    </row>
    <row r="1187" ht="11.25">
      <c r="F1187" s="280"/>
    </row>
    <row r="1188" ht="11.25">
      <c r="F1188" s="280"/>
    </row>
    <row r="1189" ht="11.25">
      <c r="F1189" s="280"/>
    </row>
    <row r="1190" ht="11.25">
      <c r="F1190" s="280"/>
    </row>
    <row r="1191" ht="11.25">
      <c r="F1191" s="280"/>
    </row>
    <row r="1192" ht="11.25">
      <c r="F1192" s="280"/>
    </row>
    <row r="1193" ht="11.25">
      <c r="F1193" s="280"/>
    </row>
    <row r="1194" ht="11.25">
      <c r="F1194" s="280"/>
    </row>
    <row r="1195" ht="11.25">
      <c r="F1195" s="280"/>
    </row>
    <row r="1196" ht="11.25">
      <c r="F1196" s="280"/>
    </row>
    <row r="1197" ht="11.25">
      <c r="F1197" s="280"/>
    </row>
    <row r="1198" ht="11.25">
      <c r="F1198" s="280"/>
    </row>
    <row r="1199" ht="11.25">
      <c r="F1199" s="280"/>
    </row>
    <row r="1200" ht="11.25">
      <c r="F1200" s="280"/>
    </row>
    <row r="1201" ht="11.25">
      <c r="F1201" s="280"/>
    </row>
    <row r="1202" ht="11.25">
      <c r="F1202" s="280"/>
    </row>
    <row r="1203" ht="11.25">
      <c r="F1203" s="280"/>
    </row>
    <row r="1204" ht="11.25">
      <c r="F1204" s="280"/>
    </row>
    <row r="1205" ht="11.25">
      <c r="F1205" s="280"/>
    </row>
    <row r="1206" ht="11.25">
      <c r="F1206" s="280"/>
    </row>
    <row r="1207" ht="11.25">
      <c r="F1207" s="280"/>
    </row>
    <row r="1208" ht="11.25">
      <c r="F1208" s="280"/>
    </row>
    <row r="1209" ht="11.25">
      <c r="F1209" s="280"/>
    </row>
    <row r="1210" ht="11.25">
      <c r="F1210" s="280"/>
    </row>
    <row r="1211" ht="11.25">
      <c r="F1211" s="280"/>
    </row>
    <row r="1212" ht="11.25">
      <c r="F1212" s="280"/>
    </row>
    <row r="1213" ht="11.25">
      <c r="F1213" s="280"/>
    </row>
    <row r="1214" ht="11.25">
      <c r="F1214" s="280"/>
    </row>
    <row r="1215" ht="11.25">
      <c r="F1215" s="280"/>
    </row>
    <row r="1216" ht="11.25">
      <c r="F1216" s="280"/>
    </row>
    <row r="1217" ht="11.25">
      <c r="F1217" s="280"/>
    </row>
    <row r="1218" ht="11.25">
      <c r="F1218" s="280"/>
    </row>
    <row r="1219" ht="11.25">
      <c r="F1219" s="280"/>
    </row>
    <row r="1220" ht="11.25">
      <c r="F1220" s="280"/>
    </row>
    <row r="1221" ht="11.25">
      <c r="F1221" s="280"/>
    </row>
    <row r="1222" ht="11.25">
      <c r="F1222" s="280"/>
    </row>
    <row r="1223" ht="11.25">
      <c r="F1223" s="280"/>
    </row>
    <row r="1224" ht="11.25">
      <c r="F1224" s="280"/>
    </row>
    <row r="1225" ht="11.25">
      <c r="F1225" s="280"/>
    </row>
    <row r="1226" ht="11.25">
      <c r="F1226" s="280"/>
    </row>
    <row r="1227" ht="11.25">
      <c r="F1227" s="280"/>
    </row>
    <row r="1228" ht="11.25">
      <c r="F1228" s="280"/>
    </row>
    <row r="1229" ht="11.25">
      <c r="F1229" s="280"/>
    </row>
    <row r="1230" ht="11.25">
      <c r="F1230" s="280"/>
    </row>
    <row r="1231" ht="11.25">
      <c r="F1231" s="280"/>
    </row>
    <row r="1232" ht="11.25">
      <c r="F1232" s="280"/>
    </row>
    <row r="1233" ht="11.25">
      <c r="F1233" s="280"/>
    </row>
    <row r="1234" ht="11.25">
      <c r="F1234" s="280"/>
    </row>
    <row r="1235" ht="11.25">
      <c r="F1235" s="280"/>
    </row>
    <row r="1236" ht="11.25">
      <c r="F1236" s="280"/>
    </row>
    <row r="1237" ht="11.25">
      <c r="F1237" s="280"/>
    </row>
    <row r="1238" ht="11.25">
      <c r="F1238" s="280"/>
    </row>
    <row r="1239" ht="11.25">
      <c r="F1239" s="280"/>
    </row>
    <row r="1240" ht="11.25">
      <c r="F1240" s="280"/>
    </row>
    <row r="1241" ht="11.25">
      <c r="F1241" s="280"/>
    </row>
    <row r="1242" ht="11.25">
      <c r="F1242" s="280"/>
    </row>
    <row r="1243" ht="11.25">
      <c r="F1243" s="280"/>
    </row>
    <row r="1244" ht="11.25">
      <c r="F1244" s="280"/>
    </row>
    <row r="1245" ht="11.25">
      <c r="F1245" s="280"/>
    </row>
    <row r="1246" ht="11.25">
      <c r="F1246" s="280"/>
    </row>
    <row r="1247" ht="11.25">
      <c r="F1247" s="280"/>
    </row>
    <row r="1248" ht="11.25">
      <c r="F1248" s="280"/>
    </row>
    <row r="1249" ht="11.25">
      <c r="F1249" s="280"/>
    </row>
    <row r="1250" ht="11.25">
      <c r="F1250" s="280"/>
    </row>
    <row r="1251" ht="11.25">
      <c r="F1251" s="280"/>
    </row>
    <row r="1252" ht="11.25">
      <c r="F1252" s="280"/>
    </row>
    <row r="1253" ht="11.25">
      <c r="F1253" s="280"/>
    </row>
    <row r="1254" ht="11.25">
      <c r="F1254" s="280"/>
    </row>
    <row r="1255" ht="11.25">
      <c r="F1255" s="280"/>
    </row>
    <row r="1256" ht="11.25">
      <c r="F1256" s="280"/>
    </row>
    <row r="1257" ht="11.25">
      <c r="F1257" s="280"/>
    </row>
    <row r="1258" ht="11.25">
      <c r="F1258" s="280"/>
    </row>
    <row r="1259" ht="11.25">
      <c r="F1259" s="280"/>
    </row>
    <row r="1260" ht="11.25">
      <c r="F1260" s="280"/>
    </row>
    <row r="1261" ht="11.25">
      <c r="F1261" s="280"/>
    </row>
    <row r="1262" ht="11.25">
      <c r="F1262" s="280"/>
    </row>
    <row r="1263" ht="11.25">
      <c r="F1263" s="280"/>
    </row>
    <row r="1264" ht="11.25">
      <c r="F1264" s="280"/>
    </row>
    <row r="1265" ht="11.25">
      <c r="F1265" s="280"/>
    </row>
    <row r="1266" ht="11.25">
      <c r="F1266" s="280"/>
    </row>
    <row r="1267" ht="11.25">
      <c r="F1267" s="280"/>
    </row>
    <row r="1268" ht="11.25">
      <c r="F1268" s="280"/>
    </row>
    <row r="1269" ht="11.25">
      <c r="F1269" s="280"/>
    </row>
    <row r="1270" ht="11.25">
      <c r="F1270" s="280"/>
    </row>
    <row r="1271" ht="11.25">
      <c r="F1271" s="280"/>
    </row>
    <row r="1272" ht="11.25">
      <c r="F1272" s="280"/>
    </row>
    <row r="1273" ht="11.25">
      <c r="F1273" s="280"/>
    </row>
    <row r="1274" ht="11.25">
      <c r="F1274" s="280"/>
    </row>
    <row r="1275" ht="11.25">
      <c r="F1275" s="280"/>
    </row>
    <row r="1276" ht="11.25">
      <c r="F1276" s="280"/>
    </row>
    <row r="1277" ht="11.25">
      <c r="F1277" s="280"/>
    </row>
    <row r="1278" ht="11.25">
      <c r="F1278" s="280"/>
    </row>
    <row r="1279" ht="11.25">
      <c r="F1279" s="280"/>
    </row>
    <row r="1280" ht="11.25">
      <c r="F1280" s="280"/>
    </row>
    <row r="1281" ht="11.25">
      <c r="F1281" s="280"/>
    </row>
    <row r="1282" ht="11.25">
      <c r="F1282" s="280"/>
    </row>
    <row r="1283" ht="11.25">
      <c r="F1283" s="280"/>
    </row>
    <row r="1284" ht="11.25">
      <c r="F1284" s="280"/>
    </row>
    <row r="1285" ht="11.25">
      <c r="F1285" s="280"/>
    </row>
    <row r="1286" ht="11.25">
      <c r="F1286" s="280"/>
    </row>
    <row r="1287" ht="11.25">
      <c r="F1287" s="280"/>
    </row>
    <row r="1288" ht="11.25">
      <c r="F1288" s="280"/>
    </row>
    <row r="1289" ht="11.25">
      <c r="F1289" s="280"/>
    </row>
    <row r="1290" ht="11.25">
      <c r="F1290" s="280"/>
    </row>
    <row r="1291" ht="11.25">
      <c r="F1291" s="280"/>
    </row>
    <row r="1292" ht="11.25">
      <c r="F1292" s="280"/>
    </row>
    <row r="1293" ht="11.25">
      <c r="F1293" s="280"/>
    </row>
    <row r="1294" ht="11.25">
      <c r="F1294" s="280"/>
    </row>
    <row r="1295" ht="11.25">
      <c r="F1295" s="280"/>
    </row>
    <row r="1296" ht="11.25">
      <c r="F1296" s="280"/>
    </row>
    <row r="1297" ht="11.25">
      <c r="F1297" s="280"/>
    </row>
    <row r="1298" ht="11.25">
      <c r="F1298" s="280"/>
    </row>
    <row r="1299" ht="11.25">
      <c r="F1299" s="280"/>
    </row>
    <row r="1300" ht="11.25">
      <c r="F1300" s="280"/>
    </row>
    <row r="1301" ht="11.25">
      <c r="F1301" s="280"/>
    </row>
    <row r="1302" ht="11.25">
      <c r="F1302" s="280"/>
    </row>
    <row r="1303" ht="11.25">
      <c r="F1303" s="280"/>
    </row>
    <row r="1304" ht="11.25">
      <c r="F1304" s="280"/>
    </row>
    <row r="1305" ht="11.25">
      <c r="F1305" s="280"/>
    </row>
    <row r="1306" ht="11.25">
      <c r="F1306" s="280"/>
    </row>
    <row r="1307" ht="11.25">
      <c r="F1307" s="280"/>
    </row>
    <row r="1308" ht="11.25">
      <c r="F1308" s="280"/>
    </row>
    <row r="1309" ht="11.25">
      <c r="F1309" s="280"/>
    </row>
    <row r="1310" ht="11.25">
      <c r="F1310" s="280"/>
    </row>
    <row r="1311" ht="11.25">
      <c r="F1311" s="280"/>
    </row>
    <row r="1312" ht="11.25">
      <c r="F1312" s="280"/>
    </row>
    <row r="1313" ht="11.25">
      <c r="F1313" s="280"/>
    </row>
    <row r="1314" ht="11.25">
      <c r="F1314" s="280"/>
    </row>
    <row r="1315" ht="11.25">
      <c r="F1315" s="280"/>
    </row>
    <row r="1316" ht="11.25">
      <c r="F1316" s="280"/>
    </row>
    <row r="1317" ht="11.25">
      <c r="F1317" s="280"/>
    </row>
    <row r="1318" ht="11.25">
      <c r="F1318" s="280"/>
    </row>
    <row r="1319" ht="11.25">
      <c r="F1319" s="280"/>
    </row>
    <row r="1320" ht="11.25">
      <c r="F1320" s="280"/>
    </row>
    <row r="1321" ht="11.25">
      <c r="F1321" s="280"/>
    </row>
    <row r="1322" ht="11.25">
      <c r="F1322" s="280"/>
    </row>
    <row r="1323" ht="11.25">
      <c r="F1323" s="280"/>
    </row>
    <row r="1324" ht="11.25">
      <c r="F1324" s="280"/>
    </row>
    <row r="1325" ht="11.25">
      <c r="F1325" s="280"/>
    </row>
    <row r="1326" ht="11.25">
      <c r="F1326" s="280"/>
    </row>
    <row r="1327" ht="11.25">
      <c r="F1327" s="280"/>
    </row>
    <row r="1328" ht="11.25">
      <c r="F1328" s="280"/>
    </row>
    <row r="1329" ht="11.25">
      <c r="F1329" s="280"/>
    </row>
    <row r="1330" ht="11.25">
      <c r="F1330" s="280"/>
    </row>
    <row r="1331" ht="11.25">
      <c r="F1331" s="280"/>
    </row>
    <row r="1332" ht="11.25">
      <c r="F1332" s="280"/>
    </row>
    <row r="1333" ht="11.25">
      <c r="F1333" s="280"/>
    </row>
    <row r="1334" ht="11.25">
      <c r="F1334" s="280"/>
    </row>
    <row r="1335" ht="11.25">
      <c r="F1335" s="280"/>
    </row>
    <row r="1336" ht="11.25">
      <c r="F1336" s="280"/>
    </row>
    <row r="1337" ht="11.25">
      <c r="F1337" s="280"/>
    </row>
    <row r="1338" ht="11.25">
      <c r="F1338" s="280"/>
    </row>
    <row r="1339" ht="11.25">
      <c r="F1339" s="280"/>
    </row>
    <row r="1340" ht="11.25">
      <c r="F1340" s="280"/>
    </row>
    <row r="1341" ht="11.25">
      <c r="F1341" s="280"/>
    </row>
    <row r="1342" ht="11.25">
      <c r="F1342" s="280"/>
    </row>
    <row r="1343" ht="11.25">
      <c r="F1343" s="280"/>
    </row>
    <row r="1344" ht="11.25">
      <c r="F1344" s="280"/>
    </row>
    <row r="1345" ht="11.25">
      <c r="F1345" s="280"/>
    </row>
    <row r="1346" ht="11.25">
      <c r="F1346" s="280"/>
    </row>
    <row r="1347" ht="11.25">
      <c r="F1347" s="280"/>
    </row>
    <row r="1348" ht="11.25">
      <c r="F1348" s="280"/>
    </row>
    <row r="1349" ht="11.25">
      <c r="F1349" s="280"/>
    </row>
    <row r="1350" ht="11.25">
      <c r="F1350" s="280"/>
    </row>
    <row r="1351" ht="11.25">
      <c r="F1351" s="280"/>
    </row>
    <row r="1352" ht="11.25">
      <c r="F1352" s="280"/>
    </row>
    <row r="1353" ht="11.25">
      <c r="F1353" s="280"/>
    </row>
    <row r="1354" ht="11.25">
      <c r="F1354" s="280"/>
    </row>
    <row r="1355" ht="11.25">
      <c r="F1355" s="280"/>
    </row>
    <row r="1356" ht="11.25">
      <c r="F1356" s="280"/>
    </row>
    <row r="1357" ht="11.25">
      <c r="F1357" s="280"/>
    </row>
    <row r="1358" ht="11.25">
      <c r="F1358" s="280"/>
    </row>
    <row r="1359" ht="11.25">
      <c r="F1359" s="280"/>
    </row>
    <row r="1360" ht="11.25">
      <c r="F1360" s="280"/>
    </row>
    <row r="1361" ht="11.25">
      <c r="F1361" s="280"/>
    </row>
    <row r="1362" ht="11.25">
      <c r="F1362" s="280"/>
    </row>
    <row r="1363" ht="11.25">
      <c r="F1363" s="280"/>
    </row>
    <row r="1364" ht="11.25">
      <c r="F1364" s="280"/>
    </row>
    <row r="1365" ht="11.25">
      <c r="F1365" s="280"/>
    </row>
    <row r="1366" ht="11.25">
      <c r="F1366" s="280"/>
    </row>
    <row r="1367" ht="11.25">
      <c r="F1367" s="280"/>
    </row>
    <row r="1368" ht="11.25">
      <c r="F1368" s="280"/>
    </row>
    <row r="1369" ht="11.25">
      <c r="F1369" s="280"/>
    </row>
    <row r="1370" ht="11.25">
      <c r="F1370" s="280"/>
    </row>
    <row r="1371" ht="11.25">
      <c r="F1371" s="280"/>
    </row>
    <row r="1372" ht="11.25">
      <c r="F1372" s="280"/>
    </row>
    <row r="1373" ht="11.25">
      <c r="F1373" s="280"/>
    </row>
    <row r="1374" ht="11.25">
      <c r="F1374" s="280"/>
    </row>
    <row r="1375" ht="11.25">
      <c r="F1375" s="280"/>
    </row>
    <row r="1376" ht="11.25">
      <c r="F1376" s="280"/>
    </row>
    <row r="1377" ht="11.25">
      <c r="F1377" s="280"/>
    </row>
    <row r="1378" ht="11.25">
      <c r="F1378" s="280"/>
    </row>
    <row r="1379" ht="11.25">
      <c r="F1379" s="280"/>
    </row>
    <row r="1380" ht="11.25">
      <c r="F1380" s="280"/>
    </row>
    <row r="1381" ht="11.25">
      <c r="F1381" s="280"/>
    </row>
    <row r="1382" ht="11.25">
      <c r="F1382" s="280"/>
    </row>
    <row r="1383" ht="11.25">
      <c r="F1383" s="280"/>
    </row>
    <row r="1384" ht="11.25">
      <c r="F1384" s="280"/>
    </row>
    <row r="1385" ht="11.25">
      <c r="F1385" s="280"/>
    </row>
    <row r="1386" ht="11.25">
      <c r="F1386" s="280"/>
    </row>
    <row r="1387" ht="11.25">
      <c r="F1387" s="280"/>
    </row>
    <row r="1388" ht="11.25">
      <c r="F1388" s="280"/>
    </row>
    <row r="1389" ht="11.25">
      <c r="F1389" s="280"/>
    </row>
    <row r="1390" ht="11.25">
      <c r="F1390" s="280"/>
    </row>
    <row r="1391" ht="11.25">
      <c r="F1391" s="280"/>
    </row>
    <row r="1392" ht="11.25">
      <c r="F1392" s="280"/>
    </row>
    <row r="1393" ht="11.25">
      <c r="F1393" s="280"/>
    </row>
    <row r="1394" ht="11.25">
      <c r="F1394" s="280"/>
    </row>
    <row r="1395" ht="11.25">
      <c r="F1395" s="280"/>
    </row>
    <row r="1396" ht="11.25">
      <c r="F1396" s="280"/>
    </row>
    <row r="1397" ht="11.25">
      <c r="F1397" s="280"/>
    </row>
    <row r="1398" ht="11.25">
      <c r="F1398" s="280"/>
    </row>
    <row r="1399" ht="11.25">
      <c r="F1399" s="280"/>
    </row>
    <row r="1400" ht="11.25">
      <c r="F1400" s="280"/>
    </row>
    <row r="1401" ht="11.25">
      <c r="F1401" s="280"/>
    </row>
    <row r="1402" ht="11.25">
      <c r="F1402" s="280"/>
    </row>
    <row r="1403" ht="11.25">
      <c r="F1403" s="280"/>
    </row>
    <row r="1404" ht="11.25">
      <c r="F1404" s="280"/>
    </row>
    <row r="1405" ht="11.25">
      <c r="F1405" s="280"/>
    </row>
    <row r="1406" ht="11.25">
      <c r="F1406" s="280"/>
    </row>
    <row r="1407" ht="11.25">
      <c r="F1407" s="280"/>
    </row>
    <row r="1408" ht="11.25">
      <c r="F1408" s="280"/>
    </row>
    <row r="1409" ht="11.25">
      <c r="F1409" s="280"/>
    </row>
    <row r="1410" ht="11.25">
      <c r="F1410" s="280"/>
    </row>
    <row r="1411" ht="11.25">
      <c r="F1411" s="280"/>
    </row>
    <row r="1412" ht="11.25">
      <c r="F1412" s="280"/>
    </row>
    <row r="1413" ht="11.25">
      <c r="F1413" s="280"/>
    </row>
    <row r="1414" ht="11.25">
      <c r="F1414" s="280"/>
    </row>
    <row r="1415" ht="11.25">
      <c r="F1415" s="280"/>
    </row>
    <row r="1416" ht="11.25">
      <c r="F1416" s="280"/>
    </row>
    <row r="1417" ht="11.25">
      <c r="F1417" s="280"/>
    </row>
    <row r="1418" ht="11.25">
      <c r="F1418" s="280"/>
    </row>
    <row r="1419" ht="11.25">
      <c r="F1419" s="280"/>
    </row>
    <row r="1420" ht="11.25">
      <c r="F1420" s="280"/>
    </row>
    <row r="1421" ht="11.25">
      <c r="F1421" s="280"/>
    </row>
    <row r="1422" ht="11.25">
      <c r="F1422" s="280"/>
    </row>
    <row r="1423" ht="11.25">
      <c r="F1423" s="280"/>
    </row>
    <row r="1424" ht="11.25">
      <c r="F1424" s="280"/>
    </row>
    <row r="1425" ht="11.25">
      <c r="F1425" s="280"/>
    </row>
    <row r="1426" ht="11.25">
      <c r="F1426" s="280"/>
    </row>
    <row r="1427" ht="11.25">
      <c r="F1427" s="280"/>
    </row>
    <row r="1428" ht="11.25">
      <c r="F1428" s="280"/>
    </row>
    <row r="1429" ht="11.25">
      <c r="F1429" s="280"/>
    </row>
    <row r="1430" ht="11.25">
      <c r="F1430" s="280"/>
    </row>
    <row r="1431" ht="11.25">
      <c r="F1431" s="280"/>
    </row>
    <row r="1432" ht="11.25">
      <c r="F1432" s="280"/>
    </row>
    <row r="1433" ht="11.25">
      <c r="F1433" s="280"/>
    </row>
    <row r="1434" ht="11.25">
      <c r="F1434" s="280"/>
    </row>
    <row r="1435" ht="11.25">
      <c r="F1435" s="280"/>
    </row>
    <row r="1436" ht="11.25">
      <c r="F1436" s="280"/>
    </row>
    <row r="1437" ht="11.25">
      <c r="F1437" s="280"/>
    </row>
    <row r="1438" ht="11.25">
      <c r="F1438" s="280"/>
    </row>
    <row r="1439" ht="11.25">
      <c r="F1439" s="280"/>
    </row>
    <row r="1440" ht="11.25">
      <c r="F1440" s="280"/>
    </row>
    <row r="1441" ht="11.25">
      <c r="F1441" s="280"/>
    </row>
    <row r="1442" ht="11.25">
      <c r="F1442" s="280"/>
    </row>
    <row r="1443" ht="11.25">
      <c r="F1443" s="280"/>
    </row>
    <row r="1444" ht="11.25">
      <c r="F1444" s="280"/>
    </row>
    <row r="1445" ht="11.25">
      <c r="F1445" s="280"/>
    </row>
    <row r="1446" ht="11.25">
      <c r="F1446" s="280"/>
    </row>
    <row r="1447" ht="11.25">
      <c r="F1447" s="280"/>
    </row>
    <row r="1448" ht="11.25">
      <c r="F1448" s="280"/>
    </row>
    <row r="1449" ht="11.25">
      <c r="F1449" s="280"/>
    </row>
    <row r="1450" ht="11.25">
      <c r="F1450" s="280"/>
    </row>
    <row r="1451" ht="11.25">
      <c r="F1451" s="280"/>
    </row>
    <row r="1452" ht="11.25">
      <c r="F1452" s="280"/>
    </row>
    <row r="1453" ht="11.25">
      <c r="F1453" s="280"/>
    </row>
    <row r="1454" ht="11.25">
      <c r="F1454" s="280"/>
    </row>
    <row r="1455" ht="11.25">
      <c r="F1455" s="280"/>
    </row>
    <row r="1456" ht="11.25">
      <c r="F1456" s="280"/>
    </row>
    <row r="1457" ht="11.25">
      <c r="F1457" s="280"/>
    </row>
    <row r="1458" ht="11.25">
      <c r="F1458" s="280"/>
    </row>
    <row r="1459" ht="11.25">
      <c r="F1459" s="280"/>
    </row>
    <row r="1460" ht="11.25">
      <c r="F1460" s="280"/>
    </row>
    <row r="1461" ht="11.25">
      <c r="F1461" s="280"/>
    </row>
    <row r="1462" ht="11.25">
      <c r="F1462" s="280"/>
    </row>
    <row r="1463" ht="11.25">
      <c r="F1463" s="280"/>
    </row>
    <row r="1464" ht="11.25">
      <c r="F1464" s="280"/>
    </row>
    <row r="1465" ht="11.25">
      <c r="F1465" s="280"/>
    </row>
    <row r="1466" ht="11.25">
      <c r="F1466" s="280"/>
    </row>
    <row r="1467" ht="11.25">
      <c r="F1467" s="280"/>
    </row>
    <row r="1468" ht="11.25">
      <c r="F1468" s="280"/>
    </row>
    <row r="1469" ht="11.25">
      <c r="F1469" s="280"/>
    </row>
    <row r="1470" ht="11.25">
      <c r="F1470" s="280"/>
    </row>
    <row r="1471" ht="11.25">
      <c r="F1471" s="280"/>
    </row>
    <row r="1472" ht="11.25">
      <c r="F1472" s="280"/>
    </row>
    <row r="1473" ht="11.25">
      <c r="F1473" s="280"/>
    </row>
    <row r="1474" ht="11.25">
      <c r="F1474" s="280"/>
    </row>
    <row r="1475" ht="11.25">
      <c r="F1475" s="280"/>
    </row>
    <row r="1476" ht="11.25">
      <c r="F1476" s="280"/>
    </row>
    <row r="1477" ht="11.25">
      <c r="F1477" s="280"/>
    </row>
    <row r="1478" ht="11.25">
      <c r="F1478" s="280"/>
    </row>
    <row r="1479" ht="11.25">
      <c r="F1479" s="280"/>
    </row>
    <row r="1480" ht="11.25">
      <c r="F1480" s="280"/>
    </row>
    <row r="1481" ht="11.25">
      <c r="F1481" s="280"/>
    </row>
    <row r="1482" ht="11.25">
      <c r="F1482" s="280"/>
    </row>
    <row r="1483" ht="11.25">
      <c r="F1483" s="280"/>
    </row>
    <row r="1484" ht="11.25">
      <c r="F1484" s="280"/>
    </row>
    <row r="1485" ht="11.25">
      <c r="F1485" s="280"/>
    </row>
    <row r="1486" ht="11.25">
      <c r="F1486" s="280"/>
    </row>
    <row r="1487" ht="11.25">
      <c r="F1487" s="280"/>
    </row>
    <row r="1488" ht="11.25">
      <c r="F1488" s="280"/>
    </row>
    <row r="1489" ht="11.25">
      <c r="F1489" s="280"/>
    </row>
    <row r="1490" ht="11.25">
      <c r="F1490" s="280"/>
    </row>
    <row r="1491" ht="11.25">
      <c r="F1491" s="280"/>
    </row>
    <row r="1492" ht="11.25">
      <c r="F1492" s="280"/>
    </row>
    <row r="1493" ht="11.25">
      <c r="F1493" s="280"/>
    </row>
    <row r="1494" ht="11.25">
      <c r="F1494" s="280"/>
    </row>
    <row r="1495" ht="11.25">
      <c r="F1495" s="280"/>
    </row>
    <row r="1496" ht="11.25">
      <c r="F1496" s="280"/>
    </row>
    <row r="1497" ht="11.25">
      <c r="F1497" s="280"/>
    </row>
    <row r="1498" ht="11.25">
      <c r="F1498" s="280"/>
    </row>
    <row r="1499" ht="11.25">
      <c r="F1499" s="280"/>
    </row>
    <row r="1500" ht="11.25">
      <c r="F1500" s="280"/>
    </row>
    <row r="1501" ht="11.25">
      <c r="F1501" s="280"/>
    </row>
    <row r="1502" ht="11.25">
      <c r="F1502" s="280"/>
    </row>
    <row r="1503" ht="11.25">
      <c r="F1503" s="280"/>
    </row>
    <row r="1504" ht="11.25">
      <c r="F1504" s="280"/>
    </row>
    <row r="1505" ht="11.25">
      <c r="F1505" s="280"/>
    </row>
    <row r="1506" ht="11.25">
      <c r="F1506" s="280"/>
    </row>
    <row r="1507" ht="11.25">
      <c r="F1507" s="280"/>
    </row>
    <row r="1508" ht="11.25">
      <c r="F1508" s="280"/>
    </row>
    <row r="1509" ht="11.25">
      <c r="F1509" s="280"/>
    </row>
    <row r="1510" ht="11.25">
      <c r="F1510" s="280"/>
    </row>
    <row r="1511" ht="11.25">
      <c r="F1511" s="280"/>
    </row>
    <row r="1512" ht="11.25">
      <c r="F1512" s="280"/>
    </row>
    <row r="1513" ht="11.25">
      <c r="F1513" s="280"/>
    </row>
    <row r="1514" ht="11.25">
      <c r="F1514" s="280"/>
    </row>
    <row r="1515" ht="11.25">
      <c r="F1515" s="280"/>
    </row>
    <row r="1516" ht="11.25">
      <c r="F1516" s="280"/>
    </row>
    <row r="1517" ht="11.25">
      <c r="F1517" s="280"/>
    </row>
    <row r="1518" ht="11.25">
      <c r="F1518" s="280"/>
    </row>
    <row r="1519" ht="11.25">
      <c r="F1519" s="280"/>
    </row>
    <row r="1520" ht="11.25">
      <c r="F1520" s="280"/>
    </row>
    <row r="1521" ht="11.25">
      <c r="F1521" s="280"/>
    </row>
    <row r="1522" ht="11.25">
      <c r="F1522" s="280"/>
    </row>
    <row r="1523" ht="11.25">
      <c r="F1523" s="280"/>
    </row>
    <row r="1524" ht="11.25">
      <c r="F1524" s="280"/>
    </row>
    <row r="1525" ht="11.25">
      <c r="F1525" s="280"/>
    </row>
    <row r="1526" ht="11.25">
      <c r="F1526" s="280"/>
    </row>
    <row r="1527" ht="11.25">
      <c r="F1527" s="280"/>
    </row>
    <row r="1528" ht="11.25">
      <c r="F1528" s="280"/>
    </row>
    <row r="1529" ht="11.25">
      <c r="F1529" s="280"/>
    </row>
    <row r="1530" ht="11.25">
      <c r="F1530" s="280"/>
    </row>
    <row r="1531" ht="11.25">
      <c r="F1531" s="280"/>
    </row>
    <row r="1532" ht="11.25">
      <c r="F1532" s="280"/>
    </row>
    <row r="1533" ht="11.25">
      <c r="F1533" s="280"/>
    </row>
    <row r="1534" ht="11.25">
      <c r="F1534" s="280"/>
    </row>
    <row r="1535" ht="11.25">
      <c r="F1535" s="280"/>
    </row>
    <row r="1536" ht="11.25">
      <c r="F1536" s="280"/>
    </row>
    <row r="1537" ht="11.25">
      <c r="F1537" s="280"/>
    </row>
    <row r="1538" ht="11.25">
      <c r="F1538" s="280"/>
    </row>
    <row r="1539" ht="11.25">
      <c r="F1539" s="280"/>
    </row>
    <row r="1540" ht="11.25">
      <c r="F1540" s="280"/>
    </row>
    <row r="1541" ht="11.25">
      <c r="F1541" s="280"/>
    </row>
    <row r="1542" ht="11.25">
      <c r="F1542" s="280"/>
    </row>
    <row r="1543" ht="11.25">
      <c r="F1543" s="280"/>
    </row>
    <row r="1544" ht="11.25">
      <c r="F1544" s="280"/>
    </row>
    <row r="1545" ht="11.25">
      <c r="F1545" s="280"/>
    </row>
    <row r="1546" ht="11.25">
      <c r="F1546" s="280"/>
    </row>
    <row r="1547" ht="11.25">
      <c r="F1547" s="280"/>
    </row>
    <row r="1548" ht="11.25">
      <c r="F1548" s="280"/>
    </row>
    <row r="1549" ht="11.25">
      <c r="F1549" s="280"/>
    </row>
    <row r="1550" ht="11.25">
      <c r="F1550" s="280"/>
    </row>
    <row r="1551" ht="11.25">
      <c r="F1551" s="280"/>
    </row>
    <row r="1552" ht="11.25">
      <c r="F1552" s="280"/>
    </row>
    <row r="1553" ht="11.25">
      <c r="F1553" s="280"/>
    </row>
    <row r="1554" ht="11.25">
      <c r="F1554" s="280"/>
    </row>
    <row r="1555" ht="11.25">
      <c r="F1555" s="280"/>
    </row>
    <row r="1556" ht="11.25">
      <c r="F1556" s="280"/>
    </row>
    <row r="1557" ht="11.25">
      <c r="F1557" s="280"/>
    </row>
    <row r="1558" ht="11.25">
      <c r="F1558" s="280"/>
    </row>
    <row r="1559" ht="11.25">
      <c r="F1559" s="280"/>
    </row>
    <row r="1560" ht="11.25">
      <c r="F1560" s="280"/>
    </row>
    <row r="1561" ht="11.25">
      <c r="F1561" s="280"/>
    </row>
    <row r="1562" ht="11.25">
      <c r="F1562" s="280"/>
    </row>
    <row r="1563" ht="11.25">
      <c r="F1563" s="280"/>
    </row>
    <row r="1564" ht="11.25">
      <c r="F1564" s="280"/>
    </row>
    <row r="1565" ht="11.25">
      <c r="F1565" s="280"/>
    </row>
    <row r="1566" ht="11.25">
      <c r="F1566" s="280"/>
    </row>
    <row r="1567" ht="11.25">
      <c r="F1567" s="280"/>
    </row>
    <row r="1568" ht="11.25">
      <c r="F1568" s="280"/>
    </row>
    <row r="1569" ht="11.25">
      <c r="F1569" s="280"/>
    </row>
    <row r="1570" ht="11.25">
      <c r="F1570" s="280"/>
    </row>
    <row r="1571" ht="11.25">
      <c r="F1571" s="280"/>
    </row>
    <row r="1572" ht="11.25">
      <c r="F1572" s="280"/>
    </row>
    <row r="1573" ht="11.25">
      <c r="F1573" s="280"/>
    </row>
    <row r="1574" ht="11.25">
      <c r="F1574" s="280"/>
    </row>
    <row r="1575" ht="11.25">
      <c r="F1575" s="280"/>
    </row>
    <row r="1576" ht="11.25">
      <c r="F1576" s="280"/>
    </row>
    <row r="1577" ht="11.25">
      <c r="F1577" s="280"/>
    </row>
    <row r="1578" ht="11.25">
      <c r="F1578" s="280"/>
    </row>
    <row r="1579" ht="11.25">
      <c r="F1579" s="280"/>
    </row>
    <row r="1580" ht="11.25">
      <c r="F1580" s="280"/>
    </row>
    <row r="1581" ht="11.25">
      <c r="F1581" s="280"/>
    </row>
    <row r="1582" ht="11.25">
      <c r="F1582" s="280"/>
    </row>
    <row r="1583" ht="11.25">
      <c r="F1583" s="280"/>
    </row>
    <row r="1584" ht="11.25">
      <c r="F1584" s="280"/>
    </row>
    <row r="1585" ht="11.25">
      <c r="F1585" s="280"/>
    </row>
    <row r="1586" ht="11.25">
      <c r="F1586" s="280"/>
    </row>
    <row r="1587" ht="11.25">
      <c r="F1587" s="280"/>
    </row>
    <row r="1588" ht="11.25">
      <c r="F1588" s="280"/>
    </row>
    <row r="1589" ht="11.25">
      <c r="F1589" s="280"/>
    </row>
    <row r="1590" ht="11.25">
      <c r="F1590" s="280"/>
    </row>
    <row r="1591" ht="11.25">
      <c r="F1591" s="280"/>
    </row>
    <row r="1592" ht="11.25">
      <c r="F1592" s="280"/>
    </row>
    <row r="1593" ht="11.25">
      <c r="F1593" s="280"/>
    </row>
    <row r="1594" ht="11.25">
      <c r="F1594" s="280"/>
    </row>
    <row r="1595" ht="11.25">
      <c r="F1595" s="280"/>
    </row>
    <row r="1596" ht="11.25">
      <c r="F1596" s="280"/>
    </row>
    <row r="1597" ht="11.25">
      <c r="F1597" s="280"/>
    </row>
    <row r="1598" ht="11.25">
      <c r="F1598" s="280"/>
    </row>
    <row r="1599" ht="11.25">
      <c r="F1599" s="280"/>
    </row>
    <row r="1600" ht="11.25">
      <c r="F1600" s="280"/>
    </row>
    <row r="1601" ht="11.25">
      <c r="F1601" s="280"/>
    </row>
    <row r="1602" ht="11.25">
      <c r="F1602" s="280"/>
    </row>
    <row r="1603" ht="11.25">
      <c r="F1603" s="280"/>
    </row>
    <row r="1604" ht="11.25">
      <c r="F1604" s="280"/>
    </row>
    <row r="1605" ht="11.25">
      <c r="F1605" s="280"/>
    </row>
    <row r="1606" ht="11.25">
      <c r="F1606" s="280"/>
    </row>
    <row r="1607" ht="11.25">
      <c r="F1607" s="280"/>
    </row>
    <row r="1608" ht="11.25">
      <c r="F1608" s="280"/>
    </row>
    <row r="1609" ht="11.25">
      <c r="F1609" s="280"/>
    </row>
    <row r="1610" ht="11.25">
      <c r="F1610" s="280"/>
    </row>
    <row r="1611" ht="11.25">
      <c r="F1611" s="280"/>
    </row>
    <row r="1612" ht="11.25">
      <c r="F1612" s="280"/>
    </row>
    <row r="1613" ht="11.25">
      <c r="F1613" s="280"/>
    </row>
    <row r="1614" ht="11.25">
      <c r="F1614" s="280"/>
    </row>
    <row r="1615" ht="11.25">
      <c r="F1615" s="280"/>
    </row>
    <row r="1616" ht="11.25">
      <c r="F1616" s="280"/>
    </row>
    <row r="1617" ht="11.25">
      <c r="F1617" s="280"/>
    </row>
    <row r="1618" ht="11.25">
      <c r="F1618" s="280"/>
    </row>
    <row r="1619" ht="11.25">
      <c r="F1619" s="280"/>
    </row>
    <row r="1620" ht="11.25">
      <c r="F1620" s="280"/>
    </row>
    <row r="1621" ht="11.25">
      <c r="F1621" s="280"/>
    </row>
    <row r="1622" ht="11.25">
      <c r="F1622" s="280"/>
    </row>
    <row r="1623" ht="11.25">
      <c r="F1623" s="280"/>
    </row>
    <row r="1624" ht="11.25">
      <c r="F1624" s="280"/>
    </row>
    <row r="1625" ht="11.25">
      <c r="F1625" s="280"/>
    </row>
    <row r="1626" ht="11.25">
      <c r="F1626" s="280"/>
    </row>
    <row r="1627" ht="11.25">
      <c r="F1627" s="280"/>
    </row>
    <row r="1628" ht="11.25">
      <c r="F1628" s="280"/>
    </row>
    <row r="1629" ht="11.25">
      <c r="F1629" s="280"/>
    </row>
    <row r="1630" ht="11.25">
      <c r="F1630" s="280"/>
    </row>
    <row r="1631" ht="11.25">
      <c r="F1631" s="280"/>
    </row>
    <row r="1632" ht="11.25">
      <c r="F1632" s="280"/>
    </row>
    <row r="1633" ht="11.25">
      <c r="F1633" s="280"/>
    </row>
    <row r="1634" ht="11.25">
      <c r="F1634" s="280"/>
    </row>
    <row r="1635" ht="11.25">
      <c r="F1635" s="280"/>
    </row>
    <row r="1636" ht="11.25">
      <c r="F1636" s="280"/>
    </row>
    <row r="1637" ht="11.25">
      <c r="F1637" s="280"/>
    </row>
    <row r="1638" ht="11.25">
      <c r="F1638" s="280"/>
    </row>
    <row r="1639" ht="11.25">
      <c r="F1639" s="280"/>
    </row>
    <row r="1640" ht="11.25">
      <c r="F1640" s="280"/>
    </row>
    <row r="1641" ht="11.25">
      <c r="F1641" s="280"/>
    </row>
    <row r="1642" ht="11.25">
      <c r="F1642" s="280"/>
    </row>
    <row r="1643" ht="11.25">
      <c r="F1643" s="280"/>
    </row>
    <row r="1644" ht="11.25">
      <c r="F1644" s="280"/>
    </row>
    <row r="1645" ht="11.25">
      <c r="F1645" s="280"/>
    </row>
    <row r="1646" ht="11.25">
      <c r="F1646" s="280"/>
    </row>
    <row r="1647" ht="11.25">
      <c r="F1647" s="280"/>
    </row>
    <row r="1648" ht="11.25">
      <c r="F1648" s="280"/>
    </row>
    <row r="1649" ht="11.25">
      <c r="F1649" s="280"/>
    </row>
  </sheetData>
  <printOptions horizontalCentered="1"/>
  <pageMargins left="0.25" right="0.25" top="2.25" bottom="0.75" header="1.5" footer="0.5"/>
  <pageSetup firstPageNumber="1" useFirstPageNumber="1" fitToHeight="2" fitToWidth="2" orientation="landscape" scale="85" r:id="rId1"/>
  <headerFooter alignWithMargins="0">
    <oddHeader>&amp;CPuget Sound Energy
Electric Cost of Service
Commission Basis
Allocation of Operating Revenue&amp;RDocket No. UE-04______
Exhibit No. ______ (CEP-9)
Page &amp;P+5 of &amp;N</oddHeader>
    <oddFooter>&amp;LOperating Revenue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N369"/>
  <sheetViews>
    <sheetView workbookViewId="0" topLeftCell="A1">
      <pane xSplit="3" ySplit="7" topLeftCell="D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8" sqref="D8"/>
    </sheetView>
  </sheetViews>
  <sheetFormatPr defaultColWidth="9.33203125" defaultRowHeight="11.25"/>
  <cols>
    <col min="1" max="1" width="6.5" style="102" customWidth="1"/>
    <col min="2" max="2" width="33" style="33" customWidth="1"/>
    <col min="3" max="3" width="18.5" style="34" customWidth="1"/>
    <col min="4" max="4" width="18.5" style="102" customWidth="1"/>
    <col min="5" max="5" width="12.66015625" style="102" bestFit="1" customWidth="1"/>
    <col min="6" max="7" width="11.16015625" style="102" bestFit="1" customWidth="1"/>
    <col min="8" max="10" width="11.16015625" style="73" bestFit="1" customWidth="1"/>
    <col min="11" max="11" width="13.83203125" style="73" bestFit="1" customWidth="1"/>
    <col min="12" max="12" width="11.33203125" style="73" bestFit="1" customWidth="1"/>
    <col min="13" max="13" width="11" style="73" bestFit="1" customWidth="1"/>
    <col min="14" max="14" width="10.33203125" style="73" bestFit="1" customWidth="1"/>
    <col min="15" max="27" width="18.5" style="73" hidden="1" customWidth="1"/>
    <col min="28" max="16384" width="18.5" style="73" customWidth="1"/>
  </cols>
  <sheetData>
    <row r="1" spans="1:20" ht="11.25">
      <c r="A1" s="71"/>
      <c r="B1" s="2"/>
      <c r="C1" s="3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0" s="34" customFormat="1" ht="11.25">
      <c r="B2" s="3" t="s">
        <v>443</v>
      </c>
      <c r="C2" s="3"/>
      <c r="D2" s="229"/>
      <c r="E2" s="45"/>
      <c r="F2" s="3"/>
      <c r="G2" s="3"/>
      <c r="H2" s="74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</row>
    <row r="3" spans="1:20" s="34" customFormat="1" ht="21">
      <c r="A3" s="3"/>
      <c r="B3" s="3" t="s">
        <v>611</v>
      </c>
      <c r="C3" s="3"/>
      <c r="D3" s="232"/>
      <c r="E3" s="49"/>
      <c r="F3" s="50"/>
      <c r="G3" s="5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34" customFormat="1" ht="12" thickBot="1">
      <c r="A4" s="3"/>
      <c r="B4" s="4"/>
      <c r="C4" s="3"/>
      <c r="D4" s="2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7" s="268" customFormat="1" ht="11.25">
      <c r="A5" s="235"/>
      <c r="B5" s="236"/>
      <c r="C5" s="237" t="s">
        <v>355</v>
      </c>
      <c r="D5" s="237" t="s">
        <v>355</v>
      </c>
      <c r="E5" s="237"/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</row>
    <row r="6" spans="1:27" s="268" customFormat="1" ht="11.25">
      <c r="A6" s="243"/>
      <c r="B6" s="244"/>
      <c r="C6" s="245" t="s">
        <v>364</v>
      </c>
      <c r="D6" s="245" t="s">
        <v>485</v>
      </c>
      <c r="E6" s="245" t="s">
        <v>486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</row>
    <row r="7" spans="1:27" s="268" customFormat="1" ht="12" thickBot="1">
      <c r="A7" s="248"/>
      <c r="B7" s="249" t="s">
        <v>385</v>
      </c>
      <c r="C7" s="250" t="s">
        <v>352</v>
      </c>
      <c r="D7" s="250" t="s">
        <v>483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</row>
    <row r="8" spans="1:28" s="33" customFormat="1" ht="21">
      <c r="A8" s="75"/>
      <c r="B8" s="75" t="s">
        <v>612</v>
      </c>
      <c r="C8" s="75"/>
      <c r="D8" s="76"/>
      <c r="E8" s="77"/>
      <c r="F8" s="76"/>
      <c r="G8" s="76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79"/>
      <c r="X8" s="79"/>
      <c r="Y8" s="79"/>
      <c r="Z8" s="79"/>
      <c r="AA8" s="79"/>
      <c r="AB8" s="80"/>
    </row>
    <row r="9" spans="1:40" s="33" customFormat="1" ht="11.25">
      <c r="A9" s="75"/>
      <c r="B9" s="75" t="s">
        <v>613</v>
      </c>
      <c r="C9" s="75"/>
      <c r="D9" s="76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73"/>
      <c r="AI9" s="73"/>
      <c r="AJ9" s="73"/>
      <c r="AK9" s="73"/>
      <c r="AL9" s="73"/>
      <c r="AM9" s="73"/>
      <c r="AN9" s="73"/>
    </row>
    <row r="10" spans="1:40" s="33" customFormat="1" ht="11.25">
      <c r="A10" s="75">
        <v>1</v>
      </c>
      <c r="B10" s="31" t="s">
        <v>614</v>
      </c>
      <c r="C10" s="75" t="s">
        <v>615</v>
      </c>
      <c r="D10" s="76" t="s">
        <v>552</v>
      </c>
      <c r="E10" s="255">
        <v>105015715</v>
      </c>
      <c r="F10" s="255">
        <v>54570902.62734667</v>
      </c>
      <c r="G10" s="255">
        <v>12811225.741303883</v>
      </c>
      <c r="H10" s="255">
        <v>15342054.173316002</v>
      </c>
      <c r="I10" s="255">
        <v>10056789.675947677</v>
      </c>
      <c r="J10" s="255">
        <v>9430815.362024872</v>
      </c>
      <c r="K10" s="255">
        <v>8.914201960295509E-17</v>
      </c>
      <c r="L10" s="255">
        <v>2346155.9906685306</v>
      </c>
      <c r="M10" s="255">
        <v>417516.3445922828</v>
      </c>
      <c r="N10" s="255">
        <v>40255.08480008209</v>
      </c>
      <c r="O10" s="255">
        <v>54570902.62734667</v>
      </c>
      <c r="P10" s="255">
        <v>12811225.741303883</v>
      </c>
      <c r="Q10" s="255">
        <v>15342054.173316002</v>
      </c>
      <c r="R10" s="255">
        <v>10056789.675947677</v>
      </c>
      <c r="S10" s="255">
        <v>8532400.619201882</v>
      </c>
      <c r="T10" s="255">
        <v>22828.314147019064</v>
      </c>
      <c r="U10" s="255">
        <v>875586.4286759704</v>
      </c>
      <c r="V10" s="255">
        <v>2.4234122935792663E-18</v>
      </c>
      <c r="W10" s="255">
        <v>2346155.9906685306</v>
      </c>
      <c r="X10" s="255">
        <v>8.671860730937582E-17</v>
      </c>
      <c r="Y10" s="255">
        <v>417516.3445922828</v>
      </c>
      <c r="Z10" s="255">
        <v>0</v>
      </c>
      <c r="AA10" s="255">
        <v>40255.08480008209</v>
      </c>
      <c r="AB10" s="255"/>
      <c r="AC10" s="255"/>
      <c r="AD10" s="255"/>
      <c r="AE10" s="255"/>
      <c r="AF10" s="255"/>
      <c r="AG10" s="255"/>
      <c r="AH10" s="73"/>
      <c r="AI10" s="73"/>
      <c r="AJ10" s="73"/>
      <c r="AK10" s="73"/>
      <c r="AL10" s="73"/>
      <c r="AM10" s="73"/>
      <c r="AN10" s="73"/>
    </row>
    <row r="11" spans="1:40" s="33" customFormat="1" ht="11.25">
      <c r="A11" s="75">
        <v>2</v>
      </c>
      <c r="B11" s="81" t="s">
        <v>616</v>
      </c>
      <c r="C11" s="75" t="s">
        <v>617</v>
      </c>
      <c r="D11" s="76" t="s">
        <v>552</v>
      </c>
      <c r="E11" s="255">
        <v>38721615.00000001</v>
      </c>
      <c r="F11" s="255">
        <v>20121497.832382575</v>
      </c>
      <c r="G11" s="255">
        <v>4723782.06283563</v>
      </c>
      <c r="H11" s="255">
        <v>5656954.437802815</v>
      </c>
      <c r="I11" s="255">
        <v>3708160.6116572237</v>
      </c>
      <c r="J11" s="255">
        <v>3477350.0478896205</v>
      </c>
      <c r="K11" s="255">
        <v>3.286863269357429E-17</v>
      </c>
      <c r="L11" s="255">
        <v>865079.5645262278</v>
      </c>
      <c r="M11" s="255">
        <v>153947.50349040338</v>
      </c>
      <c r="N11" s="255">
        <v>14842.939415506822</v>
      </c>
      <c r="O11" s="255">
        <v>20121497.832382575</v>
      </c>
      <c r="P11" s="255">
        <v>4723782.06283563</v>
      </c>
      <c r="Q11" s="255">
        <v>5656954.437802815</v>
      </c>
      <c r="R11" s="255">
        <v>3708160.6116572237</v>
      </c>
      <c r="S11" s="255">
        <v>3146084.676969508</v>
      </c>
      <c r="T11" s="255">
        <v>8417.30393874789</v>
      </c>
      <c r="U11" s="255">
        <v>322848.06698136457</v>
      </c>
      <c r="V11" s="255">
        <v>8.935656707973977E-19</v>
      </c>
      <c r="W11" s="255">
        <v>865079.5645262278</v>
      </c>
      <c r="X11" s="255">
        <v>3.197506702277689E-17</v>
      </c>
      <c r="Y11" s="255">
        <v>153947.50349040338</v>
      </c>
      <c r="Z11" s="255">
        <v>0</v>
      </c>
      <c r="AA11" s="255">
        <v>14842.939415506822</v>
      </c>
      <c r="AB11" s="255"/>
      <c r="AC11" s="255"/>
      <c r="AD11" s="255"/>
      <c r="AE11" s="255"/>
      <c r="AF11" s="255"/>
      <c r="AG11" s="255"/>
      <c r="AH11" s="73"/>
      <c r="AI11" s="73"/>
      <c r="AJ11" s="73"/>
      <c r="AK11" s="73"/>
      <c r="AL11" s="73"/>
      <c r="AM11" s="73"/>
      <c r="AN11" s="73"/>
    </row>
    <row r="12" spans="1:40" s="86" customFormat="1" ht="11.25">
      <c r="A12" s="82">
        <v>3</v>
      </c>
      <c r="B12" s="83" t="s">
        <v>618</v>
      </c>
      <c r="C12" s="84" t="s">
        <v>619</v>
      </c>
      <c r="D12" s="85" t="s">
        <v>472</v>
      </c>
      <c r="E12" s="255">
        <f aca="true" t="shared" si="0" ref="E12:AA12">(E10+E11)</f>
        <v>143737330</v>
      </c>
      <c r="F12" s="255">
        <f t="shared" si="0"/>
        <v>74692400.45972925</v>
      </c>
      <c r="G12" s="255">
        <f t="shared" si="0"/>
        <v>17535007.804139514</v>
      </c>
      <c r="H12" s="255">
        <f t="shared" si="0"/>
        <v>20999008.611118816</v>
      </c>
      <c r="I12" s="255">
        <f t="shared" si="0"/>
        <v>13764950.287604902</v>
      </c>
      <c r="J12" s="255">
        <f t="shared" si="0"/>
        <v>12908165.409914492</v>
      </c>
      <c r="K12" s="255">
        <f t="shared" si="0"/>
        <v>1.2201065229652937E-16</v>
      </c>
      <c r="L12" s="255">
        <f t="shared" si="0"/>
        <v>3211235.5551947583</v>
      </c>
      <c r="M12" s="255">
        <f t="shared" si="0"/>
        <v>571463.8480826862</v>
      </c>
      <c r="N12" s="255">
        <f t="shared" si="0"/>
        <v>55098.024215588914</v>
      </c>
      <c r="O12" s="255">
        <f t="shared" si="0"/>
        <v>74692400.45972925</v>
      </c>
      <c r="P12" s="255">
        <f t="shared" si="0"/>
        <v>17535007.804139514</v>
      </c>
      <c r="Q12" s="255">
        <f t="shared" si="0"/>
        <v>20999008.611118816</v>
      </c>
      <c r="R12" s="255">
        <f t="shared" si="0"/>
        <v>13764950.287604902</v>
      </c>
      <c r="S12" s="255">
        <f t="shared" si="0"/>
        <v>11678485.29617139</v>
      </c>
      <c r="T12" s="255">
        <f t="shared" si="0"/>
        <v>31245.618085766953</v>
      </c>
      <c r="U12" s="255">
        <f t="shared" si="0"/>
        <v>1198434.495657335</v>
      </c>
      <c r="V12" s="255">
        <f t="shared" si="0"/>
        <v>3.316977964376664E-18</v>
      </c>
      <c r="W12" s="255">
        <f t="shared" si="0"/>
        <v>3211235.5551947583</v>
      </c>
      <c r="X12" s="255">
        <f t="shared" si="0"/>
        <v>1.1869367433215272E-16</v>
      </c>
      <c r="Y12" s="255">
        <f t="shared" si="0"/>
        <v>571463.8480826862</v>
      </c>
      <c r="Z12" s="255">
        <f t="shared" si="0"/>
        <v>0</v>
      </c>
      <c r="AA12" s="255">
        <f t="shared" si="0"/>
        <v>55098.024215588914</v>
      </c>
      <c r="AB12" s="255"/>
      <c r="AC12" s="255"/>
      <c r="AD12" s="255"/>
      <c r="AE12" s="255"/>
      <c r="AF12" s="255"/>
      <c r="AG12" s="255"/>
      <c r="AH12" s="73"/>
      <c r="AI12" s="73"/>
      <c r="AJ12" s="73"/>
      <c r="AK12" s="73"/>
      <c r="AL12" s="73"/>
      <c r="AM12" s="73"/>
      <c r="AN12" s="73"/>
    </row>
    <row r="13" spans="1:40" s="86" customFormat="1" ht="11.25">
      <c r="A13" s="82"/>
      <c r="B13" s="87"/>
      <c r="C13" s="82"/>
      <c r="D13" s="8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73"/>
      <c r="AI13" s="73"/>
      <c r="AJ13" s="73"/>
      <c r="AK13" s="73"/>
      <c r="AL13" s="73"/>
      <c r="AM13" s="73"/>
      <c r="AN13" s="73"/>
    </row>
    <row r="14" spans="1:40" s="86" customFormat="1" ht="11.25">
      <c r="A14" s="82">
        <v>4</v>
      </c>
      <c r="B14" s="83" t="s">
        <v>620</v>
      </c>
      <c r="C14" s="84" t="s">
        <v>621</v>
      </c>
      <c r="D14" s="88" t="s">
        <v>512</v>
      </c>
      <c r="E14" s="255">
        <v>550662415.17</v>
      </c>
      <c r="F14" s="255">
        <v>286149030.5406349</v>
      </c>
      <c r="G14" s="255">
        <v>67177188.7473648</v>
      </c>
      <c r="H14" s="255">
        <v>80447889.20160347</v>
      </c>
      <c r="I14" s="255">
        <v>52733975.022824615</v>
      </c>
      <c r="J14" s="255">
        <v>49451604.11729762</v>
      </c>
      <c r="K14" s="255">
        <v>0</v>
      </c>
      <c r="L14" s="255">
        <v>12302348.502670262</v>
      </c>
      <c r="M14" s="255">
        <v>2189296.703699407</v>
      </c>
      <c r="N14" s="255">
        <v>211082.33390484806</v>
      </c>
      <c r="O14" s="255">
        <v>286149030.5406349</v>
      </c>
      <c r="P14" s="255">
        <v>67177188.7473648</v>
      </c>
      <c r="Q14" s="255">
        <v>80447889.20160347</v>
      </c>
      <c r="R14" s="255">
        <v>52733975.022824615</v>
      </c>
      <c r="S14" s="255">
        <v>44740659.35910365</v>
      </c>
      <c r="T14" s="255">
        <v>119702.9854289617</v>
      </c>
      <c r="U14" s="255">
        <v>4591241.772765007</v>
      </c>
      <c r="V14" s="255">
        <v>0</v>
      </c>
      <c r="W14" s="255">
        <v>12302348.502670262</v>
      </c>
      <c r="X14" s="255">
        <v>0</v>
      </c>
      <c r="Y14" s="255">
        <v>2189296.703699407</v>
      </c>
      <c r="Z14" s="255">
        <v>0</v>
      </c>
      <c r="AA14" s="255">
        <v>211082.33390484806</v>
      </c>
      <c r="AB14" s="255"/>
      <c r="AC14" s="255"/>
      <c r="AD14" s="255"/>
      <c r="AE14" s="255"/>
      <c r="AF14" s="255"/>
      <c r="AG14" s="255"/>
      <c r="AH14" s="73"/>
      <c r="AI14" s="73"/>
      <c r="AJ14" s="73"/>
      <c r="AK14" s="73"/>
      <c r="AL14" s="73"/>
      <c r="AM14" s="73"/>
      <c r="AN14" s="73"/>
    </row>
    <row r="15" spans="1:40" s="86" customFormat="1" ht="11.25">
      <c r="A15" s="82">
        <v>5</v>
      </c>
      <c r="B15" s="83" t="s">
        <v>622</v>
      </c>
      <c r="C15" s="84" t="s">
        <v>623</v>
      </c>
      <c r="D15" s="85" t="s">
        <v>624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0</v>
      </c>
      <c r="AA15" s="255">
        <v>0</v>
      </c>
      <c r="AB15" s="255"/>
      <c r="AC15" s="255"/>
      <c r="AD15" s="255"/>
      <c r="AE15" s="255"/>
      <c r="AF15" s="255"/>
      <c r="AG15" s="255"/>
      <c r="AH15" s="73"/>
      <c r="AI15" s="73"/>
      <c r="AJ15" s="73"/>
      <c r="AK15" s="73"/>
      <c r="AL15" s="73"/>
      <c r="AM15" s="73"/>
      <c r="AN15" s="73"/>
    </row>
    <row r="16" spans="1:40" s="86" customFormat="1" ht="11.25">
      <c r="A16" s="82">
        <v>500</v>
      </c>
      <c r="B16" s="83" t="s">
        <v>625</v>
      </c>
      <c r="C16" s="84" t="s">
        <v>626</v>
      </c>
      <c r="D16" s="85" t="s">
        <v>627</v>
      </c>
      <c r="E16" s="255">
        <v>952072.58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929778.18</v>
      </c>
      <c r="L16" s="255">
        <v>0</v>
      </c>
      <c r="M16" s="255">
        <v>0</v>
      </c>
      <c r="N16" s="255">
        <v>22294.4</v>
      </c>
      <c r="O16" s="255">
        <v>0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43529.09</v>
      </c>
      <c r="W16" s="255">
        <v>0</v>
      </c>
      <c r="X16" s="255">
        <v>886249.09</v>
      </c>
      <c r="Y16" s="255">
        <v>0</v>
      </c>
      <c r="Z16" s="255">
        <v>22294.4</v>
      </c>
      <c r="AA16" s="255">
        <v>0</v>
      </c>
      <c r="AB16" s="255"/>
      <c r="AC16" s="255"/>
      <c r="AD16" s="255"/>
      <c r="AE16" s="255"/>
      <c r="AF16" s="255"/>
      <c r="AG16" s="255"/>
      <c r="AH16" s="73"/>
      <c r="AI16" s="73"/>
      <c r="AJ16" s="73"/>
      <c r="AK16" s="73"/>
      <c r="AL16" s="73"/>
      <c r="AM16" s="73"/>
      <c r="AN16" s="73"/>
    </row>
    <row r="17" spans="1:40" s="86" customFormat="1" ht="21">
      <c r="A17" s="82">
        <v>501</v>
      </c>
      <c r="B17" s="83" t="s">
        <v>628</v>
      </c>
      <c r="C17" s="84" t="s">
        <v>629</v>
      </c>
      <c r="D17" s="85" t="s">
        <v>512</v>
      </c>
      <c r="E17" s="255">
        <v>450785.28</v>
      </c>
      <c r="F17" s="255">
        <v>234248.36578717007</v>
      </c>
      <c r="G17" s="255">
        <v>54992.83590971959</v>
      </c>
      <c r="H17" s="255">
        <v>65856.54524461813</v>
      </c>
      <c r="I17" s="255">
        <v>43169.27947377383</v>
      </c>
      <c r="J17" s="255">
        <v>40482.25299993133</v>
      </c>
      <c r="K17" s="255">
        <v>0</v>
      </c>
      <c r="L17" s="255">
        <v>10070.993519181306</v>
      </c>
      <c r="M17" s="255">
        <v>1792.2100735266972</v>
      </c>
      <c r="N17" s="255">
        <v>172.79699207903076</v>
      </c>
      <c r="O17" s="255">
        <v>234248.36578717007</v>
      </c>
      <c r="P17" s="255">
        <v>54992.83590971959</v>
      </c>
      <c r="Q17" s="255">
        <v>65856.54524461813</v>
      </c>
      <c r="R17" s="255">
        <v>43169.27947377383</v>
      </c>
      <c r="S17" s="255">
        <v>36625.76217472874</v>
      </c>
      <c r="T17" s="255">
        <v>97.99169566851923</v>
      </c>
      <c r="U17" s="255">
        <v>3758.499129534064</v>
      </c>
      <c r="V17" s="255">
        <v>0</v>
      </c>
      <c r="W17" s="255">
        <v>10070.993519181306</v>
      </c>
      <c r="X17" s="255">
        <v>0</v>
      </c>
      <c r="Y17" s="255">
        <v>1792.2100735266972</v>
      </c>
      <c r="Z17" s="255">
        <v>0</v>
      </c>
      <c r="AA17" s="255">
        <v>172.79699207903076</v>
      </c>
      <c r="AB17" s="255"/>
      <c r="AC17" s="255"/>
      <c r="AD17" s="255"/>
      <c r="AE17" s="255"/>
      <c r="AF17" s="255"/>
      <c r="AG17" s="255"/>
      <c r="AH17" s="73"/>
      <c r="AI17" s="73"/>
      <c r="AJ17" s="73"/>
      <c r="AK17" s="73"/>
      <c r="AL17" s="73"/>
      <c r="AM17" s="73"/>
      <c r="AN17" s="73"/>
    </row>
    <row r="18" spans="1:40" s="86" customFormat="1" ht="11.25">
      <c r="A18" s="82">
        <v>6</v>
      </c>
      <c r="B18" s="66" t="s">
        <v>630</v>
      </c>
      <c r="C18" s="82" t="s">
        <v>631</v>
      </c>
      <c r="D18" s="85" t="s">
        <v>467</v>
      </c>
      <c r="E18" s="255">
        <v>6100463</v>
      </c>
      <c r="F18" s="255">
        <v>2803682.6439741347</v>
      </c>
      <c r="G18" s="255">
        <v>683566.9107628682</v>
      </c>
      <c r="H18" s="255">
        <v>821728.8185563857</v>
      </c>
      <c r="I18" s="255">
        <v>541372.7837771153</v>
      </c>
      <c r="J18" s="255">
        <v>515484.17354760657</v>
      </c>
      <c r="K18" s="255">
        <v>544698.9728231588</v>
      </c>
      <c r="L18" s="255">
        <v>129916.8236859661</v>
      </c>
      <c r="M18" s="255">
        <v>23693.683558385783</v>
      </c>
      <c r="N18" s="255">
        <v>36318.18931437849</v>
      </c>
      <c r="O18" s="255">
        <v>2803682.6439741347</v>
      </c>
      <c r="P18" s="255">
        <v>683566.9107628682</v>
      </c>
      <c r="Q18" s="255">
        <v>821728.8185563857</v>
      </c>
      <c r="R18" s="255">
        <v>541372.7837771153</v>
      </c>
      <c r="S18" s="255">
        <v>461188.92052965565</v>
      </c>
      <c r="T18" s="255">
        <v>1378.9848848901677</v>
      </c>
      <c r="U18" s="255">
        <v>52916.26813306077</v>
      </c>
      <c r="V18" s="255">
        <v>14808.170074215845</v>
      </c>
      <c r="W18" s="255">
        <v>129916.8236859661</v>
      </c>
      <c r="X18" s="255">
        <v>529890.802748943</v>
      </c>
      <c r="Y18" s="255">
        <v>23693.683558385783</v>
      </c>
      <c r="Z18" s="255">
        <v>34179.39602903832</v>
      </c>
      <c r="AA18" s="255">
        <v>2138.7932853401758</v>
      </c>
      <c r="AB18" s="255"/>
      <c r="AC18" s="255"/>
      <c r="AD18" s="255"/>
      <c r="AE18" s="255"/>
      <c r="AF18" s="255"/>
      <c r="AG18" s="255"/>
      <c r="AH18" s="73"/>
      <c r="AI18" s="73"/>
      <c r="AJ18" s="73"/>
      <c r="AK18" s="73"/>
      <c r="AL18" s="73"/>
      <c r="AM18" s="73"/>
      <c r="AN18" s="73"/>
    </row>
    <row r="19" spans="1:40" s="86" customFormat="1" ht="11.25">
      <c r="A19" s="82">
        <v>7</v>
      </c>
      <c r="B19" s="87" t="s">
        <v>632</v>
      </c>
      <c r="C19" s="84" t="s">
        <v>633</v>
      </c>
      <c r="D19" s="85" t="s">
        <v>472</v>
      </c>
      <c r="E19" s="255">
        <f aca="true" t="shared" si="1" ref="E19:AA19">(E14+E15+E18+E16+E17)</f>
        <v>558165736.03</v>
      </c>
      <c r="F19" s="255">
        <f t="shared" si="1"/>
        <v>289186961.55039614</v>
      </c>
      <c r="G19" s="255">
        <f t="shared" si="1"/>
        <v>67915748.49403739</v>
      </c>
      <c r="H19" s="255">
        <f t="shared" si="1"/>
        <v>81335474.56540447</v>
      </c>
      <c r="I19" s="255">
        <f t="shared" si="1"/>
        <v>53318517.08607551</v>
      </c>
      <c r="J19" s="255">
        <f t="shared" si="1"/>
        <v>50007570.543845154</v>
      </c>
      <c r="K19" s="255">
        <f t="shared" si="1"/>
        <v>1474477.152823159</v>
      </c>
      <c r="L19" s="255">
        <f t="shared" si="1"/>
        <v>12442336.31987541</v>
      </c>
      <c r="M19" s="255">
        <f t="shared" si="1"/>
        <v>2214782.5973313195</v>
      </c>
      <c r="N19" s="255">
        <f t="shared" si="1"/>
        <v>269867.72021130554</v>
      </c>
      <c r="O19" s="255">
        <f t="shared" si="1"/>
        <v>289186961.55039614</v>
      </c>
      <c r="P19" s="255">
        <f t="shared" si="1"/>
        <v>67915748.49403739</v>
      </c>
      <c r="Q19" s="255">
        <f t="shared" si="1"/>
        <v>81335474.56540447</v>
      </c>
      <c r="R19" s="255">
        <f t="shared" si="1"/>
        <v>53318517.08607551</v>
      </c>
      <c r="S19" s="255">
        <f t="shared" si="1"/>
        <v>45238474.04180803</v>
      </c>
      <c r="T19" s="255">
        <f t="shared" si="1"/>
        <v>121179.9620095204</v>
      </c>
      <c r="U19" s="255">
        <f t="shared" si="1"/>
        <v>4647916.540027602</v>
      </c>
      <c r="V19" s="255">
        <f t="shared" si="1"/>
        <v>58337.26007421584</v>
      </c>
      <c r="W19" s="255">
        <f t="shared" si="1"/>
        <v>12442336.31987541</v>
      </c>
      <c r="X19" s="255">
        <f t="shared" si="1"/>
        <v>1416139.892748943</v>
      </c>
      <c r="Y19" s="255">
        <f t="shared" si="1"/>
        <v>2214782.5973313195</v>
      </c>
      <c r="Z19" s="255">
        <f t="shared" si="1"/>
        <v>56473.79602903832</v>
      </c>
      <c r="AA19" s="255">
        <f t="shared" si="1"/>
        <v>213393.92418226728</v>
      </c>
      <c r="AB19" s="255"/>
      <c r="AC19" s="255"/>
      <c r="AD19" s="255"/>
      <c r="AE19" s="255"/>
      <c r="AF19" s="255"/>
      <c r="AG19" s="255"/>
      <c r="AH19" s="73"/>
      <c r="AI19" s="73"/>
      <c r="AJ19" s="73"/>
      <c r="AK19" s="73"/>
      <c r="AL19" s="73"/>
      <c r="AM19" s="73"/>
      <c r="AN19" s="73"/>
    </row>
    <row r="20" spans="1:40" s="86" customFormat="1" ht="11.25">
      <c r="A20" s="82"/>
      <c r="B20" s="87"/>
      <c r="C20" s="82"/>
      <c r="D20" s="8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73"/>
      <c r="AI20" s="73"/>
      <c r="AJ20" s="73"/>
      <c r="AK20" s="73"/>
      <c r="AL20" s="73"/>
      <c r="AM20" s="73"/>
      <c r="AN20" s="73"/>
    </row>
    <row r="21" spans="1:40" s="86" customFormat="1" ht="11.25">
      <c r="A21" s="82">
        <v>8</v>
      </c>
      <c r="B21" s="87" t="s">
        <v>634</v>
      </c>
      <c r="C21" s="84" t="s">
        <v>635</v>
      </c>
      <c r="D21" s="85" t="s">
        <v>552</v>
      </c>
      <c r="E21" s="255">
        <v>43898001.99999999</v>
      </c>
      <c r="F21" s="255">
        <v>22811382.017225415</v>
      </c>
      <c r="G21" s="255">
        <v>5355267.192288404</v>
      </c>
      <c r="H21" s="255">
        <v>6413188.014616042</v>
      </c>
      <c r="I21" s="255">
        <v>4203875.3276910065</v>
      </c>
      <c r="J21" s="255">
        <v>3942209.5219158246</v>
      </c>
      <c r="K21" s="255">
        <v>3.7262580698656015E-17</v>
      </c>
      <c r="L21" s="255">
        <v>980725.2216554364</v>
      </c>
      <c r="M21" s="255">
        <v>174527.52980775037</v>
      </c>
      <c r="N21" s="255">
        <v>16827.17480011609</v>
      </c>
      <c r="O21" s="255">
        <v>22811382.017225415</v>
      </c>
      <c r="P21" s="255">
        <v>5355267.192288404</v>
      </c>
      <c r="Q21" s="255">
        <v>6413188.014616042</v>
      </c>
      <c r="R21" s="255">
        <v>4203875.3276910065</v>
      </c>
      <c r="S21" s="255">
        <v>3566659.898916323</v>
      </c>
      <c r="T21" s="255">
        <v>9542.546847226351</v>
      </c>
      <c r="U21" s="255">
        <v>366007.07615227497</v>
      </c>
      <c r="V21" s="255">
        <v>1.0130194105745718E-18</v>
      </c>
      <c r="W21" s="255">
        <v>980725.2216554364</v>
      </c>
      <c r="X21" s="255">
        <v>3.624956128808144E-17</v>
      </c>
      <c r="Y21" s="255">
        <v>174527.52980775037</v>
      </c>
      <c r="Z21" s="255">
        <v>0</v>
      </c>
      <c r="AA21" s="255">
        <v>16827.17480011609</v>
      </c>
      <c r="AB21" s="255"/>
      <c r="AC21" s="255"/>
      <c r="AD21" s="255"/>
      <c r="AE21" s="255"/>
      <c r="AF21" s="255"/>
      <c r="AG21" s="255"/>
      <c r="AH21" s="73"/>
      <c r="AI21" s="73"/>
      <c r="AJ21" s="73"/>
      <c r="AK21" s="73"/>
      <c r="AL21" s="73"/>
      <c r="AM21" s="73"/>
      <c r="AN21" s="73"/>
    </row>
    <row r="22" spans="1:40" s="86" customFormat="1" ht="11.25">
      <c r="A22" s="82"/>
      <c r="B22" s="87"/>
      <c r="C22" s="82"/>
      <c r="D22" s="8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73"/>
      <c r="AI22" s="73"/>
      <c r="AJ22" s="73"/>
      <c r="AK22" s="73"/>
      <c r="AL22" s="73"/>
      <c r="AM22" s="73"/>
      <c r="AN22" s="73"/>
    </row>
    <row r="23" spans="1:40" s="86" customFormat="1" ht="11.25">
      <c r="A23" s="82">
        <v>9</v>
      </c>
      <c r="B23" s="83" t="s">
        <v>636</v>
      </c>
      <c r="C23" s="82" t="s">
        <v>637</v>
      </c>
      <c r="D23" s="85" t="s">
        <v>552</v>
      </c>
      <c r="E23" s="255">
        <v>27755794</v>
      </c>
      <c r="F23" s="255">
        <v>14423162.587796437</v>
      </c>
      <c r="G23" s="255">
        <v>3386024.1066123093</v>
      </c>
      <c r="H23" s="255">
        <v>4054925.447790355</v>
      </c>
      <c r="I23" s="255">
        <v>2658022.9687235905</v>
      </c>
      <c r="J23" s="255">
        <v>2492577.119913889</v>
      </c>
      <c r="K23" s="255">
        <v>2.3560355065368868E-17</v>
      </c>
      <c r="L23" s="255">
        <v>620092.1678137569</v>
      </c>
      <c r="M23" s="255">
        <v>110350.12857015176</v>
      </c>
      <c r="N23" s="255">
        <v>10639.47277951314</v>
      </c>
      <c r="O23" s="255">
        <v>14423162.587796437</v>
      </c>
      <c r="P23" s="255">
        <v>3386024.1066123093</v>
      </c>
      <c r="Q23" s="255">
        <v>4054925.447790355</v>
      </c>
      <c r="R23" s="255">
        <v>2658022.9687235905</v>
      </c>
      <c r="S23" s="255">
        <v>2255124.901183027</v>
      </c>
      <c r="T23" s="255">
        <v>6033.55397648768</v>
      </c>
      <c r="U23" s="255">
        <v>231418.66475437442</v>
      </c>
      <c r="V23" s="255">
        <v>6.405111120526452E-19</v>
      </c>
      <c r="W23" s="255">
        <v>620092.1678137569</v>
      </c>
      <c r="X23" s="255">
        <v>2.2919843953316223E-17</v>
      </c>
      <c r="Y23" s="255">
        <v>110350.12857015176</v>
      </c>
      <c r="Z23" s="255">
        <v>0</v>
      </c>
      <c r="AA23" s="255">
        <v>10639.47277951314</v>
      </c>
      <c r="AB23" s="255"/>
      <c r="AC23" s="255"/>
      <c r="AD23" s="255"/>
      <c r="AE23" s="255"/>
      <c r="AF23" s="255"/>
      <c r="AG23" s="255"/>
      <c r="AH23" s="73"/>
      <c r="AI23" s="73"/>
      <c r="AJ23" s="73"/>
      <c r="AK23" s="73"/>
      <c r="AL23" s="73"/>
      <c r="AM23" s="73"/>
      <c r="AN23" s="73"/>
    </row>
    <row r="24" spans="1:40" s="86" customFormat="1" ht="11.25">
      <c r="A24" s="82">
        <v>10</v>
      </c>
      <c r="B24" s="83" t="s">
        <v>638</v>
      </c>
      <c r="C24" s="82" t="s">
        <v>639</v>
      </c>
      <c r="D24" s="85" t="s">
        <v>552</v>
      </c>
      <c r="E24" s="255">
        <v>6514036</v>
      </c>
      <c r="F24" s="255">
        <v>3384986.944735184</v>
      </c>
      <c r="G24" s="255">
        <v>794669.4995409038</v>
      </c>
      <c r="H24" s="255">
        <v>951654.647106204</v>
      </c>
      <c r="I24" s="255">
        <v>623814.1595622284</v>
      </c>
      <c r="J24" s="255">
        <v>584985.5021944386</v>
      </c>
      <c r="K24" s="255">
        <v>5.529404097342528E-18</v>
      </c>
      <c r="L24" s="255">
        <v>145530.07218805753</v>
      </c>
      <c r="M24" s="255">
        <v>25898.185802596643</v>
      </c>
      <c r="N24" s="255">
        <v>2496.988870387518</v>
      </c>
      <c r="O24" s="255">
        <v>3384986.944735184</v>
      </c>
      <c r="P24" s="255">
        <v>794669.4995409038</v>
      </c>
      <c r="Q24" s="255">
        <v>951654.647106204</v>
      </c>
      <c r="R24" s="255">
        <v>623814.1595622284</v>
      </c>
      <c r="S24" s="255">
        <v>529257.5953980159</v>
      </c>
      <c r="T24" s="255">
        <v>1416.0210228820656</v>
      </c>
      <c r="U24" s="255">
        <v>54311.88577354069</v>
      </c>
      <c r="V24" s="255">
        <v>1.5032221532956197E-19</v>
      </c>
      <c r="W24" s="255">
        <v>145530.07218805753</v>
      </c>
      <c r="X24" s="255">
        <v>5.379081882012966E-18</v>
      </c>
      <c r="Y24" s="255">
        <v>25898.185802596643</v>
      </c>
      <c r="Z24" s="255">
        <v>0</v>
      </c>
      <c r="AA24" s="255">
        <v>2496.988870387518</v>
      </c>
      <c r="AB24" s="255"/>
      <c r="AC24" s="255"/>
      <c r="AD24" s="255"/>
      <c r="AE24" s="255"/>
      <c r="AF24" s="255"/>
      <c r="AG24" s="255"/>
      <c r="AH24" s="73"/>
      <c r="AI24" s="73"/>
      <c r="AJ24" s="73"/>
      <c r="AK24" s="73"/>
      <c r="AL24" s="73"/>
      <c r="AM24" s="73"/>
      <c r="AN24" s="73"/>
    </row>
    <row r="25" spans="1:40" s="86" customFormat="1" ht="11.25">
      <c r="A25" s="82">
        <v>11</v>
      </c>
      <c r="B25" s="87" t="s">
        <v>640</v>
      </c>
      <c r="C25" s="82" t="s">
        <v>641</v>
      </c>
      <c r="D25" s="85" t="s">
        <v>552</v>
      </c>
      <c r="E25" s="255">
        <v>16965961</v>
      </c>
      <c r="F25" s="255">
        <v>8816278.64658505</v>
      </c>
      <c r="G25" s="255">
        <v>2069735.5275746854</v>
      </c>
      <c r="H25" s="255">
        <v>2478607.0614704336</v>
      </c>
      <c r="I25" s="255">
        <v>1624738.749122747</v>
      </c>
      <c r="J25" s="255">
        <v>1523608.5916314034</v>
      </c>
      <c r="K25" s="255">
        <v>1.4401463895617636E-17</v>
      </c>
      <c r="L25" s="255">
        <v>379036.5188448096</v>
      </c>
      <c r="M25" s="255">
        <v>67452.43813476135</v>
      </c>
      <c r="N25" s="255">
        <v>6503.4666361114205</v>
      </c>
      <c r="O25" s="255">
        <v>8816278.64658505</v>
      </c>
      <c r="P25" s="255">
        <v>2069735.5275746854</v>
      </c>
      <c r="Q25" s="255">
        <v>2478607.0614704336</v>
      </c>
      <c r="R25" s="255">
        <v>1624738.749122747</v>
      </c>
      <c r="S25" s="255">
        <v>1378463.9388662446</v>
      </c>
      <c r="T25" s="255">
        <v>3688.060282349872</v>
      </c>
      <c r="U25" s="255">
        <v>141456.59248280886</v>
      </c>
      <c r="V25" s="255">
        <v>3.9151776912423426E-19</v>
      </c>
      <c r="W25" s="255">
        <v>379036.5188448096</v>
      </c>
      <c r="X25" s="255">
        <v>1.4009946126493403E-17</v>
      </c>
      <c r="Y25" s="255">
        <v>67452.43813476135</v>
      </c>
      <c r="Z25" s="255">
        <v>0</v>
      </c>
      <c r="AA25" s="255">
        <v>6503.4666361114205</v>
      </c>
      <c r="AB25" s="255"/>
      <c r="AC25" s="255"/>
      <c r="AD25" s="255"/>
      <c r="AE25" s="255"/>
      <c r="AF25" s="255"/>
      <c r="AG25" s="255"/>
      <c r="AH25" s="73"/>
      <c r="AI25" s="73"/>
      <c r="AJ25" s="73"/>
      <c r="AK25" s="73"/>
      <c r="AL25" s="73"/>
      <c r="AM25" s="73"/>
      <c r="AN25" s="73"/>
    </row>
    <row r="26" spans="1:40" s="86" customFormat="1" ht="11.25">
      <c r="A26" s="82">
        <v>12</v>
      </c>
      <c r="B26" s="87" t="s">
        <v>642</v>
      </c>
      <c r="C26" s="84" t="s">
        <v>643</v>
      </c>
      <c r="D26" s="85" t="s">
        <v>467</v>
      </c>
      <c r="E26" s="255">
        <v>736344.75</v>
      </c>
      <c r="F26" s="255">
        <v>338413.1656165234</v>
      </c>
      <c r="G26" s="255">
        <v>82508.64008419632</v>
      </c>
      <c r="H26" s="255">
        <v>99185.20962551485</v>
      </c>
      <c r="I26" s="255">
        <v>65345.36921659291</v>
      </c>
      <c r="J26" s="255">
        <v>62220.53390043821</v>
      </c>
      <c r="K26" s="255">
        <v>65746.85052080893</v>
      </c>
      <c r="L26" s="255">
        <v>15681.362391319608</v>
      </c>
      <c r="M26" s="255">
        <v>2859.900879060932</v>
      </c>
      <c r="N26" s="255">
        <v>4383.717765544796</v>
      </c>
      <c r="O26" s="255">
        <v>338413.1656165234</v>
      </c>
      <c r="P26" s="255">
        <v>82508.64008419632</v>
      </c>
      <c r="Q26" s="255">
        <v>99185.20962551485</v>
      </c>
      <c r="R26" s="255">
        <v>65345.36921659291</v>
      </c>
      <c r="S26" s="255">
        <v>55666.928951159796</v>
      </c>
      <c r="T26" s="255">
        <v>166.44774016631678</v>
      </c>
      <c r="U26" s="255">
        <v>6387.157209112095</v>
      </c>
      <c r="V26" s="255">
        <v>1787.3919227533954</v>
      </c>
      <c r="W26" s="255">
        <v>15681.362391319608</v>
      </c>
      <c r="X26" s="255">
        <v>63959.45859805554</v>
      </c>
      <c r="Y26" s="255">
        <v>2859.900879060932</v>
      </c>
      <c r="Z26" s="255">
        <v>4125.5588017095115</v>
      </c>
      <c r="AA26" s="255">
        <v>258.1589638352844</v>
      </c>
      <c r="AB26" s="255"/>
      <c r="AC26" s="255"/>
      <c r="AD26" s="255"/>
      <c r="AE26" s="255"/>
      <c r="AF26" s="255"/>
      <c r="AG26" s="255"/>
      <c r="AH26" s="73"/>
      <c r="AI26" s="73"/>
      <c r="AJ26" s="73"/>
      <c r="AK26" s="73"/>
      <c r="AL26" s="73"/>
      <c r="AM26" s="73"/>
      <c r="AN26" s="73"/>
    </row>
    <row r="27" spans="1:40" s="86" customFormat="1" ht="21">
      <c r="A27" s="82">
        <v>600</v>
      </c>
      <c r="B27" s="83" t="s">
        <v>644</v>
      </c>
      <c r="C27" s="84" t="s">
        <v>645</v>
      </c>
      <c r="D27" s="85" t="s">
        <v>646</v>
      </c>
      <c r="E27" s="255">
        <v>11397.25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4036.53</v>
      </c>
      <c r="L27" s="255">
        <v>6885.83</v>
      </c>
      <c r="M27" s="255">
        <v>0</v>
      </c>
      <c r="N27" s="255">
        <v>474.89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0</v>
      </c>
      <c r="U27" s="255">
        <v>0</v>
      </c>
      <c r="V27" s="255">
        <v>474.89</v>
      </c>
      <c r="W27" s="255">
        <v>6885.83</v>
      </c>
      <c r="X27" s="255">
        <v>3561.64</v>
      </c>
      <c r="Y27" s="255">
        <v>0</v>
      </c>
      <c r="Z27" s="255">
        <v>474.89</v>
      </c>
      <c r="AA27" s="255">
        <v>0</v>
      </c>
      <c r="AB27" s="255"/>
      <c r="AC27" s="255"/>
      <c r="AD27" s="255"/>
      <c r="AE27" s="255"/>
      <c r="AF27" s="255"/>
      <c r="AG27" s="255"/>
      <c r="AH27" s="73"/>
      <c r="AI27" s="73"/>
      <c r="AJ27" s="73"/>
      <c r="AK27" s="73"/>
      <c r="AL27" s="73"/>
      <c r="AM27" s="73"/>
      <c r="AN27" s="73"/>
    </row>
    <row r="28" spans="1:40" s="86" customFormat="1" ht="21">
      <c r="A28" s="82">
        <v>13</v>
      </c>
      <c r="B28" s="83" t="s">
        <v>647</v>
      </c>
      <c r="C28" s="84" t="s">
        <v>648</v>
      </c>
      <c r="D28" s="85" t="s">
        <v>472</v>
      </c>
      <c r="E28" s="255">
        <f aca="true" t="shared" si="2" ref="E28:AA28">(E23+E24+E25+E26+E27)</f>
        <v>51983533</v>
      </c>
      <c r="F28" s="255">
        <f t="shared" si="2"/>
        <v>26962841.34473319</v>
      </c>
      <c r="G28" s="255">
        <f t="shared" si="2"/>
        <v>6332937.773812095</v>
      </c>
      <c r="H28" s="255">
        <f t="shared" si="2"/>
        <v>7584372.365992508</v>
      </c>
      <c r="I28" s="255">
        <f t="shared" si="2"/>
        <v>4971921.246625159</v>
      </c>
      <c r="J28" s="255">
        <f t="shared" si="2"/>
        <v>4663391.747640169</v>
      </c>
      <c r="K28" s="255">
        <f t="shared" si="2"/>
        <v>69783.38052080893</v>
      </c>
      <c r="L28" s="255">
        <f t="shared" si="2"/>
        <v>1167225.9512379437</v>
      </c>
      <c r="M28" s="255">
        <f t="shared" si="2"/>
        <v>206560.6533865707</v>
      </c>
      <c r="N28" s="255">
        <f t="shared" si="2"/>
        <v>24498.536051556875</v>
      </c>
      <c r="O28" s="255">
        <f t="shared" si="2"/>
        <v>26962841.34473319</v>
      </c>
      <c r="P28" s="255">
        <f t="shared" si="2"/>
        <v>6332937.773812095</v>
      </c>
      <c r="Q28" s="255">
        <f t="shared" si="2"/>
        <v>7584372.365992508</v>
      </c>
      <c r="R28" s="255">
        <f t="shared" si="2"/>
        <v>4971921.246625159</v>
      </c>
      <c r="S28" s="255">
        <f t="shared" si="2"/>
        <v>4218513.364398447</v>
      </c>
      <c r="T28" s="255">
        <f t="shared" si="2"/>
        <v>11304.083021885936</v>
      </c>
      <c r="U28" s="255">
        <f t="shared" si="2"/>
        <v>433574.30021983606</v>
      </c>
      <c r="V28" s="255">
        <f t="shared" si="2"/>
        <v>2262.2819227533955</v>
      </c>
      <c r="W28" s="255">
        <f t="shared" si="2"/>
        <v>1167225.9512379437</v>
      </c>
      <c r="X28" s="255">
        <f t="shared" si="2"/>
        <v>67521.09859805554</v>
      </c>
      <c r="Y28" s="255">
        <f t="shared" si="2"/>
        <v>206560.6533865707</v>
      </c>
      <c r="Z28" s="255">
        <f t="shared" si="2"/>
        <v>4600.448801709512</v>
      </c>
      <c r="AA28" s="255">
        <f t="shared" si="2"/>
        <v>19898.087249847365</v>
      </c>
      <c r="AB28" s="255"/>
      <c r="AC28" s="255"/>
      <c r="AD28" s="255"/>
      <c r="AE28" s="255"/>
      <c r="AF28" s="255"/>
      <c r="AG28" s="255"/>
      <c r="AH28" s="73"/>
      <c r="AI28" s="73"/>
      <c r="AJ28" s="73"/>
      <c r="AK28" s="73"/>
      <c r="AL28" s="73"/>
      <c r="AM28" s="73"/>
      <c r="AN28" s="73"/>
    </row>
    <row r="29" spans="1:40" s="86" customFormat="1" ht="11.25">
      <c r="A29" s="82"/>
      <c r="B29" s="87"/>
      <c r="C29" s="82"/>
      <c r="D29" s="8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73"/>
      <c r="AI29" s="73"/>
      <c r="AJ29" s="73"/>
      <c r="AK29" s="73"/>
      <c r="AL29" s="73"/>
      <c r="AM29" s="73"/>
      <c r="AN29" s="73"/>
    </row>
    <row r="30" spans="1:40" s="86" customFormat="1" ht="11.25">
      <c r="A30" s="82">
        <v>14</v>
      </c>
      <c r="B30" s="87" t="s">
        <v>649</v>
      </c>
      <c r="C30" s="84" t="s">
        <v>650</v>
      </c>
      <c r="D30" s="85" t="s">
        <v>472</v>
      </c>
      <c r="E30" s="255">
        <f aca="true" t="shared" si="3" ref="E30:AA30">(E12+E19+E21+E28)</f>
        <v>797784601.03</v>
      </c>
      <c r="F30" s="255">
        <f t="shared" si="3"/>
        <v>413653585.37208396</v>
      </c>
      <c r="G30" s="255">
        <f t="shared" si="3"/>
        <v>97138961.2642774</v>
      </c>
      <c r="H30" s="255">
        <f t="shared" si="3"/>
        <v>116332043.55713184</v>
      </c>
      <c r="I30" s="255">
        <f t="shared" si="3"/>
        <v>76259263.94799657</v>
      </c>
      <c r="J30" s="255">
        <f t="shared" si="3"/>
        <v>71521337.22331564</v>
      </c>
      <c r="K30" s="255">
        <f t="shared" si="3"/>
        <v>1544260.533343968</v>
      </c>
      <c r="L30" s="255">
        <f t="shared" si="3"/>
        <v>17801523.04796355</v>
      </c>
      <c r="M30" s="255">
        <f t="shared" si="3"/>
        <v>3167334.6286083264</v>
      </c>
      <c r="N30" s="255">
        <f t="shared" si="3"/>
        <v>366291.45527856745</v>
      </c>
      <c r="O30" s="255">
        <f t="shared" si="3"/>
        <v>413653585.37208396</v>
      </c>
      <c r="P30" s="255">
        <f t="shared" si="3"/>
        <v>97138961.2642774</v>
      </c>
      <c r="Q30" s="255">
        <f t="shared" si="3"/>
        <v>116332043.55713184</v>
      </c>
      <c r="R30" s="255">
        <f t="shared" si="3"/>
        <v>76259263.94799657</v>
      </c>
      <c r="S30" s="255">
        <f t="shared" si="3"/>
        <v>64702132.6012942</v>
      </c>
      <c r="T30" s="255">
        <f t="shared" si="3"/>
        <v>173272.20996439966</v>
      </c>
      <c r="U30" s="255">
        <f t="shared" si="3"/>
        <v>6645932.412057048</v>
      </c>
      <c r="V30" s="255">
        <f t="shared" si="3"/>
        <v>60599.54199696924</v>
      </c>
      <c r="W30" s="255">
        <f t="shared" si="3"/>
        <v>17801523.04796355</v>
      </c>
      <c r="X30" s="255">
        <f t="shared" si="3"/>
        <v>1483660.9913469986</v>
      </c>
      <c r="Y30" s="255">
        <f t="shared" si="3"/>
        <v>3167334.6286083264</v>
      </c>
      <c r="Z30" s="255">
        <f t="shared" si="3"/>
        <v>61074.24483074783</v>
      </c>
      <c r="AA30" s="255">
        <f t="shared" si="3"/>
        <v>305217.21044781967</v>
      </c>
      <c r="AB30" s="255"/>
      <c r="AC30" s="255"/>
      <c r="AD30" s="255"/>
      <c r="AE30" s="255"/>
      <c r="AF30" s="255"/>
      <c r="AG30" s="255"/>
      <c r="AH30" s="73"/>
      <c r="AI30" s="73"/>
      <c r="AJ30" s="73"/>
      <c r="AK30" s="73"/>
      <c r="AL30" s="73"/>
      <c r="AM30" s="73"/>
      <c r="AN30" s="73"/>
    </row>
    <row r="31" spans="1:40" s="86" customFormat="1" ht="11.25">
      <c r="A31" s="82"/>
      <c r="B31" s="87"/>
      <c r="C31" s="82"/>
      <c r="D31" s="8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73"/>
      <c r="AI31" s="73"/>
      <c r="AJ31" s="73"/>
      <c r="AK31" s="73"/>
      <c r="AL31" s="73"/>
      <c r="AM31" s="73"/>
      <c r="AN31" s="73"/>
    </row>
    <row r="32" spans="1:40" s="33" customFormat="1" ht="11.25">
      <c r="A32" s="75"/>
      <c r="B32" s="75" t="s">
        <v>651</v>
      </c>
      <c r="C32" s="75"/>
      <c r="D32" s="76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73"/>
      <c r="AI32" s="73"/>
      <c r="AJ32" s="73"/>
      <c r="AK32" s="73"/>
      <c r="AL32" s="73"/>
      <c r="AM32" s="73"/>
      <c r="AN32" s="73"/>
    </row>
    <row r="33" spans="1:40" s="33" customFormat="1" ht="11.25">
      <c r="A33" s="75">
        <v>140</v>
      </c>
      <c r="B33" s="81" t="s">
        <v>652</v>
      </c>
      <c r="C33" s="75" t="s">
        <v>653</v>
      </c>
      <c r="D33" s="76" t="s">
        <v>555</v>
      </c>
      <c r="E33" s="255">
        <v>7630322.25</v>
      </c>
      <c r="F33" s="255">
        <v>3730268.3383620013</v>
      </c>
      <c r="G33" s="255">
        <v>875124.8239757097</v>
      </c>
      <c r="H33" s="255">
        <v>1047929.3372743649</v>
      </c>
      <c r="I33" s="255">
        <v>686857.7826304116</v>
      </c>
      <c r="J33" s="255">
        <v>643919.1238158889</v>
      </c>
      <c r="K33" s="255">
        <v>427954.147930401</v>
      </c>
      <c r="L33" s="255">
        <v>160151.38662874157</v>
      </c>
      <c r="M33" s="255">
        <v>28486.493716154957</v>
      </c>
      <c r="N33" s="255">
        <v>29630.81566632692</v>
      </c>
      <c r="O33" s="255">
        <v>3730268.3383620013</v>
      </c>
      <c r="P33" s="255">
        <v>875124.8239757097</v>
      </c>
      <c r="Q33" s="255">
        <v>1047929.3372743649</v>
      </c>
      <c r="R33" s="255">
        <v>686857.7826304116</v>
      </c>
      <c r="S33" s="255">
        <v>582700.510153044</v>
      </c>
      <c r="T33" s="255">
        <v>1555.5524849783803</v>
      </c>
      <c r="U33" s="255">
        <v>59663.06117786653</v>
      </c>
      <c r="V33" s="255">
        <v>12772.36986090758</v>
      </c>
      <c r="W33" s="255">
        <v>160151.38662874157</v>
      </c>
      <c r="X33" s="255">
        <v>415181.7780694935</v>
      </c>
      <c r="Y33" s="255">
        <v>28486.493716154957</v>
      </c>
      <c r="Z33" s="255">
        <v>26880.80578919834</v>
      </c>
      <c r="AA33" s="255">
        <v>2750.0098771285757</v>
      </c>
      <c r="AB33" s="255"/>
      <c r="AC33" s="255"/>
      <c r="AD33" s="255"/>
      <c r="AE33" s="255"/>
      <c r="AF33" s="255"/>
      <c r="AG33" s="255"/>
      <c r="AH33" s="73"/>
      <c r="AI33" s="73"/>
      <c r="AJ33" s="73"/>
      <c r="AK33" s="73"/>
      <c r="AL33" s="73"/>
      <c r="AM33" s="73"/>
      <c r="AN33" s="73"/>
    </row>
    <row r="34" spans="1:40" s="33" customFormat="1" ht="11.25">
      <c r="A34" s="75">
        <v>141</v>
      </c>
      <c r="B34" s="81" t="s">
        <v>652</v>
      </c>
      <c r="C34" s="89" t="s">
        <v>654</v>
      </c>
      <c r="D34" s="76" t="s">
        <v>655</v>
      </c>
      <c r="E34" s="255">
        <v>40602.75</v>
      </c>
      <c r="F34" s="255">
        <v>0</v>
      </c>
      <c r="G34" s="255">
        <v>0</v>
      </c>
      <c r="H34" s="255">
        <v>0</v>
      </c>
      <c r="I34" s="255">
        <v>0</v>
      </c>
      <c r="J34" s="255">
        <v>0</v>
      </c>
      <c r="K34" s="255">
        <v>14380.14</v>
      </c>
      <c r="L34" s="255">
        <v>24530.83</v>
      </c>
      <c r="M34" s="255">
        <v>0</v>
      </c>
      <c r="N34" s="255">
        <v>1691.78</v>
      </c>
      <c r="O34" s="255">
        <v>0</v>
      </c>
      <c r="P34" s="255">
        <v>0</v>
      </c>
      <c r="Q34" s="255">
        <v>0</v>
      </c>
      <c r="R34" s="255">
        <v>0</v>
      </c>
      <c r="S34" s="255">
        <v>0</v>
      </c>
      <c r="T34" s="255">
        <v>0</v>
      </c>
      <c r="U34" s="255">
        <v>0</v>
      </c>
      <c r="V34" s="255">
        <v>1691.78</v>
      </c>
      <c r="W34" s="255">
        <v>24530.83</v>
      </c>
      <c r="X34" s="255">
        <v>12688.36</v>
      </c>
      <c r="Y34" s="255">
        <v>0</v>
      </c>
      <c r="Z34" s="255">
        <v>1691.78</v>
      </c>
      <c r="AA34" s="255">
        <v>0</v>
      </c>
      <c r="AB34" s="255"/>
      <c r="AC34" s="255"/>
      <c r="AD34" s="255"/>
      <c r="AE34" s="255"/>
      <c r="AF34" s="255"/>
      <c r="AG34" s="255"/>
      <c r="AH34" s="73"/>
      <c r="AI34" s="73"/>
      <c r="AJ34" s="73"/>
      <c r="AK34" s="73"/>
      <c r="AL34" s="73"/>
      <c r="AM34" s="73"/>
      <c r="AN34" s="73"/>
    </row>
    <row r="35" spans="1:40" s="33" customFormat="1" ht="11.25">
      <c r="A35" s="75">
        <v>15</v>
      </c>
      <c r="B35" s="81" t="s">
        <v>652</v>
      </c>
      <c r="C35" s="89" t="s">
        <v>656</v>
      </c>
      <c r="D35" s="76" t="s">
        <v>472</v>
      </c>
      <c r="E35" s="255">
        <f aca="true" t="shared" si="4" ref="E35:AA35">(E33+E34)</f>
        <v>7670925</v>
      </c>
      <c r="F35" s="255">
        <f t="shared" si="4"/>
        <v>3730268.3383620013</v>
      </c>
      <c r="G35" s="255">
        <f t="shared" si="4"/>
        <v>875124.8239757097</v>
      </c>
      <c r="H35" s="255">
        <f t="shared" si="4"/>
        <v>1047929.3372743649</v>
      </c>
      <c r="I35" s="255">
        <f t="shared" si="4"/>
        <v>686857.7826304116</v>
      </c>
      <c r="J35" s="255">
        <f t="shared" si="4"/>
        <v>643919.1238158889</v>
      </c>
      <c r="K35" s="255">
        <f t="shared" si="4"/>
        <v>442334.28793040104</v>
      </c>
      <c r="L35" s="255">
        <f t="shared" si="4"/>
        <v>184682.2166287416</v>
      </c>
      <c r="M35" s="255">
        <f t="shared" si="4"/>
        <v>28486.493716154957</v>
      </c>
      <c r="N35" s="255">
        <f t="shared" si="4"/>
        <v>31322.595666326917</v>
      </c>
      <c r="O35" s="255">
        <f t="shared" si="4"/>
        <v>3730268.3383620013</v>
      </c>
      <c r="P35" s="255">
        <f t="shared" si="4"/>
        <v>875124.8239757097</v>
      </c>
      <c r="Q35" s="255">
        <f t="shared" si="4"/>
        <v>1047929.3372743649</v>
      </c>
      <c r="R35" s="255">
        <f t="shared" si="4"/>
        <v>686857.7826304116</v>
      </c>
      <c r="S35" s="255">
        <f t="shared" si="4"/>
        <v>582700.510153044</v>
      </c>
      <c r="T35" s="255">
        <f t="shared" si="4"/>
        <v>1555.5524849783803</v>
      </c>
      <c r="U35" s="255">
        <f t="shared" si="4"/>
        <v>59663.06117786653</v>
      </c>
      <c r="V35" s="255">
        <f t="shared" si="4"/>
        <v>14464.14986090758</v>
      </c>
      <c r="W35" s="255">
        <f t="shared" si="4"/>
        <v>184682.2166287416</v>
      </c>
      <c r="X35" s="255">
        <f t="shared" si="4"/>
        <v>427870.13806949346</v>
      </c>
      <c r="Y35" s="255">
        <f t="shared" si="4"/>
        <v>28486.493716154957</v>
      </c>
      <c r="Z35" s="255">
        <f t="shared" si="4"/>
        <v>28572.58578919834</v>
      </c>
      <c r="AA35" s="255">
        <f t="shared" si="4"/>
        <v>2750.0098771285757</v>
      </c>
      <c r="AB35" s="255"/>
      <c r="AC35" s="255"/>
      <c r="AD35" s="255"/>
      <c r="AE35" s="255"/>
      <c r="AF35" s="255"/>
      <c r="AG35" s="255"/>
      <c r="AH35" s="73"/>
      <c r="AI35" s="73"/>
      <c r="AJ35" s="73"/>
      <c r="AK35" s="73"/>
      <c r="AL35" s="73"/>
      <c r="AM35" s="73"/>
      <c r="AN35" s="73"/>
    </row>
    <row r="36" spans="1:40" s="86" customFormat="1" ht="11.25">
      <c r="A36" s="82"/>
      <c r="B36" s="87"/>
      <c r="C36" s="82"/>
      <c r="D36" s="8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73"/>
      <c r="AI36" s="73"/>
      <c r="AJ36" s="73"/>
      <c r="AK36" s="73"/>
      <c r="AL36" s="73"/>
      <c r="AM36" s="73"/>
      <c r="AN36" s="73"/>
    </row>
    <row r="37" spans="1:40" s="33" customFormat="1" ht="21">
      <c r="A37" s="75">
        <v>16</v>
      </c>
      <c r="B37" s="81" t="s">
        <v>657</v>
      </c>
      <c r="C37" s="89" t="s">
        <v>658</v>
      </c>
      <c r="D37" s="76" t="s">
        <v>472</v>
      </c>
      <c r="E37" s="255">
        <f aca="true" t="shared" si="5" ref="E37:AA37">(E30+E35)</f>
        <v>805455526.03</v>
      </c>
      <c r="F37" s="255">
        <f t="shared" si="5"/>
        <v>417383853.71044594</v>
      </c>
      <c r="G37" s="255">
        <f t="shared" si="5"/>
        <v>98014086.08825311</v>
      </c>
      <c r="H37" s="255">
        <f t="shared" si="5"/>
        <v>117379972.8944062</v>
      </c>
      <c r="I37" s="255">
        <f t="shared" si="5"/>
        <v>76946121.73062699</v>
      </c>
      <c r="J37" s="255">
        <f t="shared" si="5"/>
        <v>72165256.34713154</v>
      </c>
      <c r="K37" s="255">
        <f t="shared" si="5"/>
        <v>1986594.821274369</v>
      </c>
      <c r="L37" s="255">
        <f t="shared" si="5"/>
        <v>17986205.26459229</v>
      </c>
      <c r="M37" s="255">
        <f t="shared" si="5"/>
        <v>3195821.1223244816</v>
      </c>
      <c r="N37" s="255">
        <f t="shared" si="5"/>
        <v>397614.0509448944</v>
      </c>
      <c r="O37" s="255">
        <f t="shared" si="5"/>
        <v>417383853.71044594</v>
      </c>
      <c r="P37" s="255">
        <f t="shared" si="5"/>
        <v>98014086.08825311</v>
      </c>
      <c r="Q37" s="255">
        <f t="shared" si="5"/>
        <v>117379972.8944062</v>
      </c>
      <c r="R37" s="255">
        <f t="shared" si="5"/>
        <v>76946121.73062699</v>
      </c>
      <c r="S37" s="255">
        <f t="shared" si="5"/>
        <v>65284833.111447245</v>
      </c>
      <c r="T37" s="255">
        <f t="shared" si="5"/>
        <v>174827.76244937803</v>
      </c>
      <c r="U37" s="255">
        <f t="shared" si="5"/>
        <v>6705595.473234914</v>
      </c>
      <c r="V37" s="255">
        <f t="shared" si="5"/>
        <v>75063.69185787682</v>
      </c>
      <c r="W37" s="255">
        <f t="shared" si="5"/>
        <v>17986205.26459229</v>
      </c>
      <c r="X37" s="255">
        <f t="shared" si="5"/>
        <v>1911531.129416492</v>
      </c>
      <c r="Y37" s="255">
        <f t="shared" si="5"/>
        <v>3195821.1223244816</v>
      </c>
      <c r="Z37" s="255">
        <f t="shared" si="5"/>
        <v>89646.83061994618</v>
      </c>
      <c r="AA37" s="255">
        <f t="shared" si="5"/>
        <v>307967.22032494826</v>
      </c>
      <c r="AB37" s="255"/>
      <c r="AC37" s="255"/>
      <c r="AD37" s="255"/>
      <c r="AE37" s="255"/>
      <c r="AF37" s="255"/>
      <c r="AG37" s="255"/>
      <c r="AH37" s="73"/>
      <c r="AI37" s="73"/>
      <c r="AJ37" s="73"/>
      <c r="AK37" s="73"/>
      <c r="AL37" s="73"/>
      <c r="AM37" s="73"/>
      <c r="AN37" s="73"/>
    </row>
    <row r="38" spans="1:40" s="33" customFormat="1" ht="11.25">
      <c r="A38" s="75"/>
      <c r="B38" s="31"/>
      <c r="C38" s="75"/>
      <c r="D38" s="76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73"/>
      <c r="AI38" s="73"/>
      <c r="AJ38" s="73"/>
      <c r="AK38" s="73"/>
      <c r="AL38" s="73"/>
      <c r="AM38" s="73"/>
      <c r="AN38" s="73"/>
    </row>
    <row r="39" spans="1:40" s="33" customFormat="1" ht="11.25">
      <c r="A39" s="75"/>
      <c r="B39" s="75" t="s">
        <v>659</v>
      </c>
      <c r="C39" s="75"/>
      <c r="D39" s="76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73"/>
      <c r="AI39" s="73"/>
      <c r="AJ39" s="73"/>
      <c r="AK39" s="73"/>
      <c r="AL39" s="73"/>
      <c r="AM39" s="73"/>
      <c r="AN39" s="73"/>
    </row>
    <row r="40" spans="1:40" s="33" customFormat="1" ht="11.25">
      <c r="A40" s="75">
        <v>17</v>
      </c>
      <c r="B40" s="31" t="s">
        <v>660</v>
      </c>
      <c r="C40" s="75" t="s">
        <v>661</v>
      </c>
      <c r="D40" s="90" t="s">
        <v>662</v>
      </c>
      <c r="E40" s="255">
        <v>817092</v>
      </c>
      <c r="F40" s="255">
        <v>444379.68636144075</v>
      </c>
      <c r="G40" s="255">
        <v>108027.17426488086</v>
      </c>
      <c r="H40" s="255">
        <v>90856.78836384322</v>
      </c>
      <c r="I40" s="255">
        <v>46579.02859677038</v>
      </c>
      <c r="J40" s="255">
        <v>65329.99103597013</v>
      </c>
      <c r="K40" s="255">
        <v>5776.635366309902</v>
      </c>
      <c r="L40" s="255">
        <v>2099.684727904455</v>
      </c>
      <c r="M40" s="255">
        <v>51309.30154466292</v>
      </c>
      <c r="N40" s="255">
        <v>2733.7097382173697</v>
      </c>
      <c r="O40" s="255">
        <v>444379.68636144075</v>
      </c>
      <c r="P40" s="255">
        <v>108027.17426488086</v>
      </c>
      <c r="Q40" s="255">
        <v>90856.78836384322</v>
      </c>
      <c r="R40" s="255">
        <v>46579.02859677038</v>
      </c>
      <c r="S40" s="255">
        <v>50282.205038039014</v>
      </c>
      <c r="T40" s="255">
        <v>191.39464377971248</v>
      </c>
      <c r="U40" s="255">
        <v>14856.391354151401</v>
      </c>
      <c r="V40" s="255">
        <v>1661.0437103173458</v>
      </c>
      <c r="W40" s="255">
        <v>2099.684727904455</v>
      </c>
      <c r="X40" s="255">
        <v>4115.591655992556</v>
      </c>
      <c r="Y40" s="255">
        <v>51309.30154466292</v>
      </c>
      <c r="Z40" s="255">
        <v>2327.953522365811</v>
      </c>
      <c r="AA40" s="255">
        <v>405.7562158515586</v>
      </c>
      <c r="AB40" s="255"/>
      <c r="AC40" s="255"/>
      <c r="AD40" s="255"/>
      <c r="AE40" s="255"/>
      <c r="AF40" s="255"/>
      <c r="AG40" s="255"/>
      <c r="AH40" s="73"/>
      <c r="AI40" s="73"/>
      <c r="AJ40" s="73"/>
      <c r="AK40" s="73"/>
      <c r="AL40" s="73"/>
      <c r="AM40" s="73"/>
      <c r="AN40" s="73"/>
    </row>
    <row r="41" spans="1:40" s="33" customFormat="1" ht="11.25">
      <c r="A41" s="75">
        <v>18</v>
      </c>
      <c r="B41" s="31" t="s">
        <v>663</v>
      </c>
      <c r="C41" s="75" t="s">
        <v>664</v>
      </c>
      <c r="D41" s="90" t="s">
        <v>665</v>
      </c>
      <c r="E41" s="255">
        <v>3479154</v>
      </c>
      <c r="F41" s="255">
        <v>1980066.9587229216</v>
      </c>
      <c r="G41" s="255">
        <v>400696.4133382719</v>
      </c>
      <c r="H41" s="255">
        <v>475938.5360034123</v>
      </c>
      <c r="I41" s="255">
        <v>286326.2639023727</v>
      </c>
      <c r="J41" s="255">
        <v>293700.8057344293</v>
      </c>
      <c r="K41" s="255">
        <v>11193.083980197742</v>
      </c>
      <c r="L41" s="255">
        <v>0</v>
      </c>
      <c r="M41" s="255">
        <v>17410.59904942815</v>
      </c>
      <c r="N41" s="255">
        <v>13821.339268966434</v>
      </c>
      <c r="O41" s="255">
        <v>1980066.9587229216</v>
      </c>
      <c r="P41" s="255">
        <v>400696.4133382719</v>
      </c>
      <c r="Q41" s="255">
        <v>475938.5360034123</v>
      </c>
      <c r="R41" s="255">
        <v>286326.2639023727</v>
      </c>
      <c r="S41" s="255">
        <v>228850.6940858663</v>
      </c>
      <c r="T41" s="255">
        <v>1130.843282566605</v>
      </c>
      <c r="U41" s="255">
        <v>63719.268365996395</v>
      </c>
      <c r="V41" s="255">
        <v>11193.083980197742</v>
      </c>
      <c r="W41" s="255">
        <v>0</v>
      </c>
      <c r="X41" s="255">
        <v>0</v>
      </c>
      <c r="Y41" s="255">
        <v>17410.59904942815</v>
      </c>
      <c r="Z41" s="255">
        <v>12708.187527115828</v>
      </c>
      <c r="AA41" s="255">
        <v>1113.1517418506069</v>
      </c>
      <c r="AB41" s="255"/>
      <c r="AC41" s="255"/>
      <c r="AD41" s="255"/>
      <c r="AE41" s="255"/>
      <c r="AF41" s="255"/>
      <c r="AG41" s="255"/>
      <c r="AH41" s="73"/>
      <c r="AI41" s="73"/>
      <c r="AJ41" s="73"/>
      <c r="AK41" s="73"/>
      <c r="AL41" s="73"/>
      <c r="AM41" s="73"/>
      <c r="AN41" s="73"/>
    </row>
    <row r="42" spans="1:40" s="33" customFormat="1" ht="11.25">
      <c r="A42" s="75">
        <v>19</v>
      </c>
      <c r="B42" s="31" t="s">
        <v>666</v>
      </c>
      <c r="C42" s="75" t="s">
        <v>667</v>
      </c>
      <c r="D42" s="76" t="s">
        <v>668</v>
      </c>
      <c r="E42" s="255">
        <v>1208878</v>
      </c>
      <c r="F42" s="255">
        <v>611856.2884889933</v>
      </c>
      <c r="G42" s="255">
        <v>129527.34435998622</v>
      </c>
      <c r="H42" s="255">
        <v>154251.10350182923</v>
      </c>
      <c r="I42" s="255">
        <v>95481.44812368079</v>
      </c>
      <c r="J42" s="255">
        <v>96850.16335943797</v>
      </c>
      <c r="K42" s="255">
        <v>75333.67806223452</v>
      </c>
      <c r="L42" s="255">
        <v>26716.662748942264</v>
      </c>
      <c r="M42" s="255">
        <v>5173.154790011816</v>
      </c>
      <c r="N42" s="255">
        <v>13688.156564883868</v>
      </c>
      <c r="O42" s="255">
        <v>611856.2884889933</v>
      </c>
      <c r="P42" s="255">
        <v>129527.34435998622</v>
      </c>
      <c r="Q42" s="255">
        <v>154251.10350182923</v>
      </c>
      <c r="R42" s="255">
        <v>95481.44812368079</v>
      </c>
      <c r="S42" s="255">
        <v>79718.57736288328</v>
      </c>
      <c r="T42" s="255">
        <v>321.93274367478654</v>
      </c>
      <c r="U42" s="255">
        <v>16809.653252879893</v>
      </c>
      <c r="V42" s="255">
        <v>3414.518538834555</v>
      </c>
      <c r="W42" s="255">
        <v>26716.662748942264</v>
      </c>
      <c r="X42" s="255">
        <v>71919.15952339997</v>
      </c>
      <c r="Y42" s="255">
        <v>5173.154790011816</v>
      </c>
      <c r="Z42" s="255">
        <v>13141.41139949258</v>
      </c>
      <c r="AA42" s="255">
        <v>546.7451653912872</v>
      </c>
      <c r="AB42" s="255"/>
      <c r="AC42" s="255"/>
      <c r="AD42" s="255"/>
      <c r="AE42" s="255"/>
      <c r="AF42" s="255"/>
      <c r="AG42" s="255"/>
      <c r="AH42" s="73"/>
      <c r="AI42" s="73"/>
      <c r="AJ42" s="73"/>
      <c r="AK42" s="73"/>
      <c r="AL42" s="73"/>
      <c r="AM42" s="73"/>
      <c r="AN42" s="73"/>
    </row>
    <row r="43" spans="1:40" s="33" customFormat="1" ht="11.25">
      <c r="A43" s="75">
        <v>20</v>
      </c>
      <c r="B43" s="31" t="s">
        <v>669</v>
      </c>
      <c r="C43" s="75" t="s">
        <v>670</v>
      </c>
      <c r="D43" s="76" t="s">
        <v>671</v>
      </c>
      <c r="E43" s="255">
        <v>3198538</v>
      </c>
      <c r="F43" s="255">
        <v>1835047.8946655563</v>
      </c>
      <c r="G43" s="255">
        <v>371349.6184849617</v>
      </c>
      <c r="H43" s="255">
        <v>441081.04760586674</v>
      </c>
      <c r="I43" s="255">
        <v>265355.87872259814</v>
      </c>
      <c r="J43" s="255">
        <v>248411.00243059514</v>
      </c>
      <c r="K43" s="255">
        <v>9467.067020323168</v>
      </c>
      <c r="L43" s="255">
        <v>0</v>
      </c>
      <c r="M43" s="255">
        <v>16135.455919695514</v>
      </c>
      <c r="N43" s="255">
        <v>11690.035150403473</v>
      </c>
      <c r="O43" s="255">
        <v>1835047.8946655563</v>
      </c>
      <c r="P43" s="255">
        <v>371349.6184849617</v>
      </c>
      <c r="Q43" s="255">
        <v>441081.04760586674</v>
      </c>
      <c r="R43" s="255">
        <v>265355.87872259814</v>
      </c>
      <c r="S43" s="255">
        <v>193561.02950637342</v>
      </c>
      <c r="T43" s="255">
        <v>956.4628626462932</v>
      </c>
      <c r="U43" s="255">
        <v>53893.51006157542</v>
      </c>
      <c r="V43" s="255">
        <v>9467.067020323168</v>
      </c>
      <c r="W43" s="255">
        <v>0</v>
      </c>
      <c r="X43" s="255">
        <v>0</v>
      </c>
      <c r="Y43" s="255">
        <v>16135.455919695514</v>
      </c>
      <c r="Z43" s="255">
        <v>10748.535724281684</v>
      </c>
      <c r="AA43" s="255">
        <v>941.4994261217893</v>
      </c>
      <c r="AB43" s="255"/>
      <c r="AC43" s="255"/>
      <c r="AD43" s="255"/>
      <c r="AE43" s="255"/>
      <c r="AF43" s="255"/>
      <c r="AG43" s="255"/>
      <c r="AH43" s="73"/>
      <c r="AI43" s="73"/>
      <c r="AJ43" s="73"/>
      <c r="AK43" s="73"/>
      <c r="AL43" s="73"/>
      <c r="AM43" s="73"/>
      <c r="AN43" s="73"/>
    </row>
    <row r="44" spans="1:40" s="33" customFormat="1" ht="11.25">
      <c r="A44" s="75">
        <v>21</v>
      </c>
      <c r="B44" s="31" t="s">
        <v>672</v>
      </c>
      <c r="C44" s="75" t="s">
        <v>673</v>
      </c>
      <c r="D44" s="76" t="s">
        <v>674</v>
      </c>
      <c r="E44" s="255">
        <v>2560251</v>
      </c>
      <c r="F44" s="255">
        <v>1486486.3038862739</v>
      </c>
      <c r="G44" s="255">
        <v>300812.9234315673</v>
      </c>
      <c r="H44" s="255">
        <v>357299.0863486029</v>
      </c>
      <c r="I44" s="255">
        <v>214952.36201926976</v>
      </c>
      <c r="J44" s="255">
        <v>172903.59244399722</v>
      </c>
      <c r="K44" s="255">
        <v>6589.4420203038435</v>
      </c>
      <c r="L44" s="255">
        <v>0</v>
      </c>
      <c r="M44" s="255">
        <v>13070.576687023999</v>
      </c>
      <c r="N44" s="255">
        <v>8136.713162961016</v>
      </c>
      <c r="O44" s="255">
        <v>1486486.3038862739</v>
      </c>
      <c r="P44" s="255">
        <v>300812.9234315673</v>
      </c>
      <c r="Q44" s="255">
        <v>357299.0863486029</v>
      </c>
      <c r="R44" s="255">
        <v>214952.36201926976</v>
      </c>
      <c r="S44" s="255">
        <v>134725.90598381867</v>
      </c>
      <c r="T44" s="255">
        <v>665.7348642881419</v>
      </c>
      <c r="U44" s="255">
        <v>37511.95159589041</v>
      </c>
      <c r="V44" s="255">
        <v>6589.4420203038435</v>
      </c>
      <c r="W44" s="255">
        <v>0</v>
      </c>
      <c r="X44" s="255">
        <v>0</v>
      </c>
      <c r="Y44" s="255">
        <v>13070.576687023999</v>
      </c>
      <c r="Z44" s="255">
        <v>7481.393424835079</v>
      </c>
      <c r="AA44" s="255">
        <v>655.319738125937</v>
      </c>
      <c r="AB44" s="255"/>
      <c r="AC44" s="255"/>
      <c r="AD44" s="255"/>
      <c r="AE44" s="255"/>
      <c r="AF44" s="255"/>
      <c r="AG44" s="255"/>
      <c r="AH44" s="73"/>
      <c r="AI44" s="73"/>
      <c r="AJ44" s="73"/>
      <c r="AK44" s="73"/>
      <c r="AL44" s="73"/>
      <c r="AM44" s="73"/>
      <c r="AN44" s="73"/>
    </row>
    <row r="45" spans="1:40" s="33" customFormat="1" ht="11.25">
      <c r="A45" s="75">
        <v>22</v>
      </c>
      <c r="B45" s="31" t="s">
        <v>675</v>
      </c>
      <c r="C45" s="75" t="s">
        <v>676</v>
      </c>
      <c r="D45" s="76" t="s">
        <v>567</v>
      </c>
      <c r="E45" s="255">
        <v>932212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932212</v>
      </c>
      <c r="N45" s="255">
        <v>0</v>
      </c>
      <c r="O45" s="255">
        <v>0</v>
      </c>
      <c r="P45" s="255">
        <v>0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55">
        <v>0</v>
      </c>
      <c r="Y45" s="255">
        <v>932212</v>
      </c>
      <c r="Z45" s="255">
        <v>0</v>
      </c>
      <c r="AA45" s="255">
        <v>0</v>
      </c>
      <c r="AB45" s="255"/>
      <c r="AC45" s="255"/>
      <c r="AD45" s="255"/>
      <c r="AE45" s="255"/>
      <c r="AF45" s="255"/>
      <c r="AG45" s="255"/>
      <c r="AH45" s="73"/>
      <c r="AI45" s="73"/>
      <c r="AJ45" s="73"/>
      <c r="AK45" s="73"/>
      <c r="AL45" s="73"/>
      <c r="AM45" s="73"/>
      <c r="AN45" s="73"/>
    </row>
    <row r="46" spans="1:40" s="33" customFormat="1" ht="11.25">
      <c r="A46" s="75">
        <v>23</v>
      </c>
      <c r="B46" s="31" t="s">
        <v>677</v>
      </c>
      <c r="C46" s="75" t="s">
        <v>678</v>
      </c>
      <c r="D46" s="76" t="s">
        <v>679</v>
      </c>
      <c r="E46" s="255">
        <v>1927753</v>
      </c>
      <c r="F46" s="255">
        <v>1149890.6163094083</v>
      </c>
      <c r="G46" s="255">
        <v>401526.77956200624</v>
      </c>
      <c r="H46" s="255">
        <v>145248.21329865165</v>
      </c>
      <c r="I46" s="255">
        <v>14430.063297704908</v>
      </c>
      <c r="J46" s="255">
        <v>204226.34673814502</v>
      </c>
      <c r="K46" s="255">
        <v>3797.719350348552</v>
      </c>
      <c r="L46" s="255">
        <v>6275.745068740427</v>
      </c>
      <c r="M46" s="255">
        <v>0</v>
      </c>
      <c r="N46" s="255">
        <v>2357.516374994921</v>
      </c>
      <c r="O46" s="255">
        <v>1149890.6163094083</v>
      </c>
      <c r="P46" s="255">
        <v>401526.77956200624</v>
      </c>
      <c r="Q46" s="255">
        <v>145248.21329865165</v>
      </c>
      <c r="R46" s="255">
        <v>14430.063297704908</v>
      </c>
      <c r="S46" s="255">
        <v>151626.64721715156</v>
      </c>
      <c r="T46" s="255">
        <v>275.82215739657954</v>
      </c>
      <c r="U46" s="255">
        <v>52323.87736359686</v>
      </c>
      <c r="V46" s="255">
        <v>551.6443147931591</v>
      </c>
      <c r="W46" s="255">
        <v>6275.745068740427</v>
      </c>
      <c r="X46" s="255">
        <v>3246.075035555393</v>
      </c>
      <c r="Y46" s="255">
        <v>0</v>
      </c>
      <c r="Z46" s="255">
        <v>261.94626388832455</v>
      </c>
      <c r="AA46" s="255">
        <v>2095.5701111065964</v>
      </c>
      <c r="AB46" s="255"/>
      <c r="AC46" s="255"/>
      <c r="AD46" s="255"/>
      <c r="AE46" s="255"/>
      <c r="AF46" s="255"/>
      <c r="AG46" s="255"/>
      <c r="AH46" s="73"/>
      <c r="AI46" s="73"/>
      <c r="AJ46" s="73"/>
      <c r="AK46" s="73"/>
      <c r="AL46" s="73"/>
      <c r="AM46" s="73"/>
      <c r="AN46" s="73"/>
    </row>
    <row r="47" spans="1:40" s="33" customFormat="1" ht="21">
      <c r="A47" s="75">
        <v>24</v>
      </c>
      <c r="B47" s="91" t="s">
        <v>680</v>
      </c>
      <c r="C47" s="75" t="s">
        <v>681</v>
      </c>
      <c r="D47" s="76" t="s">
        <v>679</v>
      </c>
      <c r="E47" s="255">
        <v>2234705</v>
      </c>
      <c r="F47" s="255">
        <v>1332985.2474459726</v>
      </c>
      <c r="G47" s="255">
        <v>465461.0325706214</v>
      </c>
      <c r="H47" s="255">
        <v>168375.7766163836</v>
      </c>
      <c r="I47" s="255">
        <v>16727.731510052192</v>
      </c>
      <c r="J47" s="255">
        <v>236744.87249531777</v>
      </c>
      <c r="K47" s="255">
        <v>4402.422105332302</v>
      </c>
      <c r="L47" s="255">
        <v>7275.018575429308</v>
      </c>
      <c r="M47" s="255">
        <v>0</v>
      </c>
      <c r="N47" s="255">
        <v>2732.898680890666</v>
      </c>
      <c r="O47" s="255">
        <v>1332985.2474459726</v>
      </c>
      <c r="P47" s="255">
        <v>465461.0325706214</v>
      </c>
      <c r="Q47" s="255">
        <v>168375.7766163836</v>
      </c>
      <c r="R47" s="255">
        <v>16727.731510052192</v>
      </c>
      <c r="S47" s="255">
        <v>175769.83496817522</v>
      </c>
      <c r="T47" s="255">
        <v>319.74073143443337</v>
      </c>
      <c r="U47" s="255">
        <v>60655.29679570812</v>
      </c>
      <c r="V47" s="255">
        <v>639.4814628688667</v>
      </c>
      <c r="W47" s="255">
        <v>7275.018575429308</v>
      </c>
      <c r="X47" s="255">
        <v>3762.940642463435</v>
      </c>
      <c r="Y47" s="255">
        <v>0</v>
      </c>
      <c r="Z47" s="255">
        <v>303.6554089878518</v>
      </c>
      <c r="AA47" s="255">
        <v>2429.2432719028143</v>
      </c>
      <c r="AB47" s="255"/>
      <c r="AC47" s="255"/>
      <c r="AD47" s="255"/>
      <c r="AE47" s="255"/>
      <c r="AF47" s="255"/>
      <c r="AG47" s="255"/>
      <c r="AH47" s="73"/>
      <c r="AI47" s="73"/>
      <c r="AJ47" s="73"/>
      <c r="AK47" s="73"/>
      <c r="AL47" s="73"/>
      <c r="AM47" s="73"/>
      <c r="AN47" s="73"/>
    </row>
    <row r="48" spans="1:40" s="33" customFormat="1" ht="21">
      <c r="A48" s="75">
        <v>25</v>
      </c>
      <c r="B48" s="81" t="s">
        <v>682</v>
      </c>
      <c r="C48" s="75" t="s">
        <v>683</v>
      </c>
      <c r="D48" s="76" t="s">
        <v>684</v>
      </c>
      <c r="E48" s="255">
        <v>128572</v>
      </c>
      <c r="F48" s="255">
        <v>125911.0414279125</v>
      </c>
      <c r="G48" s="255">
        <v>2354.1960106612396</v>
      </c>
      <c r="H48" s="255">
        <v>243.56025477136328</v>
      </c>
      <c r="I48" s="255">
        <v>11.60167531587561</v>
      </c>
      <c r="J48" s="255">
        <v>51.60063133904168</v>
      </c>
      <c r="K48" s="255">
        <v>0</v>
      </c>
      <c r="L48" s="255">
        <v>0</v>
      </c>
      <c r="M48" s="255">
        <v>0</v>
      </c>
      <c r="N48" s="255">
        <v>0</v>
      </c>
      <c r="O48" s="255">
        <v>125911.0414279125</v>
      </c>
      <c r="P48" s="255">
        <v>2354.1960106612396</v>
      </c>
      <c r="Q48" s="255">
        <v>243.56025477136328</v>
      </c>
      <c r="R48" s="255">
        <v>11.60167531587561</v>
      </c>
      <c r="S48" s="255">
        <v>51.60063133904168</v>
      </c>
      <c r="T48" s="255">
        <v>0</v>
      </c>
      <c r="U48" s="255">
        <v>0</v>
      </c>
      <c r="V48" s="255">
        <v>0</v>
      </c>
      <c r="W48" s="255">
        <v>0</v>
      </c>
      <c r="X48" s="255">
        <v>0</v>
      </c>
      <c r="Y48" s="255">
        <v>0</v>
      </c>
      <c r="Z48" s="255">
        <v>0</v>
      </c>
      <c r="AA48" s="255">
        <v>0</v>
      </c>
      <c r="AB48" s="255"/>
      <c r="AC48" s="255"/>
      <c r="AD48" s="255"/>
      <c r="AE48" s="255"/>
      <c r="AF48" s="255"/>
      <c r="AG48" s="255"/>
      <c r="AH48" s="73"/>
      <c r="AI48" s="73"/>
      <c r="AJ48" s="73"/>
      <c r="AK48" s="73"/>
      <c r="AL48" s="73"/>
      <c r="AM48" s="73"/>
      <c r="AN48" s="73"/>
    </row>
    <row r="49" spans="1:40" s="33" customFormat="1" ht="11.25">
      <c r="A49" s="75">
        <v>26</v>
      </c>
      <c r="B49" s="31" t="s">
        <v>685</v>
      </c>
      <c r="C49" s="75" t="s">
        <v>686</v>
      </c>
      <c r="D49" s="76" t="s">
        <v>662</v>
      </c>
      <c r="E49" s="255">
        <v>3485359</v>
      </c>
      <c r="F49" s="255">
        <v>1895530.4167425758</v>
      </c>
      <c r="G49" s="255">
        <v>460796.9287040761</v>
      </c>
      <c r="H49" s="255">
        <v>387555.5323452148</v>
      </c>
      <c r="I49" s="255">
        <v>198685.87200830632</v>
      </c>
      <c r="J49" s="255">
        <v>278669.32025663916</v>
      </c>
      <c r="K49" s="255">
        <v>24640.613374854383</v>
      </c>
      <c r="L49" s="255">
        <v>8956.341591356108</v>
      </c>
      <c r="M49" s="255">
        <v>218863.15852120056</v>
      </c>
      <c r="N49" s="255">
        <v>11660.81645577677</v>
      </c>
      <c r="O49" s="255">
        <v>1895530.4167425758</v>
      </c>
      <c r="P49" s="255">
        <v>460796.9287040761</v>
      </c>
      <c r="Q49" s="255">
        <v>387555.5323452148</v>
      </c>
      <c r="R49" s="255">
        <v>198685.87200830632</v>
      </c>
      <c r="S49" s="255">
        <v>214482.0116574078</v>
      </c>
      <c r="T49" s="255">
        <v>816.4062850320588</v>
      </c>
      <c r="U49" s="255">
        <v>63370.902314199346</v>
      </c>
      <c r="V49" s="255">
        <v>7085.289839024192</v>
      </c>
      <c r="W49" s="255">
        <v>8956.341591356108</v>
      </c>
      <c r="X49" s="255">
        <v>17555.32353583019</v>
      </c>
      <c r="Y49" s="255">
        <v>218863.15852120056</v>
      </c>
      <c r="Z49" s="255">
        <v>9930.036961271657</v>
      </c>
      <c r="AA49" s="255">
        <v>1730.7794945051137</v>
      </c>
      <c r="AB49" s="255"/>
      <c r="AC49" s="255"/>
      <c r="AD49" s="255"/>
      <c r="AE49" s="255"/>
      <c r="AF49" s="255"/>
      <c r="AG49" s="255"/>
      <c r="AH49" s="73"/>
      <c r="AI49" s="73"/>
      <c r="AJ49" s="73"/>
      <c r="AK49" s="73"/>
      <c r="AL49" s="73"/>
      <c r="AM49" s="73"/>
      <c r="AN49" s="73"/>
    </row>
    <row r="50" spans="1:40" s="33" customFormat="1" ht="11.25">
      <c r="A50" s="75">
        <v>27</v>
      </c>
      <c r="B50" s="31" t="s">
        <v>687</v>
      </c>
      <c r="C50" s="75" t="s">
        <v>688</v>
      </c>
      <c r="D50" s="90" t="s">
        <v>665</v>
      </c>
      <c r="E50" s="255">
        <v>124313</v>
      </c>
      <c r="F50" s="255">
        <v>70749.4016763048</v>
      </c>
      <c r="G50" s="255">
        <v>14317.208502791367</v>
      </c>
      <c r="H50" s="255">
        <v>17005.670696437177</v>
      </c>
      <c r="I50" s="255">
        <v>10230.67011247437</v>
      </c>
      <c r="J50" s="255">
        <v>10494.168485575548</v>
      </c>
      <c r="K50" s="255">
        <v>399.937987461987</v>
      </c>
      <c r="L50" s="255">
        <v>0</v>
      </c>
      <c r="M50" s="255">
        <v>622.0948539879412</v>
      </c>
      <c r="N50" s="255">
        <v>493.84768496681215</v>
      </c>
      <c r="O50" s="255">
        <v>70749.4016763048</v>
      </c>
      <c r="P50" s="255">
        <v>14317.208502791367</v>
      </c>
      <c r="Q50" s="255">
        <v>17005.670696437177</v>
      </c>
      <c r="R50" s="255">
        <v>10230.67011247437</v>
      </c>
      <c r="S50" s="255">
        <v>8177.021291353099</v>
      </c>
      <c r="T50" s="255">
        <v>40.40594954569483</v>
      </c>
      <c r="U50" s="255">
        <v>2276.741244676755</v>
      </c>
      <c r="V50" s="255">
        <v>399.937987461987</v>
      </c>
      <c r="W50" s="255">
        <v>0</v>
      </c>
      <c r="X50" s="255">
        <v>0</v>
      </c>
      <c r="Y50" s="255">
        <v>622.0948539879412</v>
      </c>
      <c r="Z50" s="255">
        <v>454.0738685491789</v>
      </c>
      <c r="AA50" s="255">
        <v>39.77381641763328</v>
      </c>
      <c r="AB50" s="255"/>
      <c r="AC50" s="255"/>
      <c r="AD50" s="255"/>
      <c r="AE50" s="255"/>
      <c r="AF50" s="255"/>
      <c r="AG50" s="255"/>
      <c r="AH50" s="73"/>
      <c r="AI50" s="73"/>
      <c r="AJ50" s="73"/>
      <c r="AK50" s="73"/>
      <c r="AL50" s="73"/>
      <c r="AM50" s="73"/>
      <c r="AN50" s="73"/>
    </row>
    <row r="51" spans="1:40" s="33" customFormat="1" ht="21">
      <c r="A51" s="75">
        <v>28</v>
      </c>
      <c r="B51" s="31" t="s">
        <v>689</v>
      </c>
      <c r="C51" s="89" t="s">
        <v>690</v>
      </c>
      <c r="D51" s="76" t="s">
        <v>472</v>
      </c>
      <c r="E51" s="255">
        <f aca="true" t="shared" si="6" ref="E51:AA51">(E40+E41+E42+E43+E44+E45+E46+E47+E48+E49+E50)</f>
        <v>20096827</v>
      </c>
      <c r="F51" s="255">
        <f t="shared" si="6"/>
        <v>10932903.85572736</v>
      </c>
      <c r="G51" s="255">
        <f t="shared" si="6"/>
        <v>2654869.6192298243</v>
      </c>
      <c r="H51" s="255">
        <f t="shared" si="6"/>
        <v>2237855.315035013</v>
      </c>
      <c r="I51" s="255">
        <f t="shared" si="6"/>
        <v>1148780.9199685454</v>
      </c>
      <c r="J51" s="255">
        <f t="shared" si="6"/>
        <v>1607381.8636114465</v>
      </c>
      <c r="K51" s="255">
        <f t="shared" si="6"/>
        <v>141600.5992673664</v>
      </c>
      <c r="L51" s="255">
        <f t="shared" si="6"/>
        <v>51323.45271237256</v>
      </c>
      <c r="M51" s="255">
        <f t="shared" si="6"/>
        <v>1254796.341366011</v>
      </c>
      <c r="N51" s="255">
        <f t="shared" si="6"/>
        <v>67315.03308206133</v>
      </c>
      <c r="O51" s="255">
        <f t="shared" si="6"/>
        <v>10932903.85572736</v>
      </c>
      <c r="P51" s="255">
        <f t="shared" si="6"/>
        <v>2654869.6192298243</v>
      </c>
      <c r="Q51" s="255">
        <f t="shared" si="6"/>
        <v>2237855.315035013</v>
      </c>
      <c r="R51" s="255">
        <f t="shared" si="6"/>
        <v>1148780.9199685454</v>
      </c>
      <c r="S51" s="255">
        <f t="shared" si="6"/>
        <v>1237245.5277424073</v>
      </c>
      <c r="T51" s="255">
        <f t="shared" si="6"/>
        <v>4718.743520364305</v>
      </c>
      <c r="U51" s="255">
        <f t="shared" si="6"/>
        <v>365417.59234867466</v>
      </c>
      <c r="V51" s="255">
        <f t="shared" si="6"/>
        <v>41001.508874124855</v>
      </c>
      <c r="W51" s="255">
        <f t="shared" si="6"/>
        <v>51323.45271237256</v>
      </c>
      <c r="X51" s="255">
        <f t="shared" si="6"/>
        <v>100599.09039324154</v>
      </c>
      <c r="Y51" s="255">
        <f t="shared" si="6"/>
        <v>1254796.341366011</v>
      </c>
      <c r="Z51" s="255">
        <f t="shared" si="6"/>
        <v>57357.194100787994</v>
      </c>
      <c r="AA51" s="255">
        <f t="shared" si="6"/>
        <v>9957.838981273337</v>
      </c>
      <c r="AB51" s="255"/>
      <c r="AC51" s="255"/>
      <c r="AD51" s="255"/>
      <c r="AE51" s="255"/>
      <c r="AF51" s="255"/>
      <c r="AG51" s="255"/>
      <c r="AH51" s="73"/>
      <c r="AI51" s="73"/>
      <c r="AJ51" s="73"/>
      <c r="AK51" s="73"/>
      <c r="AL51" s="73"/>
      <c r="AM51" s="73"/>
      <c r="AN51" s="73"/>
    </row>
    <row r="52" spans="1:40" s="33" customFormat="1" ht="11.25">
      <c r="A52" s="75"/>
      <c r="B52" s="31"/>
      <c r="C52" s="75"/>
      <c r="D52" s="76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73"/>
      <c r="AI52" s="73"/>
      <c r="AJ52" s="73"/>
      <c r="AK52" s="73"/>
      <c r="AL52" s="73"/>
      <c r="AM52" s="73"/>
      <c r="AN52" s="73"/>
    </row>
    <row r="53" spans="1:40" s="33" customFormat="1" ht="11.25">
      <c r="A53" s="75">
        <v>29</v>
      </c>
      <c r="B53" s="31" t="s">
        <v>691</v>
      </c>
      <c r="C53" s="89" t="s">
        <v>692</v>
      </c>
      <c r="D53" s="76" t="s">
        <v>693</v>
      </c>
      <c r="E53" s="255">
        <v>9364</v>
      </c>
      <c r="F53" s="255">
        <v>5081.877852797803</v>
      </c>
      <c r="G53" s="255">
        <v>1041.419395411384</v>
      </c>
      <c r="H53" s="255">
        <v>1222.4729613430145</v>
      </c>
      <c r="I53" s="255">
        <v>734.7306154408834</v>
      </c>
      <c r="J53" s="255">
        <v>667.1811612291917</v>
      </c>
      <c r="K53" s="255">
        <v>93.78137166020797</v>
      </c>
      <c r="L53" s="255">
        <v>26.055706468331987</v>
      </c>
      <c r="M53" s="255">
        <v>456.7422559160758</v>
      </c>
      <c r="N53" s="255">
        <v>39.738679733108484</v>
      </c>
      <c r="O53" s="255">
        <v>5081.877852797803</v>
      </c>
      <c r="P53" s="255">
        <v>1041.419395411384</v>
      </c>
      <c r="Q53" s="255">
        <v>1222.4729613430145</v>
      </c>
      <c r="R53" s="255">
        <v>734.7306154408834</v>
      </c>
      <c r="S53" s="255">
        <v>523.6587871864039</v>
      </c>
      <c r="T53" s="255">
        <v>2.4955277970363134</v>
      </c>
      <c r="U53" s="255">
        <v>141.02684624575164</v>
      </c>
      <c r="V53" s="255">
        <v>24.82055705558423</v>
      </c>
      <c r="W53" s="255">
        <v>26.055706468331987</v>
      </c>
      <c r="X53" s="255">
        <v>68.96081460462374</v>
      </c>
      <c r="Y53" s="255">
        <v>456.7422559160758</v>
      </c>
      <c r="Z53" s="255">
        <v>36.9755288223164</v>
      </c>
      <c r="AA53" s="255">
        <v>2.763150910792087</v>
      </c>
      <c r="AB53" s="255"/>
      <c r="AC53" s="255"/>
      <c r="AD53" s="255"/>
      <c r="AE53" s="255"/>
      <c r="AF53" s="255"/>
      <c r="AG53" s="255"/>
      <c r="AH53" s="73"/>
      <c r="AI53" s="73"/>
      <c r="AJ53" s="73"/>
      <c r="AK53" s="73"/>
      <c r="AL53" s="73"/>
      <c r="AM53" s="73"/>
      <c r="AN53" s="73"/>
    </row>
    <row r="54" spans="1:40" s="33" customFormat="1" ht="11.25">
      <c r="A54" s="75">
        <v>30</v>
      </c>
      <c r="B54" s="31" t="s">
        <v>691</v>
      </c>
      <c r="C54" s="75" t="s">
        <v>694</v>
      </c>
      <c r="D54" s="76" t="s">
        <v>695</v>
      </c>
      <c r="E54" s="255">
        <v>76736</v>
      </c>
      <c r="F54" s="255">
        <v>39126.379544396776</v>
      </c>
      <c r="G54" s="255">
        <v>8193.712509229284</v>
      </c>
      <c r="H54" s="255">
        <v>9751.709422676642</v>
      </c>
      <c r="I54" s="255">
        <v>5996.345606174209</v>
      </c>
      <c r="J54" s="255">
        <v>6011.094174263078</v>
      </c>
      <c r="K54" s="255">
        <v>4387.841339532968</v>
      </c>
      <c r="L54" s="255">
        <v>2322.179876406117</v>
      </c>
      <c r="M54" s="255">
        <v>334.0388609239236</v>
      </c>
      <c r="N54" s="255">
        <v>612.6986663970044</v>
      </c>
      <c r="O54" s="255">
        <v>39126.379544396776</v>
      </c>
      <c r="P54" s="255">
        <v>8193.712509229284</v>
      </c>
      <c r="Q54" s="255">
        <v>9751.709422676642</v>
      </c>
      <c r="R54" s="255">
        <v>5996.345606174209</v>
      </c>
      <c r="S54" s="255">
        <v>4870.164031337772</v>
      </c>
      <c r="T54" s="255">
        <v>21.016287531806526</v>
      </c>
      <c r="U54" s="255">
        <v>1119.9138553934986</v>
      </c>
      <c r="V54" s="255">
        <v>219.03915443517218</v>
      </c>
      <c r="W54" s="255">
        <v>2322.179876406117</v>
      </c>
      <c r="X54" s="255">
        <v>4168.802185097796</v>
      </c>
      <c r="Y54" s="255">
        <v>334.0388609239236</v>
      </c>
      <c r="Z54" s="255">
        <v>588.007849240887</v>
      </c>
      <c r="AA54" s="255">
        <v>24.690817156117415</v>
      </c>
      <c r="AB54" s="255"/>
      <c r="AC54" s="255"/>
      <c r="AD54" s="255"/>
      <c r="AE54" s="255"/>
      <c r="AF54" s="255"/>
      <c r="AG54" s="255"/>
      <c r="AH54" s="73"/>
      <c r="AI54" s="73"/>
      <c r="AJ54" s="73"/>
      <c r="AK54" s="73"/>
      <c r="AL54" s="73"/>
      <c r="AM54" s="73"/>
      <c r="AN54" s="73"/>
    </row>
    <row r="55" spans="1:40" s="33" customFormat="1" ht="11.25">
      <c r="A55" s="75">
        <v>31</v>
      </c>
      <c r="B55" s="31" t="s">
        <v>696</v>
      </c>
      <c r="C55" s="75" t="s">
        <v>697</v>
      </c>
      <c r="D55" s="76" t="s">
        <v>668</v>
      </c>
      <c r="E55" s="255">
        <v>4225346</v>
      </c>
      <c r="F55" s="255">
        <v>2138598.3706724867</v>
      </c>
      <c r="G55" s="255">
        <v>452732.0758439565</v>
      </c>
      <c r="H55" s="255">
        <v>539148.1052488672</v>
      </c>
      <c r="I55" s="255">
        <v>333732.7297738913</v>
      </c>
      <c r="J55" s="255">
        <v>338516.7488780073</v>
      </c>
      <c r="K55" s="255">
        <v>263310.9836274218</v>
      </c>
      <c r="L55" s="255">
        <v>93381.75074704993</v>
      </c>
      <c r="M55" s="255">
        <v>18081.53419894916</v>
      </c>
      <c r="N55" s="255">
        <v>47843.7010093705</v>
      </c>
      <c r="O55" s="255">
        <v>2138598.3706724867</v>
      </c>
      <c r="P55" s="255">
        <v>452732.0758439565</v>
      </c>
      <c r="Q55" s="255">
        <v>539148.1052488672</v>
      </c>
      <c r="R55" s="255">
        <v>333732.7297738913</v>
      </c>
      <c r="S55" s="255">
        <v>278637.3579351675</v>
      </c>
      <c r="T55" s="255">
        <v>1125.2394623405212</v>
      </c>
      <c r="U55" s="255">
        <v>58754.15148049931</v>
      </c>
      <c r="V55" s="255">
        <v>11934.638772473676</v>
      </c>
      <c r="W55" s="255">
        <v>93381.75074704993</v>
      </c>
      <c r="X55" s="255">
        <v>251376.3448549481</v>
      </c>
      <c r="Y55" s="255">
        <v>18081.53419894916</v>
      </c>
      <c r="Z55" s="255">
        <v>45932.683108800375</v>
      </c>
      <c r="AA55" s="255">
        <v>1911.017900570127</v>
      </c>
      <c r="AB55" s="255"/>
      <c r="AC55" s="255"/>
      <c r="AD55" s="255"/>
      <c r="AE55" s="255"/>
      <c r="AF55" s="255"/>
      <c r="AG55" s="255"/>
      <c r="AH55" s="73"/>
      <c r="AI55" s="73"/>
      <c r="AJ55" s="73"/>
      <c r="AK55" s="73"/>
      <c r="AL55" s="73"/>
      <c r="AM55" s="73"/>
      <c r="AN55" s="73"/>
    </row>
    <row r="56" spans="1:40" s="33" customFormat="1" ht="11.25">
      <c r="A56" s="75">
        <v>32</v>
      </c>
      <c r="B56" s="31" t="s">
        <v>669</v>
      </c>
      <c r="C56" s="75" t="s">
        <v>698</v>
      </c>
      <c r="D56" s="76" t="s">
        <v>671</v>
      </c>
      <c r="E56" s="255">
        <v>19179506</v>
      </c>
      <c r="F56" s="255">
        <v>11003562.285652196</v>
      </c>
      <c r="G56" s="255">
        <v>2226736.789067391</v>
      </c>
      <c r="H56" s="255">
        <v>2644869.812096341</v>
      </c>
      <c r="I56" s="255">
        <v>1591162.7962823464</v>
      </c>
      <c r="J56" s="255">
        <v>1489555.6381020371</v>
      </c>
      <c r="K56" s="255">
        <v>56767.70722082724</v>
      </c>
      <c r="L56" s="255">
        <v>0</v>
      </c>
      <c r="M56" s="255">
        <v>96753.60230972264</v>
      </c>
      <c r="N56" s="255">
        <v>70097.36926913932</v>
      </c>
      <c r="O56" s="255">
        <v>11003562.285652196</v>
      </c>
      <c r="P56" s="255">
        <v>2226736.789067391</v>
      </c>
      <c r="Q56" s="255">
        <v>2644869.812096341</v>
      </c>
      <c r="R56" s="255">
        <v>1591162.7962823464</v>
      </c>
      <c r="S56" s="255">
        <v>1160656.8147021127</v>
      </c>
      <c r="T56" s="255">
        <v>5735.271931395455</v>
      </c>
      <c r="U56" s="255">
        <v>323163.5514685291</v>
      </c>
      <c r="V56" s="255">
        <v>56767.70722082724</v>
      </c>
      <c r="W56" s="255">
        <v>0</v>
      </c>
      <c r="X56" s="255">
        <v>0</v>
      </c>
      <c r="Y56" s="255">
        <v>96753.60230972264</v>
      </c>
      <c r="Z56" s="255">
        <v>64451.82311889836</v>
      </c>
      <c r="AA56" s="255">
        <v>5645.546150240958</v>
      </c>
      <c r="AB56" s="255"/>
      <c r="AC56" s="255"/>
      <c r="AD56" s="255"/>
      <c r="AE56" s="255"/>
      <c r="AF56" s="255"/>
      <c r="AG56" s="255"/>
      <c r="AH56" s="73"/>
      <c r="AI56" s="73"/>
      <c r="AJ56" s="73"/>
      <c r="AK56" s="73"/>
      <c r="AL56" s="73"/>
      <c r="AM56" s="73"/>
      <c r="AN56" s="73"/>
    </row>
    <row r="57" spans="1:40" s="33" customFormat="1" ht="11.25">
      <c r="A57" s="75">
        <v>33</v>
      </c>
      <c r="B57" s="31" t="s">
        <v>672</v>
      </c>
      <c r="C57" s="75" t="s">
        <v>699</v>
      </c>
      <c r="D57" s="76" t="s">
        <v>674</v>
      </c>
      <c r="E57" s="255">
        <v>8997721</v>
      </c>
      <c r="F57" s="255">
        <v>5224092.88491242</v>
      </c>
      <c r="G57" s="255">
        <v>1057173.987328432</v>
      </c>
      <c r="H57" s="255">
        <v>1255688.4041914786</v>
      </c>
      <c r="I57" s="255">
        <v>755426.4725374136</v>
      </c>
      <c r="J57" s="255">
        <v>607650.6892132042</v>
      </c>
      <c r="K57" s="255">
        <v>23157.870398007977</v>
      </c>
      <c r="L57" s="255">
        <v>0</v>
      </c>
      <c r="M57" s="255">
        <v>45935.10649500626</v>
      </c>
      <c r="N57" s="255">
        <v>28595.58492403704</v>
      </c>
      <c r="O57" s="255">
        <v>5224092.88491242</v>
      </c>
      <c r="P57" s="255">
        <v>1057173.987328432</v>
      </c>
      <c r="Q57" s="255">
        <v>1255688.4041914786</v>
      </c>
      <c r="R57" s="255">
        <v>755426.4725374136</v>
      </c>
      <c r="S57" s="255">
        <v>473479.40241586894</v>
      </c>
      <c r="T57" s="255">
        <v>2339.652076627473</v>
      </c>
      <c r="U57" s="255">
        <v>131831.63472070772</v>
      </c>
      <c r="V57" s="255">
        <v>23157.870398007977</v>
      </c>
      <c r="W57" s="255">
        <v>0</v>
      </c>
      <c r="X57" s="255">
        <v>0</v>
      </c>
      <c r="Y57" s="255">
        <v>45935.10649500626</v>
      </c>
      <c r="Z57" s="255">
        <v>26292.535664628394</v>
      </c>
      <c r="AA57" s="255">
        <v>2303.0492594086454</v>
      </c>
      <c r="AB57" s="255"/>
      <c r="AC57" s="255"/>
      <c r="AD57" s="255"/>
      <c r="AE57" s="255"/>
      <c r="AF57" s="255"/>
      <c r="AG57" s="255"/>
      <c r="AH57" s="73"/>
      <c r="AI57" s="73"/>
      <c r="AJ57" s="73"/>
      <c r="AK57" s="73"/>
      <c r="AL57" s="73"/>
      <c r="AM57" s="73"/>
      <c r="AN57" s="73"/>
    </row>
    <row r="58" spans="1:40" s="33" customFormat="1" ht="11.25">
      <c r="A58" s="75">
        <v>34</v>
      </c>
      <c r="B58" s="31" t="s">
        <v>700</v>
      </c>
      <c r="C58" s="75" t="s">
        <v>701</v>
      </c>
      <c r="D58" s="76" t="s">
        <v>702</v>
      </c>
      <c r="E58" s="255">
        <v>440054</v>
      </c>
      <c r="F58" s="255">
        <v>274545.5469052937</v>
      </c>
      <c r="G58" s="255">
        <v>55558.821802693084</v>
      </c>
      <c r="H58" s="255">
        <v>65991.1045354938</v>
      </c>
      <c r="I58" s="255">
        <v>39700.47597134137</v>
      </c>
      <c r="J58" s="255">
        <v>1808.485090828177</v>
      </c>
      <c r="K58" s="255">
        <v>0</v>
      </c>
      <c r="L58" s="255">
        <v>8.086116165728273</v>
      </c>
      <c r="M58" s="255">
        <v>2414.0610078443933</v>
      </c>
      <c r="N58" s="255">
        <v>27.41857033977848</v>
      </c>
      <c r="O58" s="255">
        <v>274545.5469052937</v>
      </c>
      <c r="P58" s="255">
        <v>55558.821802693084</v>
      </c>
      <c r="Q58" s="255">
        <v>65991.1045354938</v>
      </c>
      <c r="R58" s="255">
        <v>39700.47597134137</v>
      </c>
      <c r="S58" s="255">
        <v>1694.4492965114541</v>
      </c>
      <c r="T58" s="255">
        <v>0</v>
      </c>
      <c r="U58" s="255">
        <v>114.03579431672276</v>
      </c>
      <c r="V58" s="255">
        <v>0</v>
      </c>
      <c r="W58" s="255">
        <v>8.086116165728273</v>
      </c>
      <c r="X58" s="255">
        <v>0</v>
      </c>
      <c r="Y58" s="255">
        <v>2414.0610078443933</v>
      </c>
      <c r="Z58" s="255">
        <v>0</v>
      </c>
      <c r="AA58" s="255">
        <v>27.41857033977848</v>
      </c>
      <c r="AB58" s="255"/>
      <c r="AC58" s="255"/>
      <c r="AD58" s="255"/>
      <c r="AE58" s="255"/>
      <c r="AF58" s="255"/>
      <c r="AG58" s="255"/>
      <c r="AH58" s="73"/>
      <c r="AI58" s="73"/>
      <c r="AJ58" s="73"/>
      <c r="AK58" s="73"/>
      <c r="AL58" s="73"/>
      <c r="AM58" s="73"/>
      <c r="AN58" s="73"/>
    </row>
    <row r="59" spans="1:40" s="33" customFormat="1" ht="11.25">
      <c r="A59" s="75">
        <v>35</v>
      </c>
      <c r="B59" s="31" t="s">
        <v>675</v>
      </c>
      <c r="C59" s="75" t="s">
        <v>703</v>
      </c>
      <c r="D59" s="76" t="s">
        <v>567</v>
      </c>
      <c r="E59" s="255">
        <v>1532595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5">
        <v>1532595</v>
      </c>
      <c r="N59" s="255">
        <v>0</v>
      </c>
      <c r="O59" s="255">
        <v>0</v>
      </c>
      <c r="P59" s="255">
        <v>0</v>
      </c>
      <c r="Q59" s="255">
        <v>0</v>
      </c>
      <c r="R59" s="255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5">
        <v>0</v>
      </c>
      <c r="Y59" s="255">
        <v>1532595</v>
      </c>
      <c r="Z59" s="255">
        <v>0</v>
      </c>
      <c r="AA59" s="255">
        <v>0</v>
      </c>
      <c r="AB59" s="255"/>
      <c r="AC59" s="255"/>
      <c r="AD59" s="255"/>
      <c r="AE59" s="255"/>
      <c r="AF59" s="255"/>
      <c r="AG59" s="255"/>
      <c r="AH59" s="73"/>
      <c r="AI59" s="73"/>
      <c r="AJ59" s="73"/>
      <c r="AK59" s="73"/>
      <c r="AL59" s="73"/>
      <c r="AM59" s="73"/>
      <c r="AN59" s="73"/>
    </row>
    <row r="60" spans="1:40" s="33" customFormat="1" ht="11.25">
      <c r="A60" s="75">
        <v>36</v>
      </c>
      <c r="B60" s="31" t="s">
        <v>704</v>
      </c>
      <c r="C60" s="75" t="s">
        <v>705</v>
      </c>
      <c r="D60" s="76" t="s">
        <v>679</v>
      </c>
      <c r="E60" s="255">
        <v>321276</v>
      </c>
      <c r="F60" s="255">
        <v>191638.79275271337</v>
      </c>
      <c r="G60" s="255">
        <v>66917.76261303347</v>
      </c>
      <c r="H60" s="255">
        <v>24206.817458324593</v>
      </c>
      <c r="I60" s="255">
        <v>2404.8895351393267</v>
      </c>
      <c r="J60" s="255">
        <v>34036.01175806458</v>
      </c>
      <c r="K60" s="255">
        <v>632.9213763394903</v>
      </c>
      <c r="L60" s="255">
        <v>1045.904881333163</v>
      </c>
      <c r="M60" s="255">
        <v>0</v>
      </c>
      <c r="N60" s="255">
        <v>392.89962505200003</v>
      </c>
      <c r="O60" s="255">
        <v>191638.79275271337</v>
      </c>
      <c r="P60" s="255">
        <v>66917.76261303347</v>
      </c>
      <c r="Q60" s="255">
        <v>24206.817458324593</v>
      </c>
      <c r="R60" s="255">
        <v>2404.8895351393267</v>
      </c>
      <c r="S60" s="255">
        <v>25269.836286774076</v>
      </c>
      <c r="T60" s="255">
        <v>45.968046445651225</v>
      </c>
      <c r="U60" s="255">
        <v>8720.207424844855</v>
      </c>
      <c r="V60" s="255">
        <v>91.93609289130245</v>
      </c>
      <c r="W60" s="255">
        <v>1045.904881333163</v>
      </c>
      <c r="X60" s="255">
        <v>540.9852834481878</v>
      </c>
      <c r="Y60" s="255">
        <v>0</v>
      </c>
      <c r="Z60" s="255">
        <v>43.65551389466667</v>
      </c>
      <c r="AA60" s="255">
        <v>349.24411115733335</v>
      </c>
      <c r="AB60" s="255"/>
      <c r="AC60" s="255"/>
      <c r="AD60" s="255"/>
      <c r="AE60" s="255"/>
      <c r="AF60" s="255"/>
      <c r="AG60" s="255"/>
      <c r="AH60" s="73"/>
      <c r="AI60" s="73"/>
      <c r="AJ60" s="73"/>
      <c r="AK60" s="73"/>
      <c r="AL60" s="73"/>
      <c r="AM60" s="73"/>
      <c r="AN60" s="73"/>
    </row>
    <row r="61" spans="1:40" s="33" customFormat="1" ht="21">
      <c r="A61" s="75">
        <v>37</v>
      </c>
      <c r="B61" s="91" t="s">
        <v>706</v>
      </c>
      <c r="C61" s="89" t="s">
        <v>707</v>
      </c>
      <c r="D61" s="76" t="s">
        <v>684</v>
      </c>
      <c r="E61" s="255">
        <v>55364</v>
      </c>
      <c r="F61" s="255">
        <v>54218.17267845991</v>
      </c>
      <c r="G61" s="255">
        <v>1013.7332228965006</v>
      </c>
      <c r="H61" s="255">
        <v>104.87874455683784</v>
      </c>
      <c r="I61" s="255">
        <v>4.9957623136307845</v>
      </c>
      <c r="J61" s="255">
        <v>22.219591773128702</v>
      </c>
      <c r="K61" s="255">
        <v>0</v>
      </c>
      <c r="L61" s="255">
        <v>0</v>
      </c>
      <c r="M61" s="255">
        <v>0</v>
      </c>
      <c r="N61" s="255">
        <v>0</v>
      </c>
      <c r="O61" s="255">
        <v>54218.17267845991</v>
      </c>
      <c r="P61" s="255">
        <v>1013.7332228965006</v>
      </c>
      <c r="Q61" s="255">
        <v>104.87874455683784</v>
      </c>
      <c r="R61" s="255">
        <v>4.9957623136307845</v>
      </c>
      <c r="S61" s="255">
        <v>22.219591773128702</v>
      </c>
      <c r="T61" s="255">
        <v>0</v>
      </c>
      <c r="U61" s="255">
        <v>0</v>
      </c>
      <c r="V61" s="255">
        <v>0</v>
      </c>
      <c r="W61" s="255">
        <v>0</v>
      </c>
      <c r="X61" s="255">
        <v>0</v>
      </c>
      <c r="Y61" s="255">
        <v>0</v>
      </c>
      <c r="Z61" s="255">
        <v>0</v>
      </c>
      <c r="AA61" s="255">
        <v>0</v>
      </c>
      <c r="AB61" s="255"/>
      <c r="AC61" s="255"/>
      <c r="AD61" s="255"/>
      <c r="AE61" s="255"/>
      <c r="AF61" s="255"/>
      <c r="AG61" s="255"/>
      <c r="AH61" s="73"/>
      <c r="AI61" s="73"/>
      <c r="AJ61" s="73"/>
      <c r="AK61" s="73"/>
      <c r="AL61" s="73"/>
      <c r="AM61" s="73"/>
      <c r="AN61" s="73"/>
    </row>
    <row r="62" spans="1:40" s="33" customFormat="1" ht="21">
      <c r="A62" s="75">
        <v>38</v>
      </c>
      <c r="B62" s="31" t="s">
        <v>708</v>
      </c>
      <c r="C62" s="89" t="s">
        <v>709</v>
      </c>
      <c r="D62" s="76" t="s">
        <v>472</v>
      </c>
      <c r="E62" s="255">
        <f aca="true" t="shared" si="7" ref="E62:AA62">(E53+E54+E55+E56+E57+E58+E59+E60+E61)</f>
        <v>34837962</v>
      </c>
      <c r="F62" s="255">
        <f t="shared" si="7"/>
        <v>18930864.310970765</v>
      </c>
      <c r="G62" s="255">
        <f t="shared" si="7"/>
        <v>3869368.301783043</v>
      </c>
      <c r="H62" s="255">
        <f t="shared" si="7"/>
        <v>4540983.304659081</v>
      </c>
      <c r="I62" s="255">
        <f t="shared" si="7"/>
        <v>2729163.436084061</v>
      </c>
      <c r="J62" s="255">
        <f t="shared" si="7"/>
        <v>2478268.0679694065</v>
      </c>
      <c r="K62" s="255">
        <f t="shared" si="7"/>
        <v>348351.10533378966</v>
      </c>
      <c r="L62" s="255">
        <f t="shared" si="7"/>
        <v>96783.97732742326</v>
      </c>
      <c r="M62" s="255">
        <f t="shared" si="7"/>
        <v>1696570.0851283625</v>
      </c>
      <c r="N62" s="255">
        <f t="shared" si="7"/>
        <v>147609.41074406874</v>
      </c>
      <c r="O62" s="255">
        <f t="shared" si="7"/>
        <v>18930864.310970765</v>
      </c>
      <c r="P62" s="255">
        <f t="shared" si="7"/>
        <v>3869368.301783043</v>
      </c>
      <c r="Q62" s="255">
        <f t="shared" si="7"/>
        <v>4540983.304659081</v>
      </c>
      <c r="R62" s="255">
        <f t="shared" si="7"/>
        <v>2729163.436084061</v>
      </c>
      <c r="S62" s="255">
        <f t="shared" si="7"/>
        <v>1945153.9030467318</v>
      </c>
      <c r="T62" s="255">
        <f t="shared" si="7"/>
        <v>9269.643332137943</v>
      </c>
      <c r="U62" s="255">
        <f t="shared" si="7"/>
        <v>523844.521590537</v>
      </c>
      <c r="V62" s="255">
        <f t="shared" si="7"/>
        <v>92196.01219569096</v>
      </c>
      <c r="W62" s="255">
        <f t="shared" si="7"/>
        <v>96783.97732742326</v>
      </c>
      <c r="X62" s="255">
        <f t="shared" si="7"/>
        <v>256155.09313809872</v>
      </c>
      <c r="Y62" s="255">
        <f t="shared" si="7"/>
        <v>1696570.0851283625</v>
      </c>
      <c r="Z62" s="255">
        <f t="shared" si="7"/>
        <v>137345.680784285</v>
      </c>
      <c r="AA62" s="255">
        <f t="shared" si="7"/>
        <v>10263.72995978375</v>
      </c>
      <c r="AB62" s="255"/>
      <c r="AC62" s="255"/>
      <c r="AD62" s="255"/>
      <c r="AE62" s="255"/>
      <c r="AF62" s="255"/>
      <c r="AG62" s="255"/>
      <c r="AH62" s="73"/>
      <c r="AI62" s="73"/>
      <c r="AJ62" s="73"/>
      <c r="AK62" s="73"/>
      <c r="AL62" s="73"/>
      <c r="AM62" s="73"/>
      <c r="AN62" s="73"/>
    </row>
    <row r="63" spans="1:40" s="33" customFormat="1" ht="11.25">
      <c r="A63" s="75"/>
      <c r="B63" s="31"/>
      <c r="C63" s="75"/>
      <c r="D63" s="76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73"/>
      <c r="AI63" s="73"/>
      <c r="AJ63" s="73"/>
      <c r="AK63" s="73"/>
      <c r="AL63" s="73"/>
      <c r="AM63" s="73"/>
      <c r="AN63" s="73"/>
    </row>
    <row r="64" spans="1:40" s="33" customFormat="1" ht="11.25">
      <c r="A64" s="75">
        <v>39</v>
      </c>
      <c r="B64" s="31" t="s">
        <v>710</v>
      </c>
      <c r="C64" s="89" t="s">
        <v>711</v>
      </c>
      <c r="D64" s="76" t="s">
        <v>472</v>
      </c>
      <c r="E64" s="255">
        <f aca="true" t="shared" si="8" ref="E64:AA64">(E51+E62)</f>
        <v>54934789</v>
      </c>
      <c r="F64" s="255">
        <f t="shared" si="8"/>
        <v>29863768.166698124</v>
      </c>
      <c r="G64" s="255">
        <f t="shared" si="8"/>
        <v>6524237.921012867</v>
      </c>
      <c r="H64" s="255">
        <f t="shared" si="8"/>
        <v>6778838.619694093</v>
      </c>
      <c r="I64" s="255">
        <f t="shared" si="8"/>
        <v>3877944.3560526064</v>
      </c>
      <c r="J64" s="255">
        <f t="shared" si="8"/>
        <v>4085649.9315808527</v>
      </c>
      <c r="K64" s="255">
        <f t="shared" si="8"/>
        <v>489951.70460115606</v>
      </c>
      <c r="L64" s="255">
        <f t="shared" si="8"/>
        <v>148107.4300397958</v>
      </c>
      <c r="M64" s="255">
        <f t="shared" si="8"/>
        <v>2951366.4264943735</v>
      </c>
      <c r="N64" s="255">
        <f t="shared" si="8"/>
        <v>214924.44382613007</v>
      </c>
      <c r="O64" s="255">
        <f t="shared" si="8"/>
        <v>29863768.166698124</v>
      </c>
      <c r="P64" s="255">
        <f t="shared" si="8"/>
        <v>6524237.921012867</v>
      </c>
      <c r="Q64" s="255">
        <f t="shared" si="8"/>
        <v>6778838.619694093</v>
      </c>
      <c r="R64" s="255">
        <f t="shared" si="8"/>
        <v>3877944.3560526064</v>
      </c>
      <c r="S64" s="255">
        <f t="shared" si="8"/>
        <v>3182399.430789139</v>
      </c>
      <c r="T64" s="255">
        <f t="shared" si="8"/>
        <v>13988.386852502248</v>
      </c>
      <c r="U64" s="255">
        <f t="shared" si="8"/>
        <v>889262.1139392117</v>
      </c>
      <c r="V64" s="255">
        <f t="shared" si="8"/>
        <v>133197.52106981582</v>
      </c>
      <c r="W64" s="255">
        <f t="shared" si="8"/>
        <v>148107.4300397958</v>
      </c>
      <c r="X64" s="255">
        <f t="shared" si="8"/>
        <v>356754.18353134027</v>
      </c>
      <c r="Y64" s="255">
        <f t="shared" si="8"/>
        <v>2951366.4264943735</v>
      </c>
      <c r="Z64" s="255">
        <f t="shared" si="8"/>
        <v>194702.874885073</v>
      </c>
      <c r="AA64" s="255">
        <f t="shared" si="8"/>
        <v>20221.568941057085</v>
      </c>
      <c r="AB64" s="255"/>
      <c r="AC64" s="255"/>
      <c r="AD64" s="255"/>
      <c r="AE64" s="255"/>
      <c r="AF64" s="255"/>
      <c r="AG64" s="255"/>
      <c r="AH64" s="73"/>
      <c r="AI64" s="73"/>
      <c r="AJ64" s="73"/>
      <c r="AK64" s="73"/>
      <c r="AL64" s="73"/>
      <c r="AM64" s="73"/>
      <c r="AN64" s="73"/>
    </row>
    <row r="65" spans="1:40" s="86" customFormat="1" ht="11.25">
      <c r="A65" s="82"/>
      <c r="B65" s="87"/>
      <c r="C65" s="82"/>
      <c r="D65" s="8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73"/>
      <c r="AI65" s="73"/>
      <c r="AJ65" s="73"/>
      <c r="AK65" s="73"/>
      <c r="AL65" s="73"/>
      <c r="AM65" s="73"/>
      <c r="AN65" s="73"/>
    </row>
    <row r="66" spans="1:40" s="86" customFormat="1" ht="21">
      <c r="A66" s="82">
        <v>40</v>
      </c>
      <c r="B66" s="87" t="s">
        <v>712</v>
      </c>
      <c r="C66" s="84" t="s">
        <v>713</v>
      </c>
      <c r="D66" s="85" t="s">
        <v>472</v>
      </c>
      <c r="E66" s="255">
        <f aca="true" t="shared" si="9" ref="E66:AA66">(E37+E64)</f>
        <v>860390315.03</v>
      </c>
      <c r="F66" s="255">
        <f t="shared" si="9"/>
        <v>447247621.87714404</v>
      </c>
      <c r="G66" s="255">
        <f t="shared" si="9"/>
        <v>104538324.00926597</v>
      </c>
      <c r="H66" s="255">
        <f t="shared" si="9"/>
        <v>124158811.5141003</v>
      </c>
      <c r="I66" s="255">
        <f t="shared" si="9"/>
        <v>80824066.0866796</v>
      </c>
      <c r="J66" s="255">
        <f t="shared" si="9"/>
        <v>76250906.27871239</v>
      </c>
      <c r="K66" s="255">
        <f t="shared" si="9"/>
        <v>2476546.525875525</v>
      </c>
      <c r="L66" s="255">
        <f t="shared" si="9"/>
        <v>18134312.694632087</v>
      </c>
      <c r="M66" s="255">
        <f t="shared" si="9"/>
        <v>6147187.548818855</v>
      </c>
      <c r="N66" s="255">
        <f t="shared" si="9"/>
        <v>612538.4947710244</v>
      </c>
      <c r="O66" s="255">
        <f t="shared" si="9"/>
        <v>447247621.87714404</v>
      </c>
      <c r="P66" s="255">
        <f t="shared" si="9"/>
        <v>104538324.00926597</v>
      </c>
      <c r="Q66" s="255">
        <f t="shared" si="9"/>
        <v>124158811.5141003</v>
      </c>
      <c r="R66" s="255">
        <f t="shared" si="9"/>
        <v>80824066.0866796</v>
      </c>
      <c r="S66" s="255">
        <f t="shared" si="9"/>
        <v>68467232.54223639</v>
      </c>
      <c r="T66" s="255">
        <f t="shared" si="9"/>
        <v>188816.14930188027</v>
      </c>
      <c r="U66" s="255">
        <f t="shared" si="9"/>
        <v>7594857.587174126</v>
      </c>
      <c r="V66" s="255">
        <f t="shared" si="9"/>
        <v>208261.21292769263</v>
      </c>
      <c r="W66" s="255">
        <f t="shared" si="9"/>
        <v>18134312.694632087</v>
      </c>
      <c r="X66" s="255">
        <f t="shared" si="9"/>
        <v>2268285.3129478325</v>
      </c>
      <c r="Y66" s="255">
        <f t="shared" si="9"/>
        <v>6147187.548818855</v>
      </c>
      <c r="Z66" s="255">
        <f t="shared" si="9"/>
        <v>284349.70550501917</v>
      </c>
      <c r="AA66" s="255">
        <f t="shared" si="9"/>
        <v>328188.78926600533</v>
      </c>
      <c r="AB66" s="255"/>
      <c r="AC66" s="255"/>
      <c r="AD66" s="255"/>
      <c r="AE66" s="255"/>
      <c r="AF66" s="255"/>
      <c r="AG66" s="255"/>
      <c r="AH66" s="73"/>
      <c r="AI66" s="73"/>
      <c r="AJ66" s="73"/>
      <c r="AK66" s="73"/>
      <c r="AL66" s="73"/>
      <c r="AM66" s="73"/>
      <c r="AN66" s="73"/>
    </row>
    <row r="67" spans="1:40" s="86" customFormat="1" ht="11.25">
      <c r="A67" s="82"/>
      <c r="B67" s="87"/>
      <c r="C67" s="82"/>
      <c r="D67" s="8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73"/>
      <c r="AI67" s="73"/>
      <c r="AJ67" s="73"/>
      <c r="AK67" s="73"/>
      <c r="AL67" s="73"/>
      <c r="AM67" s="73"/>
      <c r="AN67" s="73"/>
    </row>
    <row r="68" spans="1:40" s="33" customFormat="1" ht="11.25">
      <c r="A68" s="75"/>
      <c r="B68" s="75" t="s">
        <v>714</v>
      </c>
      <c r="C68" s="75"/>
      <c r="D68" s="76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73"/>
      <c r="AI68" s="73"/>
      <c r="AJ68" s="73"/>
      <c r="AK68" s="73"/>
      <c r="AL68" s="73"/>
      <c r="AM68" s="73"/>
      <c r="AN68" s="73"/>
    </row>
    <row r="69" spans="1:40" s="33" customFormat="1" ht="11.25">
      <c r="A69" s="75"/>
      <c r="B69" s="31"/>
      <c r="C69" s="75"/>
      <c r="D69" s="76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73"/>
      <c r="AI69" s="73"/>
      <c r="AJ69" s="73"/>
      <c r="AK69" s="73"/>
      <c r="AL69" s="73"/>
      <c r="AM69" s="73"/>
      <c r="AN69" s="73"/>
    </row>
    <row r="70" spans="1:40" s="33" customFormat="1" ht="11.25">
      <c r="A70" s="75">
        <v>41</v>
      </c>
      <c r="B70" s="31" t="s">
        <v>715</v>
      </c>
      <c r="C70" s="75" t="s">
        <v>716</v>
      </c>
      <c r="D70" s="76" t="s">
        <v>717</v>
      </c>
      <c r="E70" s="255">
        <v>513084</v>
      </c>
      <c r="F70" s="255">
        <v>390531.41512051784</v>
      </c>
      <c r="G70" s="255">
        <v>60794.9935826134</v>
      </c>
      <c r="H70" s="255">
        <v>22466.947231452385</v>
      </c>
      <c r="I70" s="255">
        <v>13131.275549560396</v>
      </c>
      <c r="J70" s="255">
        <v>13909.025577966542</v>
      </c>
      <c r="K70" s="255">
        <v>3045.134528498955</v>
      </c>
      <c r="L70" s="255">
        <v>7153.064818229621</v>
      </c>
      <c r="M70" s="255">
        <v>1694.4890391694535</v>
      </c>
      <c r="N70" s="255">
        <v>357.6545519914287</v>
      </c>
      <c r="O70" s="255">
        <v>390531.41512051784</v>
      </c>
      <c r="P70" s="255">
        <v>60794.9935826134</v>
      </c>
      <c r="Q70" s="255">
        <v>22466.947231452385</v>
      </c>
      <c r="R70" s="255">
        <v>13131.275549560396</v>
      </c>
      <c r="S70" s="255">
        <v>11010.665422563221</v>
      </c>
      <c r="T70" s="255">
        <v>21.3237271164674</v>
      </c>
      <c r="U70" s="255">
        <v>2877.0364282868536</v>
      </c>
      <c r="V70" s="255">
        <v>434.09321389427276</v>
      </c>
      <c r="W70" s="255">
        <v>7153.064818229621</v>
      </c>
      <c r="X70" s="255">
        <v>2611.0413146046826</v>
      </c>
      <c r="Y70" s="255">
        <v>1694.4890391694535</v>
      </c>
      <c r="Z70" s="255">
        <v>26.687996150138545</v>
      </c>
      <c r="AA70" s="255">
        <v>330.9665558412902</v>
      </c>
      <c r="AB70" s="255"/>
      <c r="AC70" s="255"/>
      <c r="AD70" s="255"/>
      <c r="AE70" s="255"/>
      <c r="AF70" s="255"/>
      <c r="AG70" s="255"/>
      <c r="AH70" s="73"/>
      <c r="AI70" s="73"/>
      <c r="AJ70" s="73"/>
      <c r="AK70" s="73"/>
      <c r="AL70" s="73"/>
      <c r="AM70" s="73"/>
      <c r="AN70" s="73"/>
    </row>
    <row r="71" spans="1:40" s="33" customFormat="1" ht="11.25">
      <c r="A71" s="75">
        <v>42</v>
      </c>
      <c r="B71" s="31" t="s">
        <v>718</v>
      </c>
      <c r="C71" s="75" t="s">
        <v>719</v>
      </c>
      <c r="D71" s="76" t="s">
        <v>593</v>
      </c>
      <c r="E71" s="255">
        <v>14387743</v>
      </c>
      <c r="F71" s="255">
        <v>11994994.305007732</v>
      </c>
      <c r="G71" s="255">
        <v>1622920.6322566695</v>
      </c>
      <c r="H71" s="255">
        <v>195269.25872977532</v>
      </c>
      <c r="I71" s="255">
        <v>20181.200170312422</v>
      </c>
      <c r="J71" s="255">
        <v>14190.68174936707</v>
      </c>
      <c r="K71" s="255">
        <v>190809.59537623887</v>
      </c>
      <c r="L71" s="255">
        <v>335462.300921375</v>
      </c>
      <c r="M71" s="255">
        <v>0</v>
      </c>
      <c r="N71" s="255">
        <v>13915.025788525625</v>
      </c>
      <c r="O71" s="255">
        <v>11994994.305007732</v>
      </c>
      <c r="P71" s="255">
        <v>1622920.6322566695</v>
      </c>
      <c r="Q71" s="255">
        <v>195269.25872977532</v>
      </c>
      <c r="R71" s="255">
        <v>20181.200170312422</v>
      </c>
      <c r="S71" s="255">
        <v>11743.949899799038</v>
      </c>
      <c r="T71" s="255">
        <v>135.4738079936726</v>
      </c>
      <c r="U71" s="255">
        <v>2311.25804157436</v>
      </c>
      <c r="V71" s="255">
        <v>25019.439340047407</v>
      </c>
      <c r="W71" s="255">
        <v>335462.300921375</v>
      </c>
      <c r="X71" s="255">
        <v>165790.15603619147</v>
      </c>
      <c r="Y71" s="255">
        <v>0</v>
      </c>
      <c r="Z71" s="255">
        <v>1546.1139765028472</v>
      </c>
      <c r="AA71" s="255">
        <v>12368.911812022778</v>
      </c>
      <c r="AB71" s="255"/>
      <c r="AC71" s="255"/>
      <c r="AD71" s="255"/>
      <c r="AE71" s="255"/>
      <c r="AF71" s="255"/>
      <c r="AG71" s="255"/>
      <c r="AH71" s="73"/>
      <c r="AI71" s="73"/>
      <c r="AJ71" s="73"/>
      <c r="AK71" s="73"/>
      <c r="AL71" s="73"/>
      <c r="AM71" s="73"/>
      <c r="AN71" s="73"/>
    </row>
    <row r="72" spans="1:40" s="33" customFormat="1" ht="11.25">
      <c r="A72" s="75">
        <v>43</v>
      </c>
      <c r="B72" s="31" t="s">
        <v>720</v>
      </c>
      <c r="C72" s="75" t="s">
        <v>721</v>
      </c>
      <c r="D72" s="76" t="s">
        <v>601</v>
      </c>
      <c r="E72" s="255">
        <v>12995944</v>
      </c>
      <c r="F72" s="255">
        <v>10661904.905990938</v>
      </c>
      <c r="G72" s="255">
        <v>1581170.3083216448</v>
      </c>
      <c r="H72" s="255">
        <v>155422.7033075777</v>
      </c>
      <c r="I72" s="255">
        <v>183381.1324214299</v>
      </c>
      <c r="J72" s="255">
        <v>308359.6681098103</v>
      </c>
      <c r="K72" s="255">
        <v>21842.666923367942</v>
      </c>
      <c r="L72" s="255">
        <v>32973.731927719695</v>
      </c>
      <c r="M72" s="255">
        <v>39827.99160756436</v>
      </c>
      <c r="N72" s="255">
        <v>11060.891389950879</v>
      </c>
      <c r="O72" s="255">
        <v>10661904.905990938</v>
      </c>
      <c r="P72" s="255">
        <v>1581170.3083216448</v>
      </c>
      <c r="Q72" s="255">
        <v>155422.7033075777</v>
      </c>
      <c r="R72" s="255">
        <v>183381.1324214299</v>
      </c>
      <c r="S72" s="255">
        <v>180927.47178754472</v>
      </c>
      <c r="T72" s="255">
        <v>180.25705473989612</v>
      </c>
      <c r="U72" s="255">
        <v>127251.9392675257</v>
      </c>
      <c r="V72" s="255">
        <v>5294.802418727622</v>
      </c>
      <c r="W72" s="255">
        <v>32973.731927719695</v>
      </c>
      <c r="X72" s="255">
        <v>16547.864504640318</v>
      </c>
      <c r="Y72" s="255">
        <v>39827.99160756436</v>
      </c>
      <c r="Z72" s="255">
        <v>317.5604615896244</v>
      </c>
      <c r="AA72" s="255">
        <v>10743.330928361254</v>
      </c>
      <c r="AB72" s="255"/>
      <c r="AC72" s="255"/>
      <c r="AD72" s="255"/>
      <c r="AE72" s="255"/>
      <c r="AF72" s="255"/>
      <c r="AG72" s="255"/>
      <c r="AH72" s="73"/>
      <c r="AI72" s="73"/>
      <c r="AJ72" s="73"/>
      <c r="AK72" s="73"/>
      <c r="AL72" s="73"/>
      <c r="AM72" s="73"/>
      <c r="AN72" s="73"/>
    </row>
    <row r="73" spans="1:40" s="33" customFormat="1" ht="11.25">
      <c r="A73" s="75">
        <v>44</v>
      </c>
      <c r="B73" s="31" t="s">
        <v>722</v>
      </c>
      <c r="C73" s="92" t="s">
        <v>723</v>
      </c>
      <c r="D73" s="90" t="s">
        <v>724</v>
      </c>
      <c r="E73" s="255">
        <v>8401455.999999998</v>
      </c>
      <c r="F73" s="255">
        <v>4575303.192021078</v>
      </c>
      <c r="G73" s="255">
        <v>1036739.3704316092</v>
      </c>
      <c r="H73" s="255">
        <v>1217916.575099369</v>
      </c>
      <c r="I73" s="255">
        <v>713412.1452454925</v>
      </c>
      <c r="J73" s="255">
        <v>648737.809816883</v>
      </c>
      <c r="K73" s="255">
        <v>0</v>
      </c>
      <c r="L73" s="255">
        <v>131088.01938812106</v>
      </c>
      <c r="M73" s="255">
        <v>78258.88799744693</v>
      </c>
      <c r="N73" s="255">
        <v>0</v>
      </c>
      <c r="O73" s="255">
        <v>4575303.192021078</v>
      </c>
      <c r="P73" s="255">
        <v>1036739.3704316092</v>
      </c>
      <c r="Q73" s="255">
        <v>1217916.575099369</v>
      </c>
      <c r="R73" s="255">
        <v>713412.1452454925</v>
      </c>
      <c r="S73" s="255">
        <v>576221.6719236029</v>
      </c>
      <c r="T73" s="255">
        <v>1173.336811854777</v>
      </c>
      <c r="U73" s="255">
        <v>71342.80108142516</v>
      </c>
      <c r="V73" s="255">
        <v>0</v>
      </c>
      <c r="W73" s="255">
        <v>131088.01938812106</v>
      </c>
      <c r="X73" s="255">
        <v>0</v>
      </c>
      <c r="Y73" s="255">
        <v>78258.88799744693</v>
      </c>
      <c r="Z73" s="255">
        <v>0</v>
      </c>
      <c r="AA73" s="255">
        <v>0</v>
      </c>
      <c r="AB73" s="255"/>
      <c r="AC73" s="255"/>
      <c r="AD73" s="255"/>
      <c r="AE73" s="255"/>
      <c r="AF73" s="255"/>
      <c r="AG73" s="255"/>
      <c r="AH73" s="73"/>
      <c r="AI73" s="73"/>
      <c r="AJ73" s="73"/>
      <c r="AK73" s="73"/>
      <c r="AL73" s="73"/>
      <c r="AM73" s="73"/>
      <c r="AN73" s="73"/>
    </row>
    <row r="74" spans="1:40" s="33" customFormat="1" ht="11.25">
      <c r="A74" s="75">
        <v>45</v>
      </c>
      <c r="B74" s="31" t="s">
        <v>725</v>
      </c>
      <c r="C74" s="75" t="s">
        <v>726</v>
      </c>
      <c r="D74" s="76" t="s">
        <v>727</v>
      </c>
      <c r="E74" s="255">
        <v>45412</v>
      </c>
      <c r="F74" s="255">
        <v>40051.94266934946</v>
      </c>
      <c r="G74" s="255">
        <v>4709.135331175617</v>
      </c>
      <c r="H74" s="255">
        <v>341.5538009262478</v>
      </c>
      <c r="I74" s="255">
        <v>31.10175339560204</v>
      </c>
      <c r="J74" s="255">
        <v>30.58339083900867</v>
      </c>
      <c r="K74" s="255">
        <v>0.7539819004994432</v>
      </c>
      <c r="L74" s="255">
        <v>0.942477375624304</v>
      </c>
      <c r="M74" s="255">
        <v>245.56248021891244</v>
      </c>
      <c r="N74" s="255">
        <v>0.42411481903093684</v>
      </c>
      <c r="O74" s="255">
        <v>40051.94266934946</v>
      </c>
      <c r="P74" s="255">
        <v>4709.135331175617</v>
      </c>
      <c r="Q74" s="255">
        <v>341.5538009262478</v>
      </c>
      <c r="R74" s="255">
        <v>31.10175339560204</v>
      </c>
      <c r="S74" s="255">
        <v>22.430961539858437</v>
      </c>
      <c r="T74" s="255">
        <v>0.0471238687812152</v>
      </c>
      <c r="U74" s="255">
        <v>8.105305430369015</v>
      </c>
      <c r="V74" s="255">
        <v>0.0942477375624304</v>
      </c>
      <c r="W74" s="255">
        <v>0.942477375624304</v>
      </c>
      <c r="X74" s="255">
        <v>0.6597341629370128</v>
      </c>
      <c r="Y74" s="255">
        <v>245.56248021891244</v>
      </c>
      <c r="Z74" s="255">
        <v>0.0471238687812152</v>
      </c>
      <c r="AA74" s="255">
        <v>0.3769909502497216</v>
      </c>
      <c r="AB74" s="255"/>
      <c r="AC74" s="255"/>
      <c r="AD74" s="255"/>
      <c r="AE74" s="255"/>
      <c r="AF74" s="255"/>
      <c r="AG74" s="255"/>
      <c r="AH74" s="73"/>
      <c r="AI74" s="73"/>
      <c r="AJ74" s="73"/>
      <c r="AK74" s="73"/>
      <c r="AL74" s="73"/>
      <c r="AM74" s="73"/>
      <c r="AN74" s="73"/>
    </row>
    <row r="75" spans="1:40" s="33" customFormat="1" ht="11.25">
      <c r="A75" s="75">
        <v>46</v>
      </c>
      <c r="B75" s="31" t="s">
        <v>728</v>
      </c>
      <c r="C75" s="89" t="s">
        <v>729</v>
      </c>
      <c r="D75" s="76" t="s">
        <v>472</v>
      </c>
      <c r="E75" s="255">
        <f aca="true" t="shared" si="10" ref="E75:AA75">(E70+E71+E72+E73+E74)</f>
        <v>36343639</v>
      </c>
      <c r="F75" s="255">
        <f t="shared" si="10"/>
        <v>27662785.76080962</v>
      </c>
      <c r="G75" s="255">
        <f t="shared" si="10"/>
        <v>4306334.439923712</v>
      </c>
      <c r="H75" s="255">
        <f t="shared" si="10"/>
        <v>1591417.0381691006</v>
      </c>
      <c r="I75" s="255">
        <f t="shared" si="10"/>
        <v>930136.8551401908</v>
      </c>
      <c r="J75" s="255">
        <f t="shared" si="10"/>
        <v>985227.768644866</v>
      </c>
      <c r="K75" s="255">
        <f t="shared" si="10"/>
        <v>215698.15081000625</v>
      </c>
      <c r="L75" s="255">
        <f t="shared" si="10"/>
        <v>506678.05953282106</v>
      </c>
      <c r="M75" s="255">
        <f t="shared" si="10"/>
        <v>120026.93112439966</v>
      </c>
      <c r="N75" s="255">
        <f t="shared" si="10"/>
        <v>25333.995845286965</v>
      </c>
      <c r="O75" s="255">
        <f t="shared" si="10"/>
        <v>27662785.76080962</v>
      </c>
      <c r="P75" s="255">
        <f t="shared" si="10"/>
        <v>4306334.439923712</v>
      </c>
      <c r="Q75" s="255">
        <f t="shared" si="10"/>
        <v>1591417.0381691006</v>
      </c>
      <c r="R75" s="255">
        <f t="shared" si="10"/>
        <v>930136.8551401908</v>
      </c>
      <c r="S75" s="255">
        <f t="shared" si="10"/>
        <v>779926.1899950497</v>
      </c>
      <c r="T75" s="255">
        <f t="shared" si="10"/>
        <v>1510.4385255735942</v>
      </c>
      <c r="U75" s="255">
        <f t="shared" si="10"/>
        <v>203791.14012424243</v>
      </c>
      <c r="V75" s="255">
        <f t="shared" si="10"/>
        <v>30748.429220406866</v>
      </c>
      <c r="W75" s="255">
        <f t="shared" si="10"/>
        <v>506678.05953282106</v>
      </c>
      <c r="X75" s="255">
        <f t="shared" si="10"/>
        <v>184949.72158959942</v>
      </c>
      <c r="Y75" s="255">
        <f t="shared" si="10"/>
        <v>120026.93112439966</v>
      </c>
      <c r="Z75" s="255">
        <f t="shared" si="10"/>
        <v>1890.4095581113913</v>
      </c>
      <c r="AA75" s="255">
        <f t="shared" si="10"/>
        <v>23443.58628717557</v>
      </c>
      <c r="AB75" s="255"/>
      <c r="AC75" s="255"/>
      <c r="AD75" s="255"/>
      <c r="AE75" s="255"/>
      <c r="AF75" s="255"/>
      <c r="AG75" s="255"/>
      <c r="AH75" s="73"/>
      <c r="AI75" s="73"/>
      <c r="AJ75" s="73"/>
      <c r="AK75" s="73"/>
      <c r="AL75" s="73"/>
      <c r="AM75" s="73"/>
      <c r="AN75" s="73"/>
    </row>
    <row r="76" spans="1:40" s="86" customFormat="1" ht="11.25">
      <c r="A76" s="82"/>
      <c r="B76" s="87"/>
      <c r="C76" s="82"/>
      <c r="D76" s="8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73"/>
      <c r="AI76" s="73"/>
      <c r="AJ76" s="73"/>
      <c r="AK76" s="73"/>
      <c r="AL76" s="73"/>
      <c r="AM76" s="73"/>
      <c r="AN76" s="73"/>
    </row>
    <row r="77" spans="1:40" s="33" customFormat="1" ht="11.25">
      <c r="A77" s="75"/>
      <c r="B77" s="75" t="s">
        <v>730</v>
      </c>
      <c r="C77" s="75"/>
      <c r="D77" s="76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73"/>
      <c r="AI77" s="73"/>
      <c r="AJ77" s="73"/>
      <c r="AK77" s="73"/>
      <c r="AL77" s="73"/>
      <c r="AM77" s="73"/>
      <c r="AN77" s="73"/>
    </row>
    <row r="78" spans="1:40" s="33" customFormat="1" ht="11.25">
      <c r="A78" s="75"/>
      <c r="B78" s="31"/>
      <c r="C78" s="75"/>
      <c r="D78" s="76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73"/>
      <c r="AI78" s="73"/>
      <c r="AJ78" s="73"/>
      <c r="AK78" s="73"/>
      <c r="AL78" s="73"/>
      <c r="AM78" s="73"/>
      <c r="AN78" s="73"/>
    </row>
    <row r="79" spans="1:40" s="33" customFormat="1" ht="11.25">
      <c r="A79" s="75">
        <v>47</v>
      </c>
      <c r="B79" s="31" t="s">
        <v>731</v>
      </c>
      <c r="C79" s="75" t="s">
        <v>732</v>
      </c>
      <c r="D79" s="76" t="s">
        <v>733</v>
      </c>
      <c r="E79" s="255">
        <v>1977839</v>
      </c>
      <c r="F79" s="255">
        <v>1752459.319786747</v>
      </c>
      <c r="G79" s="255">
        <v>204162.69739636962</v>
      </c>
      <c r="H79" s="255">
        <v>13569.449310545599</v>
      </c>
      <c r="I79" s="255">
        <v>1068.3471206359097</v>
      </c>
      <c r="J79" s="255">
        <v>1353.099882594043</v>
      </c>
      <c r="K79" s="255">
        <v>29.98109566680398</v>
      </c>
      <c r="L79" s="255">
        <v>40.66930215451839</v>
      </c>
      <c r="M79" s="255">
        <v>5136.170274857609</v>
      </c>
      <c r="N79" s="255">
        <v>19.26583042848776</v>
      </c>
      <c r="O79" s="255">
        <v>1752459.319786747</v>
      </c>
      <c r="P79" s="255">
        <v>204162.69739636962</v>
      </c>
      <c r="Q79" s="255">
        <v>13569.449310545599</v>
      </c>
      <c r="R79" s="255">
        <v>1068.3471206359097</v>
      </c>
      <c r="S79" s="255">
        <v>980.5685336836425</v>
      </c>
      <c r="T79" s="255">
        <v>2.137641297542883</v>
      </c>
      <c r="U79" s="255">
        <v>370.3937076128576</v>
      </c>
      <c r="V79" s="255">
        <v>6.426453267929553</v>
      </c>
      <c r="W79" s="255">
        <v>40.66930215451839</v>
      </c>
      <c r="X79" s="255">
        <v>23.554642398874428</v>
      </c>
      <c r="Y79" s="255">
        <v>5136.170274857609</v>
      </c>
      <c r="Z79" s="255">
        <v>2.137641297542883</v>
      </c>
      <c r="AA79" s="255">
        <v>17.128189130944875</v>
      </c>
      <c r="AB79" s="255"/>
      <c r="AC79" s="255"/>
      <c r="AD79" s="255"/>
      <c r="AE79" s="255"/>
      <c r="AF79" s="255"/>
      <c r="AG79" s="255"/>
      <c r="AH79" s="73"/>
      <c r="AI79" s="73"/>
      <c r="AJ79" s="73"/>
      <c r="AK79" s="73"/>
      <c r="AL79" s="73"/>
      <c r="AM79" s="73"/>
      <c r="AN79" s="73"/>
    </row>
    <row r="80" spans="1:40" s="33" customFormat="1" ht="11.25">
      <c r="A80" s="75">
        <v>48</v>
      </c>
      <c r="B80" s="31" t="s">
        <v>734</v>
      </c>
      <c r="C80" s="75" t="s">
        <v>735</v>
      </c>
      <c r="D80" s="90" t="s">
        <v>512</v>
      </c>
      <c r="E80" s="255">
        <v>98370</v>
      </c>
      <c r="F80" s="255">
        <v>51117.48933435431</v>
      </c>
      <c r="G80" s="255">
        <v>12000.492270819306</v>
      </c>
      <c r="H80" s="255">
        <v>14371.162154436553</v>
      </c>
      <c r="I80" s="255">
        <v>9420.36532744621</v>
      </c>
      <c r="J80" s="255">
        <v>8834.004578861235</v>
      </c>
      <c r="K80" s="255">
        <v>0</v>
      </c>
      <c r="L80" s="255">
        <v>2197.684078064539</v>
      </c>
      <c r="M80" s="255">
        <v>391.09463586038385</v>
      </c>
      <c r="N80" s="255">
        <v>37.707620157460006</v>
      </c>
      <c r="O80" s="255">
        <v>51117.48933435431</v>
      </c>
      <c r="P80" s="255">
        <v>12000.492270819306</v>
      </c>
      <c r="Q80" s="255">
        <v>14371.162154436553</v>
      </c>
      <c r="R80" s="255">
        <v>9420.36532744621</v>
      </c>
      <c r="S80" s="255">
        <v>7992.44426332658</v>
      </c>
      <c r="T80" s="255">
        <v>21.383668745599316</v>
      </c>
      <c r="U80" s="255">
        <v>820.1766467890563</v>
      </c>
      <c r="V80" s="255">
        <v>0</v>
      </c>
      <c r="W80" s="255">
        <v>2197.684078064539</v>
      </c>
      <c r="X80" s="255">
        <v>0</v>
      </c>
      <c r="Y80" s="255">
        <v>391.09463586038385</v>
      </c>
      <c r="Z80" s="255">
        <v>0</v>
      </c>
      <c r="AA80" s="255">
        <v>37.707620157460006</v>
      </c>
      <c r="AB80" s="255"/>
      <c r="AC80" s="255"/>
      <c r="AD80" s="255"/>
      <c r="AE80" s="255"/>
      <c r="AF80" s="255"/>
      <c r="AG80" s="255"/>
      <c r="AH80" s="73"/>
      <c r="AI80" s="73"/>
      <c r="AJ80" s="73"/>
      <c r="AK80" s="73"/>
      <c r="AL80" s="73"/>
      <c r="AM80" s="73"/>
      <c r="AN80" s="73"/>
    </row>
    <row r="81" spans="1:40" s="33" customFormat="1" ht="11.25">
      <c r="A81" s="75">
        <v>49</v>
      </c>
      <c r="B81" s="31" t="s">
        <v>736</v>
      </c>
      <c r="C81" s="75" t="s">
        <v>737</v>
      </c>
      <c r="D81" s="76" t="s">
        <v>727</v>
      </c>
      <c r="E81" s="255">
        <v>432569</v>
      </c>
      <c r="F81" s="255">
        <v>381512.12870029564</v>
      </c>
      <c r="G81" s="255">
        <v>44856.556880809156</v>
      </c>
      <c r="H81" s="255">
        <v>3253.4481219251757</v>
      </c>
      <c r="I81" s="255">
        <v>296.2576932216634</v>
      </c>
      <c r="J81" s="255">
        <v>291.32006500130234</v>
      </c>
      <c r="K81" s="255">
        <v>7.1820046841615355</v>
      </c>
      <c r="L81" s="255">
        <v>8.977505855201919</v>
      </c>
      <c r="M81" s="255">
        <v>2339.08915057286</v>
      </c>
      <c r="N81" s="255">
        <v>4.039877634840864</v>
      </c>
      <c r="O81" s="255">
        <v>381512.12870029564</v>
      </c>
      <c r="P81" s="255">
        <v>44856.556880809156</v>
      </c>
      <c r="Q81" s="255">
        <v>3253.4481219251757</v>
      </c>
      <c r="R81" s="255">
        <v>296.2576932216634</v>
      </c>
      <c r="S81" s="255">
        <v>213.6646393538057</v>
      </c>
      <c r="T81" s="255">
        <v>0.44887529276009597</v>
      </c>
      <c r="U81" s="255">
        <v>77.2065503547365</v>
      </c>
      <c r="V81" s="255">
        <v>0.8977505855201919</v>
      </c>
      <c r="W81" s="255">
        <v>8.977505855201919</v>
      </c>
      <c r="X81" s="255">
        <v>6.284254098641344</v>
      </c>
      <c r="Y81" s="255">
        <v>2339.08915057286</v>
      </c>
      <c r="Z81" s="255">
        <v>0.44887529276009597</v>
      </c>
      <c r="AA81" s="255">
        <v>3.5910023420807677</v>
      </c>
      <c r="AB81" s="255"/>
      <c r="AC81" s="255"/>
      <c r="AD81" s="255"/>
      <c r="AE81" s="255"/>
      <c r="AF81" s="255"/>
      <c r="AG81" s="255"/>
      <c r="AH81" s="73"/>
      <c r="AI81" s="73"/>
      <c r="AJ81" s="73"/>
      <c r="AK81" s="73"/>
      <c r="AL81" s="73"/>
      <c r="AM81" s="73"/>
      <c r="AN81" s="73"/>
    </row>
    <row r="82" spans="1:40" s="33" customFormat="1" ht="11.25">
      <c r="A82" s="75">
        <v>50</v>
      </c>
      <c r="B82" s="31" t="s">
        <v>738</v>
      </c>
      <c r="C82" s="89" t="s">
        <v>739</v>
      </c>
      <c r="D82" s="76" t="s">
        <v>727</v>
      </c>
      <c r="E82" s="255">
        <v>44346</v>
      </c>
      <c r="F82" s="255">
        <v>39111.76450310427</v>
      </c>
      <c r="G82" s="255">
        <v>4598.593221974674</v>
      </c>
      <c r="H82" s="255">
        <v>333.5361766906409</v>
      </c>
      <c r="I82" s="255">
        <v>30.371671718518627</v>
      </c>
      <c r="J82" s="255">
        <v>29.865477189876646</v>
      </c>
      <c r="K82" s="255">
        <v>0.7362829507519666</v>
      </c>
      <c r="L82" s="255">
        <v>0.9203536884399584</v>
      </c>
      <c r="M82" s="255">
        <v>239.79815352303115</v>
      </c>
      <c r="N82" s="255">
        <v>0.41415915979798124</v>
      </c>
      <c r="O82" s="255">
        <v>39111.76450310427</v>
      </c>
      <c r="P82" s="255">
        <v>4598.593221974674</v>
      </c>
      <c r="Q82" s="255">
        <v>333.5361766906409</v>
      </c>
      <c r="R82" s="255">
        <v>30.371671718518627</v>
      </c>
      <c r="S82" s="255">
        <v>21.904417784871008</v>
      </c>
      <c r="T82" s="255">
        <v>0.04601768442199791</v>
      </c>
      <c r="U82" s="255">
        <v>7.915041720583642</v>
      </c>
      <c r="V82" s="255">
        <v>0.09203536884399582</v>
      </c>
      <c r="W82" s="255">
        <v>0.9203536884399584</v>
      </c>
      <c r="X82" s="255">
        <v>0.6442475819079708</v>
      </c>
      <c r="Y82" s="255">
        <v>239.79815352303115</v>
      </c>
      <c r="Z82" s="255">
        <v>0.04601768442199791</v>
      </c>
      <c r="AA82" s="255">
        <v>0.3681414753759833</v>
      </c>
      <c r="AB82" s="255"/>
      <c r="AC82" s="255"/>
      <c r="AD82" s="255"/>
      <c r="AE82" s="255"/>
      <c r="AF82" s="255"/>
      <c r="AG82" s="255"/>
      <c r="AH82" s="73"/>
      <c r="AI82" s="73"/>
      <c r="AJ82" s="73"/>
      <c r="AK82" s="73"/>
      <c r="AL82" s="73"/>
      <c r="AM82" s="73"/>
      <c r="AN82" s="73"/>
    </row>
    <row r="83" spans="1:40" s="33" customFormat="1" ht="11.25">
      <c r="A83" s="75">
        <v>51</v>
      </c>
      <c r="B83" s="81" t="s">
        <v>740</v>
      </c>
      <c r="C83" s="89" t="s">
        <v>741</v>
      </c>
      <c r="D83" s="76" t="s">
        <v>567</v>
      </c>
      <c r="E83" s="255">
        <v>476706</v>
      </c>
      <c r="F83" s="255">
        <v>0</v>
      </c>
      <c r="G83" s="255">
        <v>0</v>
      </c>
      <c r="H83" s="255">
        <v>0</v>
      </c>
      <c r="I83" s="255">
        <v>0</v>
      </c>
      <c r="J83" s="255">
        <v>0</v>
      </c>
      <c r="K83" s="255">
        <v>0</v>
      </c>
      <c r="L83" s="255">
        <v>0</v>
      </c>
      <c r="M83" s="255">
        <v>476706</v>
      </c>
      <c r="N83" s="255">
        <v>0</v>
      </c>
      <c r="O83" s="255">
        <v>0</v>
      </c>
      <c r="P83" s="255">
        <v>0</v>
      </c>
      <c r="Q83" s="255">
        <v>0</v>
      </c>
      <c r="R83" s="255">
        <v>0</v>
      </c>
      <c r="S83" s="255">
        <v>0</v>
      </c>
      <c r="T83" s="255">
        <v>0</v>
      </c>
      <c r="U83" s="255">
        <v>0</v>
      </c>
      <c r="V83" s="255">
        <v>0</v>
      </c>
      <c r="W83" s="255">
        <v>0</v>
      </c>
      <c r="X83" s="255">
        <v>0</v>
      </c>
      <c r="Y83" s="255">
        <v>476706</v>
      </c>
      <c r="Z83" s="255">
        <v>0</v>
      </c>
      <c r="AA83" s="255">
        <v>0</v>
      </c>
      <c r="AB83" s="255"/>
      <c r="AC83" s="255"/>
      <c r="AD83" s="255"/>
      <c r="AE83" s="255"/>
      <c r="AF83" s="255"/>
      <c r="AG83" s="255"/>
      <c r="AH83" s="73"/>
      <c r="AI83" s="73"/>
      <c r="AJ83" s="73"/>
      <c r="AK83" s="73"/>
      <c r="AL83" s="73"/>
      <c r="AM83" s="73"/>
      <c r="AN83" s="73"/>
    </row>
    <row r="84" spans="1:40" s="33" customFormat="1" ht="11.25">
      <c r="A84" s="75">
        <v>52</v>
      </c>
      <c r="B84" s="81" t="s">
        <v>742</v>
      </c>
      <c r="C84" s="89" t="s">
        <v>743</v>
      </c>
      <c r="D84" s="90" t="s">
        <v>744</v>
      </c>
      <c r="E84" s="255">
        <v>26604</v>
      </c>
      <c r="F84" s="255">
        <v>26604</v>
      </c>
      <c r="G84" s="255">
        <v>0</v>
      </c>
      <c r="H84" s="255">
        <v>0</v>
      </c>
      <c r="I84" s="255">
        <v>0</v>
      </c>
      <c r="J84" s="255">
        <v>0</v>
      </c>
      <c r="K84" s="255">
        <v>0</v>
      </c>
      <c r="L84" s="255">
        <v>0</v>
      </c>
      <c r="M84" s="255">
        <v>0</v>
      </c>
      <c r="N84" s="255">
        <v>0</v>
      </c>
      <c r="O84" s="255">
        <v>26604</v>
      </c>
      <c r="P84" s="255">
        <v>0</v>
      </c>
      <c r="Q84" s="255">
        <v>0</v>
      </c>
      <c r="R84" s="255">
        <v>0</v>
      </c>
      <c r="S84" s="255">
        <v>0</v>
      </c>
      <c r="T84" s="255">
        <v>0</v>
      </c>
      <c r="U84" s="255">
        <v>0</v>
      </c>
      <c r="V84" s="255">
        <v>0</v>
      </c>
      <c r="W84" s="255">
        <v>0</v>
      </c>
      <c r="X84" s="255">
        <v>0</v>
      </c>
      <c r="Y84" s="255">
        <v>0</v>
      </c>
      <c r="Z84" s="255">
        <v>0</v>
      </c>
      <c r="AA84" s="255">
        <v>0</v>
      </c>
      <c r="AB84" s="255"/>
      <c r="AC84" s="255"/>
      <c r="AD84" s="255"/>
      <c r="AE84" s="255"/>
      <c r="AF84" s="255"/>
      <c r="AG84" s="255"/>
      <c r="AH84" s="73"/>
      <c r="AI84" s="73"/>
      <c r="AJ84" s="73"/>
      <c r="AK84" s="73"/>
      <c r="AL84" s="73"/>
      <c r="AM84" s="73"/>
      <c r="AN84" s="73"/>
    </row>
    <row r="85" spans="1:40" s="33" customFormat="1" ht="21">
      <c r="A85" s="75">
        <v>53</v>
      </c>
      <c r="B85" s="31" t="s">
        <v>745</v>
      </c>
      <c r="C85" s="89" t="s">
        <v>746</v>
      </c>
      <c r="D85" s="76" t="s">
        <v>472</v>
      </c>
      <c r="E85" s="255">
        <f aca="true" t="shared" si="11" ref="E85:AA85">(E79+E80+E81+E82+E83+E84)</f>
        <v>3056434</v>
      </c>
      <c r="F85" s="255">
        <f t="shared" si="11"/>
        <v>2250804.7023245012</v>
      </c>
      <c r="G85" s="255">
        <f t="shared" si="11"/>
        <v>265618.3397699728</v>
      </c>
      <c r="H85" s="255">
        <f t="shared" si="11"/>
        <v>31527.595763597972</v>
      </c>
      <c r="I85" s="255">
        <f t="shared" si="11"/>
        <v>10815.341813022302</v>
      </c>
      <c r="J85" s="255">
        <f t="shared" si="11"/>
        <v>10508.290003646456</v>
      </c>
      <c r="K85" s="255">
        <f t="shared" si="11"/>
        <v>37.89938330171748</v>
      </c>
      <c r="L85" s="255">
        <f t="shared" si="11"/>
        <v>2248.2512397626992</v>
      </c>
      <c r="M85" s="255">
        <f t="shared" si="11"/>
        <v>484812.15221481386</v>
      </c>
      <c r="N85" s="255">
        <f t="shared" si="11"/>
        <v>61.42748738058661</v>
      </c>
      <c r="O85" s="255">
        <f t="shared" si="11"/>
        <v>2250804.7023245012</v>
      </c>
      <c r="P85" s="255">
        <f t="shared" si="11"/>
        <v>265618.3397699728</v>
      </c>
      <c r="Q85" s="255">
        <f t="shared" si="11"/>
        <v>31527.595763597972</v>
      </c>
      <c r="R85" s="255">
        <f t="shared" si="11"/>
        <v>10815.341813022302</v>
      </c>
      <c r="S85" s="255">
        <f t="shared" si="11"/>
        <v>9208.581854148899</v>
      </c>
      <c r="T85" s="255">
        <f t="shared" si="11"/>
        <v>24.016203020324294</v>
      </c>
      <c r="U85" s="255">
        <f t="shared" si="11"/>
        <v>1275.6919464772338</v>
      </c>
      <c r="V85" s="255">
        <f t="shared" si="11"/>
        <v>7.41623922229374</v>
      </c>
      <c r="W85" s="255">
        <f t="shared" si="11"/>
        <v>2248.2512397626992</v>
      </c>
      <c r="X85" s="255">
        <f t="shared" si="11"/>
        <v>30.483144079423745</v>
      </c>
      <c r="Y85" s="255">
        <f t="shared" si="11"/>
        <v>484812.15221481386</v>
      </c>
      <c r="Z85" s="255">
        <f t="shared" si="11"/>
        <v>2.6325342747249767</v>
      </c>
      <c r="AA85" s="255">
        <f t="shared" si="11"/>
        <v>58.79495310586164</v>
      </c>
      <c r="AB85" s="255"/>
      <c r="AC85" s="255"/>
      <c r="AD85" s="255"/>
      <c r="AE85" s="255"/>
      <c r="AF85" s="255"/>
      <c r="AG85" s="255"/>
      <c r="AH85" s="73"/>
      <c r="AI85" s="73"/>
      <c r="AJ85" s="73"/>
      <c r="AK85" s="73"/>
      <c r="AL85" s="73"/>
      <c r="AM85" s="73"/>
      <c r="AN85" s="73"/>
    </row>
    <row r="86" spans="1:40" s="33" customFormat="1" ht="21">
      <c r="A86" s="75">
        <v>54</v>
      </c>
      <c r="B86" s="31" t="s">
        <v>747</v>
      </c>
      <c r="C86" s="89" t="s">
        <v>748</v>
      </c>
      <c r="D86" s="76" t="s">
        <v>472</v>
      </c>
      <c r="E86" s="255">
        <f aca="true" t="shared" si="12" ref="E86:AA86">(E66+E75+E85)</f>
        <v>899790388.03</v>
      </c>
      <c r="F86" s="255">
        <f t="shared" si="12"/>
        <v>477161212.34027815</v>
      </c>
      <c r="G86" s="255">
        <f t="shared" si="12"/>
        <v>109110276.78895967</v>
      </c>
      <c r="H86" s="255">
        <f t="shared" si="12"/>
        <v>125781756.148033</v>
      </c>
      <c r="I86" s="255">
        <f t="shared" si="12"/>
        <v>81765018.28363281</v>
      </c>
      <c r="J86" s="255">
        <f t="shared" si="12"/>
        <v>77246642.3373609</v>
      </c>
      <c r="K86" s="255">
        <f t="shared" si="12"/>
        <v>2692282.576068833</v>
      </c>
      <c r="L86" s="255">
        <f t="shared" si="12"/>
        <v>18643239.00540467</v>
      </c>
      <c r="M86" s="255">
        <f t="shared" si="12"/>
        <v>6752026.632158068</v>
      </c>
      <c r="N86" s="255">
        <f t="shared" si="12"/>
        <v>637933.918103692</v>
      </c>
      <c r="O86" s="255">
        <f t="shared" si="12"/>
        <v>477161212.34027815</v>
      </c>
      <c r="P86" s="255">
        <f t="shared" si="12"/>
        <v>109110276.78895967</v>
      </c>
      <c r="Q86" s="255">
        <f t="shared" si="12"/>
        <v>125781756.148033</v>
      </c>
      <c r="R86" s="255">
        <f t="shared" si="12"/>
        <v>81765018.28363281</v>
      </c>
      <c r="S86" s="255">
        <f t="shared" si="12"/>
        <v>69256367.31408559</v>
      </c>
      <c r="T86" s="255">
        <f t="shared" si="12"/>
        <v>190350.60403047418</v>
      </c>
      <c r="U86" s="255">
        <f t="shared" si="12"/>
        <v>7799924.419244846</v>
      </c>
      <c r="V86" s="255">
        <f t="shared" si="12"/>
        <v>239017.0583873218</v>
      </c>
      <c r="W86" s="255">
        <f t="shared" si="12"/>
        <v>18643239.00540467</v>
      </c>
      <c r="X86" s="255">
        <f t="shared" si="12"/>
        <v>2453265.517681511</v>
      </c>
      <c r="Y86" s="255">
        <f t="shared" si="12"/>
        <v>6752026.632158068</v>
      </c>
      <c r="Z86" s="255">
        <f t="shared" si="12"/>
        <v>286242.7475974053</v>
      </c>
      <c r="AA86" s="255">
        <f t="shared" si="12"/>
        <v>351691.1705062868</v>
      </c>
      <c r="AB86" s="255"/>
      <c r="AC86" s="255"/>
      <c r="AD86" s="255"/>
      <c r="AE86" s="255"/>
      <c r="AF86" s="255"/>
      <c r="AG86" s="255"/>
      <c r="AH86" s="73"/>
      <c r="AI86" s="73"/>
      <c r="AJ86" s="73"/>
      <c r="AK86" s="73"/>
      <c r="AL86" s="73"/>
      <c r="AM86" s="73"/>
      <c r="AN86" s="73"/>
    </row>
    <row r="87" spans="1:40" s="86" customFormat="1" ht="11.25">
      <c r="A87" s="82"/>
      <c r="B87" s="87"/>
      <c r="C87" s="82"/>
      <c r="D87" s="8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73"/>
      <c r="AI87" s="73"/>
      <c r="AJ87" s="73"/>
      <c r="AK87" s="73"/>
      <c r="AL87" s="73"/>
      <c r="AM87" s="73"/>
      <c r="AN87" s="73"/>
    </row>
    <row r="88" spans="1:40" s="86" customFormat="1" ht="11.25">
      <c r="A88" s="82"/>
      <c r="B88" s="87"/>
      <c r="C88" s="82"/>
      <c r="D88" s="8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73"/>
      <c r="AI88" s="73"/>
      <c r="AJ88" s="73"/>
      <c r="AK88" s="73"/>
      <c r="AL88" s="73"/>
      <c r="AM88" s="73"/>
      <c r="AN88" s="73"/>
    </row>
    <row r="89" spans="1:40" s="33" customFormat="1" ht="21">
      <c r="A89" s="75">
        <v>55</v>
      </c>
      <c r="B89" s="31" t="s">
        <v>749</v>
      </c>
      <c r="C89" s="89" t="s">
        <v>750</v>
      </c>
      <c r="D89" s="76" t="s">
        <v>472</v>
      </c>
      <c r="E89" s="255">
        <f aca="true" t="shared" si="13" ref="E89:AA89">(E18+E28+E35+E64+E75+E79+E81+E82+E83+E84)</f>
        <v>159991413</v>
      </c>
      <c r="F89" s="255">
        <f t="shared" si="13"/>
        <v>93223033.46756722</v>
      </c>
      <c r="G89" s="255">
        <f t="shared" si="13"/>
        <v>18975819.716986403</v>
      </c>
      <c r="H89" s="255">
        <f t="shared" si="13"/>
        <v>17841442.61329561</v>
      </c>
      <c r="I89" s="255">
        <f t="shared" si="13"/>
        <v>11009628.000711057</v>
      </c>
      <c r="J89" s="255">
        <f t="shared" si="13"/>
        <v>10895347.030654166</v>
      </c>
      <c r="K89" s="255">
        <f t="shared" si="13"/>
        <v>1762504.3960688328</v>
      </c>
      <c r="L89" s="255">
        <f t="shared" si="13"/>
        <v>2136661.048286966</v>
      </c>
      <c r="M89" s="255">
        <f t="shared" si="13"/>
        <v>3814555.245858838</v>
      </c>
      <c r="N89" s="255">
        <f t="shared" si="13"/>
        <v>332421.4805709025</v>
      </c>
      <c r="O89" s="255">
        <f t="shared" si="13"/>
        <v>93223033.46756722</v>
      </c>
      <c r="P89" s="255">
        <f t="shared" si="13"/>
        <v>18975819.716986403</v>
      </c>
      <c r="Q89" s="255">
        <f t="shared" si="13"/>
        <v>17841442.61329561</v>
      </c>
      <c r="R89" s="255">
        <f t="shared" si="13"/>
        <v>11009628.000711057</v>
      </c>
      <c r="S89" s="255">
        <f t="shared" si="13"/>
        <v>9225944.553456157</v>
      </c>
      <c r="T89" s="255">
        <f t="shared" si="13"/>
        <v>29740.078304105053</v>
      </c>
      <c r="U89" s="255">
        <f t="shared" si="13"/>
        <v>1639662.3988939056</v>
      </c>
      <c r="V89" s="255">
        <f t="shared" si="13"/>
        <v>195487.96838732177</v>
      </c>
      <c r="W89" s="255">
        <f t="shared" si="13"/>
        <v>2136661.048286966</v>
      </c>
      <c r="X89" s="255">
        <f t="shared" si="13"/>
        <v>1567016.427681511</v>
      </c>
      <c r="Y89" s="255">
        <f t="shared" si="13"/>
        <v>3814555.245858838</v>
      </c>
      <c r="Z89" s="255">
        <f t="shared" si="13"/>
        <v>263948.3475974053</v>
      </c>
      <c r="AA89" s="255">
        <f t="shared" si="13"/>
        <v>68473.1329734972</v>
      </c>
      <c r="AB89" s="255"/>
      <c r="AC89" s="255"/>
      <c r="AD89" s="255"/>
      <c r="AE89" s="255"/>
      <c r="AF89" s="255"/>
      <c r="AG89" s="255"/>
      <c r="AH89" s="73"/>
      <c r="AI89" s="73"/>
      <c r="AJ89" s="73"/>
      <c r="AK89" s="73"/>
      <c r="AL89" s="73"/>
      <c r="AM89" s="73"/>
      <c r="AN89" s="73"/>
    </row>
    <row r="90" spans="1:40" s="86" customFormat="1" ht="11.25">
      <c r="A90" s="82"/>
      <c r="B90" s="87"/>
      <c r="C90" s="82"/>
      <c r="D90" s="8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73"/>
      <c r="AI90" s="73"/>
      <c r="AJ90" s="73"/>
      <c r="AK90" s="73"/>
      <c r="AL90" s="73"/>
      <c r="AM90" s="73"/>
      <c r="AN90" s="73"/>
    </row>
    <row r="91" spans="1:40" s="33" customFormat="1" ht="11.25">
      <c r="A91" s="75"/>
      <c r="B91" s="75" t="s">
        <v>751</v>
      </c>
      <c r="C91" s="75"/>
      <c r="D91" s="76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73"/>
      <c r="AI91" s="73"/>
      <c r="AJ91" s="73"/>
      <c r="AK91" s="73"/>
      <c r="AL91" s="73"/>
      <c r="AM91" s="73"/>
      <c r="AN91" s="73"/>
    </row>
    <row r="92" spans="1:40" s="33" customFormat="1" ht="11.25">
      <c r="A92" s="75">
        <v>56</v>
      </c>
      <c r="B92" s="31" t="s">
        <v>752</v>
      </c>
      <c r="C92" s="75" t="s">
        <v>753</v>
      </c>
      <c r="D92" s="76" t="s">
        <v>754</v>
      </c>
      <c r="E92" s="255">
        <v>14960683.09</v>
      </c>
      <c r="F92" s="255">
        <v>8717219.469752025</v>
      </c>
      <c r="G92" s="255">
        <v>1774415.3878983937</v>
      </c>
      <c r="H92" s="255">
        <v>1668340.5927912965</v>
      </c>
      <c r="I92" s="255">
        <v>1029502.4737198142</v>
      </c>
      <c r="J92" s="255">
        <v>1018816.1415962338</v>
      </c>
      <c r="K92" s="255">
        <v>164810.530889665</v>
      </c>
      <c r="L92" s="255">
        <v>199797.6529788414</v>
      </c>
      <c r="M92" s="255">
        <v>356696.3444631313</v>
      </c>
      <c r="N92" s="255">
        <v>31084.495910601552</v>
      </c>
      <c r="O92" s="255">
        <v>8717219.469752025</v>
      </c>
      <c r="P92" s="255">
        <v>1774415.3878983937</v>
      </c>
      <c r="Q92" s="255">
        <v>1668340.5927912965</v>
      </c>
      <c r="R92" s="255">
        <v>1029502.4737198142</v>
      </c>
      <c r="S92" s="255">
        <v>862711.5048366324</v>
      </c>
      <c r="T92" s="255">
        <v>2780.973542495686</v>
      </c>
      <c r="U92" s="255">
        <v>153323.66321710582</v>
      </c>
      <c r="V92" s="255">
        <v>18279.940705009336</v>
      </c>
      <c r="W92" s="255">
        <v>199797.6529788414</v>
      </c>
      <c r="X92" s="255">
        <v>146530.59018465565</v>
      </c>
      <c r="Y92" s="255">
        <v>356696.3444631313</v>
      </c>
      <c r="Z92" s="255">
        <v>24681.622010138402</v>
      </c>
      <c r="AA92" s="255">
        <v>6402.87390046315</v>
      </c>
      <c r="AB92" s="255"/>
      <c r="AC92" s="255"/>
      <c r="AD92" s="255"/>
      <c r="AE92" s="255"/>
      <c r="AF92" s="255"/>
      <c r="AG92" s="255"/>
      <c r="AH92" s="73"/>
      <c r="AI92" s="73"/>
      <c r="AJ92" s="73"/>
      <c r="AK92" s="73"/>
      <c r="AL92" s="73"/>
      <c r="AM92" s="73"/>
      <c r="AN92" s="73"/>
    </row>
    <row r="93" spans="1:40" s="33" customFormat="1" ht="11.25">
      <c r="A93" s="75">
        <v>560</v>
      </c>
      <c r="B93" s="81" t="s">
        <v>755</v>
      </c>
      <c r="C93" s="89" t="s">
        <v>756</v>
      </c>
      <c r="D93" s="76" t="s">
        <v>757</v>
      </c>
      <c r="E93" s="255">
        <v>19232.91</v>
      </c>
      <c r="F93" s="255">
        <v>0</v>
      </c>
      <c r="G93" s="255">
        <v>0</v>
      </c>
      <c r="H93" s="255">
        <v>0</v>
      </c>
      <c r="I93" s="255">
        <v>0</v>
      </c>
      <c r="J93" s="255">
        <v>0</v>
      </c>
      <c r="K93" s="255">
        <v>6811.65</v>
      </c>
      <c r="L93" s="255">
        <v>11619.89</v>
      </c>
      <c r="M93" s="255">
        <v>0</v>
      </c>
      <c r="N93" s="255">
        <v>801.37</v>
      </c>
      <c r="O93" s="255">
        <v>0</v>
      </c>
      <c r="P93" s="255">
        <v>0</v>
      </c>
      <c r="Q93" s="255">
        <v>0</v>
      </c>
      <c r="R93" s="255">
        <v>0</v>
      </c>
      <c r="S93" s="255">
        <v>0</v>
      </c>
      <c r="T93" s="255">
        <v>0</v>
      </c>
      <c r="U93" s="255">
        <v>0</v>
      </c>
      <c r="V93" s="255">
        <v>801.37</v>
      </c>
      <c r="W93" s="255">
        <v>11619.89</v>
      </c>
      <c r="X93" s="255">
        <v>6010.28</v>
      </c>
      <c r="Y93" s="255">
        <v>0</v>
      </c>
      <c r="Z93" s="255">
        <v>801.37</v>
      </c>
      <c r="AA93" s="255">
        <v>0</v>
      </c>
      <c r="AB93" s="255"/>
      <c r="AC93" s="255"/>
      <c r="AD93" s="255"/>
      <c r="AE93" s="255"/>
      <c r="AF93" s="255"/>
      <c r="AG93" s="255"/>
      <c r="AH93" s="73"/>
      <c r="AI93" s="73"/>
      <c r="AJ93" s="73"/>
      <c r="AK93" s="73"/>
      <c r="AL93" s="73"/>
      <c r="AM93" s="73"/>
      <c r="AN93" s="73"/>
    </row>
    <row r="94" spans="1:40" s="33" customFormat="1" ht="11.25">
      <c r="A94" s="75">
        <v>57</v>
      </c>
      <c r="B94" s="31" t="s">
        <v>758</v>
      </c>
      <c r="C94" s="75" t="s">
        <v>759</v>
      </c>
      <c r="D94" s="76" t="s">
        <v>754</v>
      </c>
      <c r="E94" s="255">
        <v>11996356</v>
      </c>
      <c r="F94" s="255">
        <v>6989979.498942552</v>
      </c>
      <c r="G94" s="255">
        <v>1422830.6660232334</v>
      </c>
      <c r="H94" s="255">
        <v>1337773.6537814348</v>
      </c>
      <c r="I94" s="255">
        <v>825515.6601691999</v>
      </c>
      <c r="J94" s="255">
        <v>816946.7302802702</v>
      </c>
      <c r="K94" s="255">
        <v>132154.78124945814</v>
      </c>
      <c r="L94" s="255">
        <v>160209.51441052425</v>
      </c>
      <c r="M94" s="255">
        <v>286020.11728585797</v>
      </c>
      <c r="N94" s="255">
        <v>24925.377857470572</v>
      </c>
      <c r="O94" s="255">
        <v>6989979.498942552</v>
      </c>
      <c r="P94" s="255">
        <v>1422830.6660232334</v>
      </c>
      <c r="Q94" s="255">
        <v>1337773.6537814348</v>
      </c>
      <c r="R94" s="255">
        <v>825515.6601691999</v>
      </c>
      <c r="S94" s="255">
        <v>691772.8472060004</v>
      </c>
      <c r="T94" s="255">
        <v>2229.948221058092</v>
      </c>
      <c r="U94" s="255">
        <v>122943.93485321174</v>
      </c>
      <c r="V94" s="255">
        <v>14657.932063460546</v>
      </c>
      <c r="W94" s="255">
        <v>160209.51441052425</v>
      </c>
      <c r="X94" s="255">
        <v>117496.84918599762</v>
      </c>
      <c r="Y94" s="255">
        <v>286020.11728585797</v>
      </c>
      <c r="Z94" s="255">
        <v>19791.176813909497</v>
      </c>
      <c r="AA94" s="255">
        <v>5134.201043561074</v>
      </c>
      <c r="AB94" s="255"/>
      <c r="AC94" s="255"/>
      <c r="AD94" s="255"/>
      <c r="AE94" s="255"/>
      <c r="AF94" s="255"/>
      <c r="AG94" s="255"/>
      <c r="AH94" s="73"/>
      <c r="AI94" s="73"/>
      <c r="AJ94" s="73"/>
      <c r="AK94" s="73"/>
      <c r="AL94" s="73"/>
      <c r="AM94" s="73"/>
      <c r="AN94" s="73"/>
    </row>
    <row r="95" spans="1:40" s="33" customFormat="1" ht="11.25">
      <c r="A95" s="75">
        <v>58</v>
      </c>
      <c r="B95" s="31" t="s">
        <v>760</v>
      </c>
      <c r="C95" s="75" t="s">
        <v>761</v>
      </c>
      <c r="D95" s="76" t="s">
        <v>754</v>
      </c>
      <c r="E95" s="255">
        <v>-109206</v>
      </c>
      <c r="F95" s="255">
        <v>-63631.63123547853</v>
      </c>
      <c r="G95" s="255">
        <v>-12952.403689398114</v>
      </c>
      <c r="H95" s="255">
        <v>-12178.107221464199</v>
      </c>
      <c r="I95" s="255">
        <v>-7514.8872861423615</v>
      </c>
      <c r="J95" s="255">
        <v>-7436.882052098753</v>
      </c>
      <c r="K95" s="255">
        <v>-1203.0399098799942</v>
      </c>
      <c r="L95" s="255">
        <v>-1458.4295623367389</v>
      </c>
      <c r="M95" s="255">
        <v>-2603.716739343131</v>
      </c>
      <c r="N95" s="255">
        <v>-226.90230385818253</v>
      </c>
      <c r="O95" s="255">
        <v>-63631.63123547853</v>
      </c>
      <c r="P95" s="255">
        <v>-12952.403689398114</v>
      </c>
      <c r="Q95" s="255">
        <v>-12178.107221464199</v>
      </c>
      <c r="R95" s="255">
        <v>-7514.8872861423615</v>
      </c>
      <c r="S95" s="255">
        <v>-6297.391103763382</v>
      </c>
      <c r="T95" s="255">
        <v>-20.299808160817328</v>
      </c>
      <c r="U95" s="255">
        <v>-1119.191140174553</v>
      </c>
      <c r="V95" s="255">
        <v>-133.43503051445555</v>
      </c>
      <c r="W95" s="255">
        <v>-1458.4295623367389</v>
      </c>
      <c r="X95" s="255">
        <v>-1069.6048793655389</v>
      </c>
      <c r="Y95" s="255">
        <v>-2603.716739343131</v>
      </c>
      <c r="Z95" s="255">
        <v>-180.16431449181738</v>
      </c>
      <c r="AA95" s="255">
        <v>-46.73798936636513</v>
      </c>
      <c r="AB95" s="255"/>
      <c r="AC95" s="255"/>
      <c r="AD95" s="255"/>
      <c r="AE95" s="255"/>
      <c r="AF95" s="255"/>
      <c r="AG95" s="255"/>
      <c r="AH95" s="73"/>
      <c r="AI95" s="73"/>
      <c r="AJ95" s="73"/>
      <c r="AK95" s="73"/>
      <c r="AL95" s="73"/>
      <c r="AM95" s="73"/>
      <c r="AN95" s="73"/>
    </row>
    <row r="96" spans="1:40" s="33" customFormat="1" ht="11.25">
      <c r="A96" s="75">
        <v>59</v>
      </c>
      <c r="B96" s="31" t="s">
        <v>762</v>
      </c>
      <c r="C96" s="75" t="s">
        <v>763</v>
      </c>
      <c r="D96" s="76" t="s">
        <v>754</v>
      </c>
      <c r="E96" s="255">
        <v>8103051</v>
      </c>
      <c r="F96" s="255">
        <v>4721447.11017962</v>
      </c>
      <c r="G96" s="255">
        <v>961064.297454179</v>
      </c>
      <c r="H96" s="255">
        <v>903611.7420196023</v>
      </c>
      <c r="I96" s="255">
        <v>557602.2831974722</v>
      </c>
      <c r="J96" s="255">
        <v>551814.3192603048</v>
      </c>
      <c r="K96" s="255">
        <v>89265.18455756093</v>
      </c>
      <c r="L96" s="255">
        <v>108215.01678957451</v>
      </c>
      <c r="M96" s="255">
        <v>193194.96665431472</v>
      </c>
      <c r="N96" s="255">
        <v>16836.079887372027</v>
      </c>
      <c r="O96" s="255">
        <v>4721447.11017962</v>
      </c>
      <c r="P96" s="255">
        <v>961064.297454179</v>
      </c>
      <c r="Q96" s="255">
        <v>903611.7420196023</v>
      </c>
      <c r="R96" s="255">
        <v>557602.2831974722</v>
      </c>
      <c r="S96" s="255">
        <v>467264.4477477517</v>
      </c>
      <c r="T96" s="255">
        <v>1506.2394082497212</v>
      </c>
      <c r="U96" s="255">
        <v>83043.63210430335</v>
      </c>
      <c r="V96" s="255">
        <v>9900.83747637666</v>
      </c>
      <c r="W96" s="255">
        <v>108215.01678957451</v>
      </c>
      <c r="X96" s="255">
        <v>79364.34708118427</v>
      </c>
      <c r="Y96" s="255">
        <v>193194.96665431472</v>
      </c>
      <c r="Z96" s="255">
        <v>13368.135713305453</v>
      </c>
      <c r="AA96" s="255">
        <v>3467.9441740665748</v>
      </c>
      <c r="AB96" s="255"/>
      <c r="AC96" s="255"/>
      <c r="AD96" s="255"/>
      <c r="AE96" s="255"/>
      <c r="AF96" s="255"/>
      <c r="AG96" s="255"/>
      <c r="AH96" s="73"/>
      <c r="AI96" s="73"/>
      <c r="AJ96" s="73"/>
      <c r="AK96" s="73"/>
      <c r="AL96" s="73"/>
      <c r="AM96" s="73"/>
      <c r="AN96" s="73"/>
    </row>
    <row r="97" spans="1:40" s="33" customFormat="1" ht="11.25">
      <c r="A97" s="75">
        <v>60</v>
      </c>
      <c r="B97" s="31" t="s">
        <v>764</v>
      </c>
      <c r="C97" s="75" t="s">
        <v>765</v>
      </c>
      <c r="D97" s="282" t="s">
        <v>766</v>
      </c>
      <c r="E97" s="255">
        <v>2071673</v>
      </c>
      <c r="F97" s="255">
        <v>1164916.9224303018</v>
      </c>
      <c r="G97" s="255">
        <v>240327.95098194934</v>
      </c>
      <c r="H97" s="255">
        <v>270845.00691600953</v>
      </c>
      <c r="I97" s="255">
        <v>167494.0340691001</v>
      </c>
      <c r="J97" s="255">
        <v>146234.68973437705</v>
      </c>
      <c r="K97" s="255">
        <v>27190.50967059002</v>
      </c>
      <c r="L97" s="255">
        <v>23224.57343283755</v>
      </c>
      <c r="M97" s="255">
        <v>25881.85982222805</v>
      </c>
      <c r="N97" s="255">
        <v>5557.452942606667</v>
      </c>
      <c r="O97" s="255">
        <v>1164916.9224303018</v>
      </c>
      <c r="P97" s="255">
        <v>240327.95098194934</v>
      </c>
      <c r="Q97" s="255">
        <v>270845.00691600953</v>
      </c>
      <c r="R97" s="255">
        <v>167494.0340691001</v>
      </c>
      <c r="S97" s="255">
        <v>123921.62469286886</v>
      </c>
      <c r="T97" s="255">
        <v>427.236906168861</v>
      </c>
      <c r="U97" s="255">
        <v>21885.82813533934</v>
      </c>
      <c r="V97" s="255">
        <v>2804.321737265421</v>
      </c>
      <c r="W97" s="255">
        <v>23224.57343283755</v>
      </c>
      <c r="X97" s="255">
        <v>24386.187933324603</v>
      </c>
      <c r="Y97" s="255">
        <v>25881.85982222805</v>
      </c>
      <c r="Z97" s="255">
        <v>4880.546647815935</v>
      </c>
      <c r="AA97" s="255">
        <v>676.9062947907323</v>
      </c>
      <c r="AB97" s="255"/>
      <c r="AC97" s="255"/>
      <c r="AD97" s="255"/>
      <c r="AE97" s="255"/>
      <c r="AF97" s="255"/>
      <c r="AG97" s="255"/>
      <c r="AH97" s="73"/>
      <c r="AI97" s="73"/>
      <c r="AJ97" s="73"/>
      <c r="AK97" s="73"/>
      <c r="AL97" s="73"/>
      <c r="AM97" s="73"/>
      <c r="AN97" s="73"/>
    </row>
    <row r="98" spans="1:40" s="33" customFormat="1" ht="11.25">
      <c r="A98" s="75">
        <v>61</v>
      </c>
      <c r="B98" s="31" t="s">
        <v>767</v>
      </c>
      <c r="C98" s="75" t="s">
        <v>768</v>
      </c>
      <c r="D98" s="283" t="s">
        <v>769</v>
      </c>
      <c r="E98" s="255">
        <v>7167770.999999998</v>
      </c>
      <c r="F98" s="255">
        <v>4337097.4400871415</v>
      </c>
      <c r="G98" s="255">
        <v>826810.1590230165</v>
      </c>
      <c r="H98" s="255">
        <v>795820.4917987302</v>
      </c>
      <c r="I98" s="255">
        <v>487029.27673026884</v>
      </c>
      <c r="J98" s="255">
        <v>428425.05642834096</v>
      </c>
      <c r="K98" s="255">
        <v>69356.29951137422</v>
      </c>
      <c r="L98" s="255">
        <v>76668.69113489223</v>
      </c>
      <c r="M98" s="255">
        <v>130470.38663782865</v>
      </c>
      <c r="N98" s="255">
        <v>16093.198648406264</v>
      </c>
      <c r="O98" s="255">
        <v>4337097.4400871415</v>
      </c>
      <c r="P98" s="255">
        <v>826810.1590230165</v>
      </c>
      <c r="Q98" s="255">
        <v>795820.4917987302</v>
      </c>
      <c r="R98" s="255">
        <v>487029.27673026884</v>
      </c>
      <c r="S98" s="255">
        <v>358545.21201389947</v>
      </c>
      <c r="T98" s="255">
        <v>1224.5299486096199</v>
      </c>
      <c r="U98" s="255">
        <v>68655.31446583195</v>
      </c>
      <c r="V98" s="255">
        <v>8897.022436305595</v>
      </c>
      <c r="W98" s="255">
        <v>76668.69113489223</v>
      </c>
      <c r="X98" s="255">
        <v>60459.277075068625</v>
      </c>
      <c r="Y98" s="255">
        <v>130470.38663782865</v>
      </c>
      <c r="Z98" s="255">
        <v>13414.881418901481</v>
      </c>
      <c r="AA98" s="255">
        <v>2678.317229504782</v>
      </c>
      <c r="AB98" s="255"/>
      <c r="AC98" s="255"/>
      <c r="AD98" s="255"/>
      <c r="AE98" s="255"/>
      <c r="AF98" s="255"/>
      <c r="AG98" s="255"/>
      <c r="AH98" s="73"/>
      <c r="AI98" s="73"/>
      <c r="AJ98" s="73"/>
      <c r="AK98" s="73"/>
      <c r="AL98" s="73"/>
      <c r="AM98" s="73"/>
      <c r="AN98" s="73"/>
    </row>
    <row r="99" spans="1:40" s="33" customFormat="1" ht="11.25">
      <c r="A99" s="75">
        <v>62</v>
      </c>
      <c r="B99" s="31" t="s">
        <v>770</v>
      </c>
      <c r="C99" s="75" t="s">
        <v>771</v>
      </c>
      <c r="D99" s="76" t="s">
        <v>769</v>
      </c>
      <c r="E99" s="255">
        <v>19331812.999999996</v>
      </c>
      <c r="F99" s="255">
        <v>11697354.26460239</v>
      </c>
      <c r="G99" s="255">
        <v>2229945.596857547</v>
      </c>
      <c r="H99" s="255">
        <v>2146365.0176632437</v>
      </c>
      <c r="I99" s="255">
        <v>1313540.695325619</v>
      </c>
      <c r="J99" s="255">
        <v>1155482.3773509415</v>
      </c>
      <c r="K99" s="255">
        <v>187057.17754178777</v>
      </c>
      <c r="L99" s="255">
        <v>206779.03911473934</v>
      </c>
      <c r="M99" s="255">
        <v>351884.7235103078</v>
      </c>
      <c r="N99" s="255">
        <v>43404.108033423865</v>
      </c>
      <c r="O99" s="255">
        <v>11697354.26460239</v>
      </c>
      <c r="P99" s="255">
        <v>2229945.596857547</v>
      </c>
      <c r="Q99" s="255">
        <v>2146365.0176632437</v>
      </c>
      <c r="R99" s="255">
        <v>1313540.695325619</v>
      </c>
      <c r="S99" s="255">
        <v>967013.1747649383</v>
      </c>
      <c r="T99" s="255">
        <v>3302.61443612258</v>
      </c>
      <c r="U99" s="255">
        <v>185166.58814988064</v>
      </c>
      <c r="V99" s="255">
        <v>23995.684850348065</v>
      </c>
      <c r="W99" s="255">
        <v>206779.03911473934</v>
      </c>
      <c r="X99" s="255">
        <v>163061.49269143972</v>
      </c>
      <c r="Y99" s="255">
        <v>351884.7235103078</v>
      </c>
      <c r="Z99" s="255">
        <v>36180.56143358627</v>
      </c>
      <c r="AA99" s="255">
        <v>7223.546599837597</v>
      </c>
      <c r="AB99" s="255"/>
      <c r="AC99" s="255"/>
      <c r="AD99" s="255"/>
      <c r="AE99" s="255"/>
      <c r="AF99" s="255"/>
      <c r="AG99" s="255"/>
      <c r="AH99" s="73"/>
      <c r="AI99" s="73"/>
      <c r="AJ99" s="73"/>
      <c r="AK99" s="73"/>
      <c r="AL99" s="73"/>
      <c r="AM99" s="73"/>
      <c r="AN99" s="73"/>
    </row>
    <row r="100" spans="1:40" s="33" customFormat="1" ht="11.25">
      <c r="A100" s="75">
        <v>63</v>
      </c>
      <c r="B100" s="91" t="s">
        <v>772</v>
      </c>
      <c r="C100" s="75" t="s">
        <v>773</v>
      </c>
      <c r="D100" s="76" t="s">
        <v>774</v>
      </c>
      <c r="E100" s="255">
        <v>4552969</v>
      </c>
      <c r="F100" s="255">
        <v>2467922.2315454404</v>
      </c>
      <c r="G100" s="255">
        <v>559218.0524929033</v>
      </c>
      <c r="H100" s="255">
        <v>656945.1828016837</v>
      </c>
      <c r="I100" s="255">
        <v>384815.0864791398</v>
      </c>
      <c r="J100" s="255">
        <v>349929.69779210363</v>
      </c>
      <c r="K100" s="255">
        <v>21216.85821640766</v>
      </c>
      <c r="L100" s="255">
        <v>70708.98337434448</v>
      </c>
      <c r="M100" s="255">
        <v>42212.90729797697</v>
      </c>
      <c r="N100" s="255">
        <v>0</v>
      </c>
      <c r="O100" s="255">
        <v>2467922.2315454404</v>
      </c>
      <c r="P100" s="255">
        <v>559218.0524929033</v>
      </c>
      <c r="Q100" s="255">
        <v>656945.1828016837</v>
      </c>
      <c r="R100" s="255">
        <v>384815.0864791398</v>
      </c>
      <c r="S100" s="255">
        <v>310814.4345315753</v>
      </c>
      <c r="T100" s="255">
        <v>632.8988225560447</v>
      </c>
      <c r="U100" s="255">
        <v>38482.36443797232</v>
      </c>
      <c r="V100" s="255">
        <v>2931.0393743590644</v>
      </c>
      <c r="W100" s="255">
        <v>70708.98337434448</v>
      </c>
      <c r="X100" s="255">
        <v>18285.818842048593</v>
      </c>
      <c r="Y100" s="255">
        <v>42212.90729797697</v>
      </c>
      <c r="Z100" s="255">
        <v>0</v>
      </c>
      <c r="AA100" s="255">
        <v>0</v>
      </c>
      <c r="AB100" s="255"/>
      <c r="AC100" s="255"/>
      <c r="AD100" s="255"/>
      <c r="AE100" s="255"/>
      <c r="AF100" s="255"/>
      <c r="AG100" s="255"/>
      <c r="AH100" s="73"/>
      <c r="AI100" s="73"/>
      <c r="AJ100" s="73"/>
      <c r="AK100" s="73"/>
      <c r="AL100" s="73"/>
      <c r="AM100" s="73"/>
      <c r="AN100" s="73"/>
    </row>
    <row r="101" spans="1:40" s="33" customFormat="1" ht="11.25">
      <c r="A101" s="75">
        <v>64</v>
      </c>
      <c r="B101" s="31" t="s">
        <v>775</v>
      </c>
      <c r="C101" s="75" t="s">
        <v>776</v>
      </c>
      <c r="D101" s="76" t="s">
        <v>754</v>
      </c>
      <c r="E101" s="255">
        <v>2799142</v>
      </c>
      <c r="F101" s="255">
        <v>1630990.7103981455</v>
      </c>
      <c r="G101" s="255">
        <v>331992.9048582424</v>
      </c>
      <c r="H101" s="255">
        <v>312146.32349965884</v>
      </c>
      <c r="I101" s="255">
        <v>192619.78854556623</v>
      </c>
      <c r="J101" s="255">
        <v>190620.3770953593</v>
      </c>
      <c r="K101" s="255">
        <v>30836.030432588937</v>
      </c>
      <c r="L101" s="255">
        <v>37382.11675162889</v>
      </c>
      <c r="M101" s="255">
        <v>66737.84298663453</v>
      </c>
      <c r="N101" s="255">
        <v>5815.905432175894</v>
      </c>
      <c r="O101" s="255">
        <v>1630990.7103981455</v>
      </c>
      <c r="P101" s="255">
        <v>331992.9048582424</v>
      </c>
      <c r="Q101" s="255">
        <v>312146.32349965884</v>
      </c>
      <c r="R101" s="255">
        <v>192619.78854556623</v>
      </c>
      <c r="S101" s="255">
        <v>161413.21840348007</v>
      </c>
      <c r="T101" s="255">
        <v>520.3198140659538</v>
      </c>
      <c r="U101" s="255">
        <v>28686.838877813298</v>
      </c>
      <c r="V101" s="255">
        <v>3420.174699048534</v>
      </c>
      <c r="W101" s="255">
        <v>37382.11675162889</v>
      </c>
      <c r="X101" s="255">
        <v>27415.855733540404</v>
      </c>
      <c r="Y101" s="255">
        <v>66737.84298663453</v>
      </c>
      <c r="Z101" s="255">
        <v>4617.928498390699</v>
      </c>
      <c r="AA101" s="255">
        <v>1197.9769337851953</v>
      </c>
      <c r="AB101" s="255"/>
      <c r="AC101" s="255"/>
      <c r="AD101" s="255"/>
      <c r="AE101" s="255"/>
      <c r="AF101" s="255"/>
      <c r="AG101" s="255"/>
      <c r="AH101" s="73"/>
      <c r="AI101" s="73"/>
      <c r="AJ101" s="73"/>
      <c r="AK101" s="73"/>
      <c r="AL101" s="73"/>
      <c r="AM101" s="73"/>
      <c r="AN101" s="73"/>
    </row>
    <row r="102" spans="1:40" s="33" customFormat="1" ht="11.25">
      <c r="A102" s="75">
        <v>65</v>
      </c>
      <c r="B102" s="31" t="s">
        <v>777</v>
      </c>
      <c r="C102" s="75" t="s">
        <v>778</v>
      </c>
      <c r="D102" s="76" t="s">
        <v>754</v>
      </c>
      <c r="E102" s="255">
        <v>2681237</v>
      </c>
      <c r="F102" s="255">
        <v>1562290.387331472</v>
      </c>
      <c r="G102" s="255">
        <v>318008.7541980361</v>
      </c>
      <c r="H102" s="255">
        <v>298998.1472827226</v>
      </c>
      <c r="I102" s="255">
        <v>184506.28942031105</v>
      </c>
      <c r="J102" s="255">
        <v>182591.0968511172</v>
      </c>
      <c r="K102" s="255">
        <v>29537.16021873254</v>
      </c>
      <c r="L102" s="255">
        <v>35807.513364019105</v>
      </c>
      <c r="M102" s="255">
        <v>63926.722515669084</v>
      </c>
      <c r="N102" s="255">
        <v>5570.928817920276</v>
      </c>
      <c r="O102" s="255">
        <v>1562290.387331472</v>
      </c>
      <c r="P102" s="255">
        <v>318008.7541980361</v>
      </c>
      <c r="Q102" s="255">
        <v>298998.1472827226</v>
      </c>
      <c r="R102" s="255">
        <v>184506.28942031105</v>
      </c>
      <c r="S102" s="255">
        <v>154614.19730492117</v>
      </c>
      <c r="T102" s="255">
        <v>498.40298823952327</v>
      </c>
      <c r="U102" s="255">
        <v>27478.496557956507</v>
      </c>
      <c r="V102" s="255">
        <v>3276.110661607305</v>
      </c>
      <c r="W102" s="255">
        <v>35807.513364019105</v>
      </c>
      <c r="X102" s="255">
        <v>26261.04955712524</v>
      </c>
      <c r="Y102" s="255">
        <v>63926.722515669084</v>
      </c>
      <c r="Z102" s="255">
        <v>4423.412871958473</v>
      </c>
      <c r="AA102" s="255">
        <v>1147.515945961804</v>
      </c>
      <c r="AB102" s="255"/>
      <c r="AC102" s="255"/>
      <c r="AD102" s="255"/>
      <c r="AE102" s="255"/>
      <c r="AF102" s="255"/>
      <c r="AG102" s="255"/>
      <c r="AH102" s="73"/>
      <c r="AI102" s="73"/>
      <c r="AJ102" s="73"/>
      <c r="AK102" s="73"/>
      <c r="AL102" s="73"/>
      <c r="AM102" s="73"/>
      <c r="AN102" s="73"/>
    </row>
    <row r="103" spans="1:40" s="33" customFormat="1" ht="11.25">
      <c r="A103" s="75">
        <v>66</v>
      </c>
      <c r="B103" s="31" t="s">
        <v>779</v>
      </c>
      <c r="C103" s="75" t="s">
        <v>780</v>
      </c>
      <c r="D103" s="76" t="s">
        <v>586</v>
      </c>
      <c r="E103" s="255">
        <v>3341374</v>
      </c>
      <c r="F103" s="255">
        <v>2010147.166764407</v>
      </c>
      <c r="G103" s="255">
        <v>385609.8405651487</v>
      </c>
      <c r="H103" s="255">
        <v>377230.3264586561</v>
      </c>
      <c r="I103" s="255">
        <v>230913.97656400836</v>
      </c>
      <c r="J103" s="255">
        <v>202693.4078401931</v>
      </c>
      <c r="K103" s="255">
        <v>32392.266134867576</v>
      </c>
      <c r="L103" s="255">
        <v>35469.732859205076</v>
      </c>
      <c r="M103" s="255">
        <v>59271.957773724986</v>
      </c>
      <c r="N103" s="255">
        <v>7645.325039789113</v>
      </c>
      <c r="O103" s="255">
        <v>2010147.166764407</v>
      </c>
      <c r="P103" s="255">
        <v>385609.8405651487</v>
      </c>
      <c r="Q103" s="255">
        <v>377230.3264586561</v>
      </c>
      <c r="R103" s="255">
        <v>230913.97656400836</v>
      </c>
      <c r="S103" s="255">
        <v>169660.6845338915</v>
      </c>
      <c r="T103" s="255">
        <v>582.6978713517329</v>
      </c>
      <c r="U103" s="255">
        <v>32450.025434949875</v>
      </c>
      <c r="V103" s="255">
        <v>4194.379226594021</v>
      </c>
      <c r="W103" s="255">
        <v>35469.732859205076</v>
      </c>
      <c r="X103" s="255">
        <v>28197.886908273555</v>
      </c>
      <c r="Y103" s="255">
        <v>59271.957773724986</v>
      </c>
      <c r="Z103" s="255">
        <v>6414.398508622769</v>
      </c>
      <c r="AA103" s="255">
        <v>1230.926531166344</v>
      </c>
      <c r="AB103" s="255"/>
      <c r="AC103" s="255"/>
      <c r="AD103" s="255"/>
      <c r="AE103" s="255"/>
      <c r="AF103" s="255"/>
      <c r="AG103" s="255"/>
      <c r="AH103" s="73"/>
      <c r="AI103" s="73"/>
      <c r="AJ103" s="73"/>
      <c r="AK103" s="73"/>
      <c r="AL103" s="73"/>
      <c r="AM103" s="73"/>
      <c r="AN103" s="73"/>
    </row>
    <row r="104" spans="1:40" s="33" customFormat="1" ht="31.5">
      <c r="A104" s="75">
        <v>67</v>
      </c>
      <c r="B104" s="81" t="s">
        <v>781</v>
      </c>
      <c r="C104" s="89" t="s">
        <v>782</v>
      </c>
      <c r="D104" s="76" t="s">
        <v>472</v>
      </c>
      <c r="E104" s="255">
        <f aca="true" t="shared" si="14" ref="E104:AA104">(E92+E94+E95+E96+E97+E98+E99+E100+E101+E102+E103+E93)</f>
        <v>76916096</v>
      </c>
      <c r="F104" s="255">
        <f t="shared" si="14"/>
        <v>45235733.570798025</v>
      </c>
      <c r="G104" s="255">
        <f t="shared" si="14"/>
        <v>9037271.20666325</v>
      </c>
      <c r="H104" s="255">
        <f t="shared" si="14"/>
        <v>8755898.377791572</v>
      </c>
      <c r="I104" s="255">
        <f t="shared" si="14"/>
        <v>5366024.676934358</v>
      </c>
      <c r="J104" s="255">
        <f t="shared" si="14"/>
        <v>5036117.012177142</v>
      </c>
      <c r="K104" s="255">
        <f t="shared" si="14"/>
        <v>789425.4085131529</v>
      </c>
      <c r="L104" s="255">
        <f t="shared" si="14"/>
        <v>964424.2946482701</v>
      </c>
      <c r="M104" s="255">
        <f t="shared" si="14"/>
        <v>1573694.1122083312</v>
      </c>
      <c r="N104" s="255">
        <f t="shared" si="14"/>
        <v>157507.34026590807</v>
      </c>
      <c r="O104" s="255">
        <f t="shared" si="14"/>
        <v>45235733.570798025</v>
      </c>
      <c r="P104" s="255">
        <f t="shared" si="14"/>
        <v>9037271.20666325</v>
      </c>
      <c r="Q104" s="255">
        <f t="shared" si="14"/>
        <v>8755898.377791572</v>
      </c>
      <c r="R104" s="255">
        <f t="shared" si="14"/>
        <v>5366024.676934358</v>
      </c>
      <c r="S104" s="255">
        <f t="shared" si="14"/>
        <v>4261433.954932195</v>
      </c>
      <c r="T104" s="255">
        <f t="shared" si="14"/>
        <v>13685.562150756996</v>
      </c>
      <c r="U104" s="255">
        <f t="shared" si="14"/>
        <v>760997.4950941904</v>
      </c>
      <c r="V104" s="255">
        <f t="shared" si="14"/>
        <v>93025.3781998601</v>
      </c>
      <c r="W104" s="255">
        <f t="shared" si="14"/>
        <v>964424.2946482701</v>
      </c>
      <c r="X104" s="255">
        <f t="shared" si="14"/>
        <v>696400.0303132928</v>
      </c>
      <c r="Y104" s="255">
        <f t="shared" si="14"/>
        <v>1573694.1122083312</v>
      </c>
      <c r="Z104" s="255">
        <f t="shared" si="14"/>
        <v>128393.86960213716</v>
      </c>
      <c r="AA104" s="255">
        <f t="shared" si="14"/>
        <v>29113.470663770884</v>
      </c>
      <c r="AB104" s="255"/>
      <c r="AC104" s="255"/>
      <c r="AD104" s="255"/>
      <c r="AE104" s="255"/>
      <c r="AF104" s="255"/>
      <c r="AG104" s="255"/>
      <c r="AH104" s="73"/>
      <c r="AI104" s="73"/>
      <c r="AJ104" s="73"/>
      <c r="AK104" s="73"/>
      <c r="AL104" s="73"/>
      <c r="AM104" s="73"/>
      <c r="AN104" s="73"/>
    </row>
    <row r="105" spans="1:40" s="33" customFormat="1" ht="11.25">
      <c r="A105" s="82"/>
      <c r="B105" s="87"/>
      <c r="C105" s="82"/>
      <c r="D105" s="8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73"/>
      <c r="AI105" s="73"/>
      <c r="AJ105" s="73"/>
      <c r="AK105" s="73"/>
      <c r="AL105" s="73"/>
      <c r="AM105" s="73"/>
      <c r="AN105" s="73"/>
    </row>
    <row r="106" spans="1:40" s="33" customFormat="1" ht="11.25">
      <c r="A106" s="75"/>
      <c r="B106" s="31" t="s">
        <v>783</v>
      </c>
      <c r="C106" s="75"/>
      <c r="D106" s="76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73"/>
      <c r="AI106" s="73"/>
      <c r="AJ106" s="73"/>
      <c r="AK106" s="73"/>
      <c r="AL106" s="73"/>
      <c r="AM106" s="73"/>
      <c r="AN106" s="73"/>
    </row>
    <row r="107" spans="1:40" s="33" customFormat="1" ht="11.25">
      <c r="A107" s="75">
        <v>68</v>
      </c>
      <c r="B107" s="31" t="s">
        <v>784</v>
      </c>
      <c r="C107" s="75" t="s">
        <v>785</v>
      </c>
      <c r="D107" s="76" t="s">
        <v>353</v>
      </c>
      <c r="E107" s="255">
        <v>767268</v>
      </c>
      <c r="F107" s="255">
        <v>428194.2478652866</v>
      </c>
      <c r="G107" s="255">
        <v>89577.92743590527</v>
      </c>
      <c r="H107" s="255">
        <v>101854.6797918804</v>
      </c>
      <c r="I107" s="255">
        <v>63347.17852958818</v>
      </c>
      <c r="J107" s="255">
        <v>55664.41638808942</v>
      </c>
      <c r="K107" s="255">
        <v>8064.674794359794</v>
      </c>
      <c r="L107" s="255">
        <v>9287.825089283077</v>
      </c>
      <c r="M107" s="255">
        <v>9412.152138236012</v>
      </c>
      <c r="N107" s="255">
        <v>1864.8979673715164</v>
      </c>
      <c r="O107" s="255">
        <v>428194.2478652866</v>
      </c>
      <c r="P107" s="255">
        <v>89577.92743590527</v>
      </c>
      <c r="Q107" s="255">
        <v>101854.6797918804</v>
      </c>
      <c r="R107" s="255">
        <v>63347.17852958818</v>
      </c>
      <c r="S107" s="255">
        <v>47434.72288094501</v>
      </c>
      <c r="T107" s="255">
        <v>160.0836957451523</v>
      </c>
      <c r="U107" s="255">
        <v>8069.60981139925</v>
      </c>
      <c r="V107" s="255">
        <v>935.8942905866794</v>
      </c>
      <c r="W107" s="255">
        <v>9287.825089283077</v>
      </c>
      <c r="X107" s="255">
        <v>7128.780503773115</v>
      </c>
      <c r="Y107" s="255">
        <v>9412.152138236012</v>
      </c>
      <c r="Z107" s="255">
        <v>1606.2425598517782</v>
      </c>
      <c r="AA107" s="255">
        <v>258.65540751973856</v>
      </c>
      <c r="AB107" s="255"/>
      <c r="AC107" s="255"/>
      <c r="AD107" s="255"/>
      <c r="AE107" s="255"/>
      <c r="AF107" s="255"/>
      <c r="AG107" s="255"/>
      <c r="AH107" s="73"/>
      <c r="AI107" s="73"/>
      <c r="AJ107" s="73"/>
      <c r="AK107" s="73"/>
      <c r="AL107" s="73"/>
      <c r="AM107" s="73"/>
      <c r="AN107" s="73"/>
    </row>
    <row r="108" spans="1:40" s="33" customFormat="1" ht="11.25">
      <c r="A108" s="75">
        <v>69</v>
      </c>
      <c r="B108" s="31" t="s">
        <v>786</v>
      </c>
      <c r="C108" s="89" t="s">
        <v>787</v>
      </c>
      <c r="D108" s="76" t="s">
        <v>596</v>
      </c>
      <c r="E108" s="255">
        <v>-4734298</v>
      </c>
      <c r="F108" s="255">
        <v>-2731186.977194672</v>
      </c>
      <c r="G108" s="255">
        <v>-537448.007033379</v>
      </c>
      <c r="H108" s="255">
        <v>-595654.7583184338</v>
      </c>
      <c r="I108" s="255">
        <v>-357783.2566627377</v>
      </c>
      <c r="J108" s="255">
        <v>-299800.9800420105</v>
      </c>
      <c r="K108" s="255">
        <v>-89928.30357382893</v>
      </c>
      <c r="L108" s="255">
        <v>-30984.507266055705</v>
      </c>
      <c r="M108" s="255">
        <v>-74029.58322154505</v>
      </c>
      <c r="N108" s="255">
        <v>-17481.6266873381</v>
      </c>
      <c r="O108" s="255">
        <v>-2731186.977194672</v>
      </c>
      <c r="P108" s="255">
        <v>-537448.007033379</v>
      </c>
      <c r="Q108" s="255">
        <v>-595654.7583184338</v>
      </c>
      <c r="R108" s="255">
        <v>-357783.2566627377</v>
      </c>
      <c r="S108" s="255">
        <v>-243989.9134733498</v>
      </c>
      <c r="T108" s="255">
        <v>-967.392838275804</v>
      </c>
      <c r="U108" s="255">
        <v>-54843.6737303849</v>
      </c>
      <c r="V108" s="255">
        <v>-9167.080726719065</v>
      </c>
      <c r="W108" s="255">
        <v>-30984.507266055705</v>
      </c>
      <c r="X108" s="255">
        <v>-80761.22284710988</v>
      </c>
      <c r="Y108" s="255">
        <v>-74029.58322154505</v>
      </c>
      <c r="Z108" s="255">
        <v>-16065.859757900125</v>
      </c>
      <c r="AA108" s="255">
        <v>-1415.766929437974</v>
      </c>
      <c r="AB108" s="255"/>
      <c r="AC108" s="255"/>
      <c r="AD108" s="255"/>
      <c r="AE108" s="255"/>
      <c r="AF108" s="255"/>
      <c r="AG108" s="255"/>
      <c r="AH108" s="73"/>
      <c r="AI108" s="73"/>
      <c r="AJ108" s="73"/>
      <c r="AK108" s="73"/>
      <c r="AL108" s="73"/>
      <c r="AM108" s="73"/>
      <c r="AN108" s="73"/>
    </row>
    <row r="109" spans="1:40" s="33" customFormat="1" ht="11.25">
      <c r="A109" s="75">
        <v>70</v>
      </c>
      <c r="B109" s="81" t="s">
        <v>788</v>
      </c>
      <c r="C109" s="89" t="s">
        <v>789</v>
      </c>
      <c r="D109" s="76" t="s">
        <v>552</v>
      </c>
      <c r="E109" s="255">
        <v>-327023</v>
      </c>
      <c r="F109" s="255">
        <v>-169935.90235425995</v>
      </c>
      <c r="G109" s="255">
        <v>-39894.65267744375</v>
      </c>
      <c r="H109" s="255">
        <v>-47775.75034289219</v>
      </c>
      <c r="I109" s="255">
        <v>-31317.232189462662</v>
      </c>
      <c r="J109" s="255">
        <v>-29367.923954385868</v>
      </c>
      <c r="K109" s="255">
        <v>-2.775916983150301E-19</v>
      </c>
      <c r="L109" s="255">
        <v>-7306.0205373680965</v>
      </c>
      <c r="M109" s="255">
        <v>-1300.1620524852124</v>
      </c>
      <c r="N109" s="255">
        <v>-125.35589170227756</v>
      </c>
      <c r="O109" s="255">
        <v>-169935.90235425995</v>
      </c>
      <c r="P109" s="255">
        <v>-39894.65267744375</v>
      </c>
      <c r="Q109" s="255">
        <v>-47775.75034289219</v>
      </c>
      <c r="R109" s="255">
        <v>-31317.232189462662</v>
      </c>
      <c r="S109" s="255">
        <v>-26570.225681873013</v>
      </c>
      <c r="T109" s="255">
        <v>-71.08825357519696</v>
      </c>
      <c r="U109" s="255">
        <v>-2726.61001893766</v>
      </c>
      <c r="V109" s="255">
        <v>-7.546599653996285E-21</v>
      </c>
      <c r="W109" s="255">
        <v>-7306.0205373680965</v>
      </c>
      <c r="X109" s="255">
        <v>-2.700450986610338E-19</v>
      </c>
      <c r="Y109" s="255">
        <v>-1300.1620524852124</v>
      </c>
      <c r="Z109" s="255">
        <v>0</v>
      </c>
      <c r="AA109" s="255">
        <v>-125.35589170227756</v>
      </c>
      <c r="AB109" s="255"/>
      <c r="AC109" s="255"/>
      <c r="AD109" s="255"/>
      <c r="AE109" s="255"/>
      <c r="AF109" s="255"/>
      <c r="AG109" s="255"/>
      <c r="AH109" s="73"/>
      <c r="AI109" s="73"/>
      <c r="AJ109" s="73"/>
      <c r="AK109" s="73"/>
      <c r="AL109" s="73"/>
      <c r="AM109" s="73"/>
      <c r="AN109" s="73"/>
    </row>
    <row r="110" spans="1:40" s="33" customFormat="1" ht="11.25">
      <c r="A110" s="75">
        <v>71</v>
      </c>
      <c r="B110" s="91" t="s">
        <v>790</v>
      </c>
      <c r="C110" s="89" t="s">
        <v>791</v>
      </c>
      <c r="D110" s="76" t="s">
        <v>570</v>
      </c>
      <c r="E110" s="255">
        <v>-280083</v>
      </c>
      <c r="F110" s="255">
        <v>-145137.89789857215</v>
      </c>
      <c r="G110" s="255">
        <v>-34082.67543853653</v>
      </c>
      <c r="H110" s="255">
        <v>-40816.8221406671</v>
      </c>
      <c r="I110" s="255">
        <v>-26756.661188859365</v>
      </c>
      <c r="J110" s="255">
        <v>-25094.199295022045</v>
      </c>
      <c r="K110" s="255">
        <v>-690.8034265646903</v>
      </c>
      <c r="L110" s="255">
        <v>-6254.386699601799</v>
      </c>
      <c r="M110" s="255">
        <v>-1111.290615654264</v>
      </c>
      <c r="N110" s="255">
        <v>-138.26329652203663</v>
      </c>
      <c r="O110" s="255">
        <v>-145137.89789857215</v>
      </c>
      <c r="P110" s="255">
        <v>-34082.67543853653</v>
      </c>
      <c r="Q110" s="255">
        <v>-40816.8221406671</v>
      </c>
      <c r="R110" s="255">
        <v>-26756.661188859365</v>
      </c>
      <c r="S110" s="255">
        <v>-22701.653066407078</v>
      </c>
      <c r="T110" s="255">
        <v>-60.79328107842089</v>
      </c>
      <c r="U110" s="255">
        <v>-2331.75294753655</v>
      </c>
      <c r="V110" s="255">
        <v>-26.10207929201873</v>
      </c>
      <c r="W110" s="255">
        <v>-6254.386699601799</v>
      </c>
      <c r="X110" s="255">
        <v>-664.7013472726716</v>
      </c>
      <c r="Y110" s="255">
        <v>-1111.290615654264</v>
      </c>
      <c r="Z110" s="255">
        <v>-31.173109438187893</v>
      </c>
      <c r="AA110" s="255">
        <v>-107.09018708384872</v>
      </c>
      <c r="AB110" s="255"/>
      <c r="AC110" s="255"/>
      <c r="AD110" s="255"/>
      <c r="AE110" s="255"/>
      <c r="AF110" s="255"/>
      <c r="AG110" s="255"/>
      <c r="AH110" s="73"/>
      <c r="AI110" s="73"/>
      <c r="AJ110" s="73"/>
      <c r="AK110" s="73"/>
      <c r="AL110" s="73"/>
      <c r="AM110" s="73"/>
      <c r="AN110" s="73"/>
    </row>
    <row r="111" spans="1:40" s="33" customFormat="1" ht="11.25">
      <c r="A111" s="75">
        <v>72</v>
      </c>
      <c r="B111" s="91" t="s">
        <v>792</v>
      </c>
      <c r="C111" s="89" t="s">
        <v>793</v>
      </c>
      <c r="D111" s="76" t="s">
        <v>570</v>
      </c>
      <c r="E111" s="255">
        <v>280083</v>
      </c>
      <c r="F111" s="255">
        <v>145137.89789857215</v>
      </c>
      <c r="G111" s="255">
        <v>34082.67543853653</v>
      </c>
      <c r="H111" s="255">
        <v>40816.8221406671</v>
      </c>
      <c r="I111" s="255">
        <v>26756.661188859365</v>
      </c>
      <c r="J111" s="255">
        <v>25094.199295022045</v>
      </c>
      <c r="K111" s="255">
        <v>690.8034265646903</v>
      </c>
      <c r="L111" s="255">
        <v>6254.386699601799</v>
      </c>
      <c r="M111" s="255">
        <v>1111.290615654264</v>
      </c>
      <c r="N111" s="255">
        <v>138.26329652203663</v>
      </c>
      <c r="O111" s="255">
        <v>145137.89789857215</v>
      </c>
      <c r="P111" s="255">
        <v>34082.67543853653</v>
      </c>
      <c r="Q111" s="255">
        <v>40816.8221406671</v>
      </c>
      <c r="R111" s="255">
        <v>26756.661188859365</v>
      </c>
      <c r="S111" s="255">
        <v>22701.653066407078</v>
      </c>
      <c r="T111" s="255">
        <v>60.79328107842089</v>
      </c>
      <c r="U111" s="255">
        <v>2331.75294753655</v>
      </c>
      <c r="V111" s="255">
        <v>26.10207929201873</v>
      </c>
      <c r="W111" s="255">
        <v>6254.386699601799</v>
      </c>
      <c r="X111" s="255">
        <v>664.7013472726716</v>
      </c>
      <c r="Y111" s="255">
        <v>1111.290615654264</v>
      </c>
      <c r="Z111" s="255">
        <v>31.173109438187893</v>
      </c>
      <c r="AA111" s="255">
        <v>107.09018708384872</v>
      </c>
      <c r="AB111" s="255"/>
      <c r="AC111" s="255"/>
      <c r="AD111" s="255"/>
      <c r="AE111" s="255"/>
      <c r="AF111" s="255"/>
      <c r="AG111" s="255"/>
      <c r="AH111" s="73"/>
      <c r="AI111" s="73"/>
      <c r="AJ111" s="73"/>
      <c r="AK111" s="73"/>
      <c r="AL111" s="73"/>
      <c r="AM111" s="73"/>
      <c r="AN111" s="73"/>
    </row>
    <row r="112" spans="1:40" s="33" customFormat="1" ht="21">
      <c r="A112" s="75">
        <v>73</v>
      </c>
      <c r="B112" s="81" t="s">
        <v>794</v>
      </c>
      <c r="C112" s="89" t="s">
        <v>795</v>
      </c>
      <c r="D112" s="76" t="s">
        <v>472</v>
      </c>
      <c r="E112" s="255">
        <f aca="true" t="shared" si="15" ref="E112:AA112">(E107+E108+E109+E110+E111)</f>
        <v>-4294053</v>
      </c>
      <c r="F112" s="255">
        <f t="shared" si="15"/>
        <v>-2472928.6316836453</v>
      </c>
      <c r="G112" s="255">
        <f t="shared" si="15"/>
        <v>-487764.73227491754</v>
      </c>
      <c r="H112" s="255">
        <f t="shared" si="15"/>
        <v>-541575.8288694455</v>
      </c>
      <c r="I112" s="255">
        <f t="shared" si="15"/>
        <v>-325753.3103226122</v>
      </c>
      <c r="J112" s="255">
        <f t="shared" si="15"/>
        <v>-273504.4876083069</v>
      </c>
      <c r="K112" s="255">
        <f t="shared" si="15"/>
        <v>-81863.62877946915</v>
      </c>
      <c r="L112" s="255">
        <f t="shared" si="15"/>
        <v>-29002.702714140723</v>
      </c>
      <c r="M112" s="255">
        <f t="shared" si="15"/>
        <v>-65917.59313579426</v>
      </c>
      <c r="N112" s="255">
        <f t="shared" si="15"/>
        <v>-15742.08461166886</v>
      </c>
      <c r="O112" s="255">
        <f t="shared" si="15"/>
        <v>-2472928.6316836453</v>
      </c>
      <c r="P112" s="255">
        <f t="shared" si="15"/>
        <v>-487764.73227491754</v>
      </c>
      <c r="Q112" s="255">
        <f t="shared" si="15"/>
        <v>-541575.8288694455</v>
      </c>
      <c r="R112" s="255">
        <f t="shared" si="15"/>
        <v>-325753.3103226122</v>
      </c>
      <c r="S112" s="255">
        <f t="shared" si="15"/>
        <v>-223125.41627427778</v>
      </c>
      <c r="T112" s="255">
        <f t="shared" si="15"/>
        <v>-878.3973961058487</v>
      </c>
      <c r="U112" s="255">
        <f t="shared" si="15"/>
        <v>-49500.67393792331</v>
      </c>
      <c r="V112" s="255">
        <f t="shared" si="15"/>
        <v>-8231.186436132386</v>
      </c>
      <c r="W112" s="255">
        <f t="shared" si="15"/>
        <v>-29002.702714140723</v>
      </c>
      <c r="X112" s="255">
        <f t="shared" si="15"/>
        <v>-73632.44234333676</v>
      </c>
      <c r="Y112" s="255">
        <f t="shared" si="15"/>
        <v>-65917.59313579426</v>
      </c>
      <c r="Z112" s="255">
        <f t="shared" si="15"/>
        <v>-14459.617198048347</v>
      </c>
      <c r="AA112" s="255">
        <f t="shared" si="15"/>
        <v>-1282.467413620513</v>
      </c>
      <c r="AB112" s="255"/>
      <c r="AC112" s="255"/>
      <c r="AD112" s="255"/>
      <c r="AE112" s="255"/>
      <c r="AF112" s="255"/>
      <c r="AG112" s="255"/>
      <c r="AH112" s="73"/>
      <c r="AI112" s="73"/>
      <c r="AJ112" s="73"/>
      <c r="AK112" s="73"/>
      <c r="AL112" s="73"/>
      <c r="AM112" s="73"/>
      <c r="AN112" s="73"/>
    </row>
    <row r="113" spans="1:40" s="86" customFormat="1" ht="11.25">
      <c r="A113" s="82"/>
      <c r="B113" s="87"/>
      <c r="C113" s="82"/>
      <c r="D113" s="8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73"/>
      <c r="AI113" s="73"/>
      <c r="AJ113" s="73"/>
      <c r="AK113" s="73"/>
      <c r="AL113" s="73"/>
      <c r="AM113" s="73"/>
      <c r="AN113" s="73"/>
    </row>
    <row r="114" spans="1:40" s="33" customFormat="1" ht="11.25">
      <c r="A114" s="75">
        <v>74</v>
      </c>
      <c r="B114" s="31" t="s">
        <v>796</v>
      </c>
      <c r="C114" s="89" t="s">
        <v>797</v>
      </c>
      <c r="D114" s="76" t="s">
        <v>472</v>
      </c>
      <c r="E114" s="255">
        <f aca="true" t="shared" si="16" ref="E114:AA114">(E104+E112)</f>
        <v>72622043</v>
      </c>
      <c r="F114" s="255">
        <f t="shared" si="16"/>
        <v>42762804.93911438</v>
      </c>
      <c r="G114" s="255">
        <f t="shared" si="16"/>
        <v>8549506.474388333</v>
      </c>
      <c r="H114" s="255">
        <f t="shared" si="16"/>
        <v>8214322.548922127</v>
      </c>
      <c r="I114" s="255">
        <f t="shared" si="16"/>
        <v>5040271.366611745</v>
      </c>
      <c r="J114" s="255">
        <f t="shared" si="16"/>
        <v>4762612.524568835</v>
      </c>
      <c r="K114" s="255">
        <f t="shared" si="16"/>
        <v>707561.7797336837</v>
      </c>
      <c r="L114" s="255">
        <f t="shared" si="16"/>
        <v>935421.5919341294</v>
      </c>
      <c r="M114" s="255">
        <f t="shared" si="16"/>
        <v>1507776.519072537</v>
      </c>
      <c r="N114" s="255">
        <f t="shared" si="16"/>
        <v>141765.2556542392</v>
      </c>
      <c r="O114" s="255">
        <f t="shared" si="16"/>
        <v>42762804.93911438</v>
      </c>
      <c r="P114" s="255">
        <f t="shared" si="16"/>
        <v>8549506.474388333</v>
      </c>
      <c r="Q114" s="255">
        <f t="shared" si="16"/>
        <v>8214322.548922127</v>
      </c>
      <c r="R114" s="255">
        <f t="shared" si="16"/>
        <v>5040271.366611745</v>
      </c>
      <c r="S114" s="255">
        <f t="shared" si="16"/>
        <v>4038308.538657917</v>
      </c>
      <c r="T114" s="255">
        <f t="shared" si="16"/>
        <v>12807.164754651147</v>
      </c>
      <c r="U114" s="255">
        <f t="shared" si="16"/>
        <v>711496.8211562671</v>
      </c>
      <c r="V114" s="255">
        <f t="shared" si="16"/>
        <v>84794.19176372772</v>
      </c>
      <c r="W114" s="255">
        <f t="shared" si="16"/>
        <v>935421.5919341294</v>
      </c>
      <c r="X114" s="255">
        <f t="shared" si="16"/>
        <v>622767.587969956</v>
      </c>
      <c r="Y114" s="255">
        <f t="shared" si="16"/>
        <v>1507776.519072537</v>
      </c>
      <c r="Z114" s="255">
        <f t="shared" si="16"/>
        <v>113934.25240408881</v>
      </c>
      <c r="AA114" s="255">
        <f t="shared" si="16"/>
        <v>27831.00325015037</v>
      </c>
      <c r="AB114" s="255"/>
      <c r="AC114" s="255"/>
      <c r="AD114" s="255"/>
      <c r="AE114" s="255"/>
      <c r="AF114" s="255"/>
      <c r="AG114" s="255"/>
      <c r="AH114" s="73"/>
      <c r="AI114" s="73"/>
      <c r="AJ114" s="73"/>
      <c r="AK114" s="73"/>
      <c r="AL114" s="73"/>
      <c r="AM114" s="73"/>
      <c r="AN114" s="73"/>
    </row>
    <row r="115" spans="1:40" s="86" customFormat="1" ht="11.25">
      <c r="A115" s="82"/>
      <c r="B115" s="87"/>
      <c r="C115" s="82"/>
      <c r="D115" s="8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73"/>
      <c r="AI115" s="73"/>
      <c r="AJ115" s="73"/>
      <c r="AK115" s="73"/>
      <c r="AL115" s="73"/>
      <c r="AM115" s="73"/>
      <c r="AN115" s="73"/>
    </row>
    <row r="116" spans="1:40" s="33" customFormat="1" ht="21">
      <c r="A116" s="75">
        <v>75</v>
      </c>
      <c r="B116" s="81" t="s">
        <v>798</v>
      </c>
      <c r="C116" s="89" t="s">
        <v>799</v>
      </c>
      <c r="D116" s="76" t="s">
        <v>472</v>
      </c>
      <c r="E116" s="255">
        <f aca="true" t="shared" si="17" ref="E116:AA116">(E86+E114)</f>
        <v>972412431.03</v>
      </c>
      <c r="F116" s="255">
        <f t="shared" si="17"/>
        <v>519924017.27939254</v>
      </c>
      <c r="G116" s="255">
        <f t="shared" si="17"/>
        <v>117659783.263348</v>
      </c>
      <c r="H116" s="255">
        <f t="shared" si="17"/>
        <v>133996078.69695511</v>
      </c>
      <c r="I116" s="255">
        <f t="shared" si="17"/>
        <v>86805289.65024456</v>
      </c>
      <c r="J116" s="255">
        <f t="shared" si="17"/>
        <v>82009254.86192974</v>
      </c>
      <c r="K116" s="255">
        <f t="shared" si="17"/>
        <v>3399844.3558025165</v>
      </c>
      <c r="L116" s="255">
        <f t="shared" si="17"/>
        <v>19578660.5973388</v>
      </c>
      <c r="M116" s="255">
        <f t="shared" si="17"/>
        <v>8259803.151230605</v>
      </c>
      <c r="N116" s="255">
        <f t="shared" si="17"/>
        <v>779699.1737579312</v>
      </c>
      <c r="O116" s="255">
        <f t="shared" si="17"/>
        <v>519924017.27939254</v>
      </c>
      <c r="P116" s="255">
        <f t="shared" si="17"/>
        <v>117659783.263348</v>
      </c>
      <c r="Q116" s="255">
        <f t="shared" si="17"/>
        <v>133996078.69695511</v>
      </c>
      <c r="R116" s="255">
        <f t="shared" si="17"/>
        <v>86805289.65024456</v>
      </c>
      <c r="S116" s="255">
        <f t="shared" si="17"/>
        <v>73294675.8527435</v>
      </c>
      <c r="T116" s="255">
        <f t="shared" si="17"/>
        <v>203157.7687851253</v>
      </c>
      <c r="U116" s="255">
        <f t="shared" si="17"/>
        <v>8511421.240401113</v>
      </c>
      <c r="V116" s="255">
        <f t="shared" si="17"/>
        <v>323811.2501510495</v>
      </c>
      <c r="W116" s="255">
        <f t="shared" si="17"/>
        <v>19578660.5973388</v>
      </c>
      <c r="X116" s="255">
        <f t="shared" si="17"/>
        <v>3076033.105651467</v>
      </c>
      <c r="Y116" s="255">
        <f t="shared" si="17"/>
        <v>8259803.151230605</v>
      </c>
      <c r="Z116" s="255">
        <f t="shared" si="17"/>
        <v>400177.0000014941</v>
      </c>
      <c r="AA116" s="255">
        <f t="shared" si="17"/>
        <v>379522.17375643714</v>
      </c>
      <c r="AB116" s="255"/>
      <c r="AC116" s="255"/>
      <c r="AD116" s="255"/>
      <c r="AE116" s="255"/>
      <c r="AF116" s="255"/>
      <c r="AG116" s="255"/>
      <c r="AH116" s="73"/>
      <c r="AI116" s="73"/>
      <c r="AJ116" s="73"/>
      <c r="AK116" s="73"/>
      <c r="AL116" s="73"/>
      <c r="AM116" s="73"/>
      <c r="AN116" s="73"/>
    </row>
    <row r="117" spans="1:40" s="86" customFormat="1" ht="11.25">
      <c r="A117" s="82"/>
      <c r="B117" s="87"/>
      <c r="C117" s="82"/>
      <c r="D117" s="8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73"/>
      <c r="AI117" s="73"/>
      <c r="AJ117" s="73"/>
      <c r="AK117" s="73"/>
      <c r="AL117" s="73"/>
      <c r="AM117" s="73"/>
      <c r="AN117" s="73"/>
    </row>
    <row r="118" spans="1:40" s="33" customFormat="1" ht="21">
      <c r="A118" s="75"/>
      <c r="B118" s="75" t="s">
        <v>800</v>
      </c>
      <c r="C118" s="75"/>
      <c r="D118" s="76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73"/>
      <c r="AI118" s="73"/>
      <c r="AJ118" s="73"/>
      <c r="AK118" s="73"/>
      <c r="AL118" s="73"/>
      <c r="AM118" s="73"/>
      <c r="AN118" s="73"/>
    </row>
    <row r="119" spans="1:40" s="33" customFormat="1" ht="11.25">
      <c r="A119" s="75">
        <v>76</v>
      </c>
      <c r="B119" s="93" t="s">
        <v>801</v>
      </c>
      <c r="C119" s="94" t="s">
        <v>802</v>
      </c>
      <c r="D119" s="85" t="s">
        <v>552</v>
      </c>
      <c r="E119" s="255">
        <v>19860502</v>
      </c>
      <c r="F119" s="255">
        <v>10320412.71891758</v>
      </c>
      <c r="G119" s="255">
        <v>2422850.4701188505</v>
      </c>
      <c r="H119" s="255">
        <v>2901479.0557132405</v>
      </c>
      <c r="I119" s="255">
        <v>1901933.3580001637</v>
      </c>
      <c r="J119" s="255">
        <v>1783549.513128827</v>
      </c>
      <c r="K119" s="255">
        <v>1.685847931053489E-17</v>
      </c>
      <c r="L119" s="255">
        <v>443703.45662060514</v>
      </c>
      <c r="M119" s="255">
        <v>78960.41270401978</v>
      </c>
      <c r="N119" s="255">
        <v>7613.014796711139</v>
      </c>
      <c r="O119" s="255">
        <v>10320412.71891758</v>
      </c>
      <c r="P119" s="255">
        <v>2422850.4701188505</v>
      </c>
      <c r="Q119" s="255">
        <v>2901479.0557132405</v>
      </c>
      <c r="R119" s="255">
        <v>1901933.3580001637</v>
      </c>
      <c r="S119" s="255">
        <v>1613641.915997622</v>
      </c>
      <c r="T119" s="255">
        <v>4317.275550364061</v>
      </c>
      <c r="U119" s="255">
        <v>165590.32158084118</v>
      </c>
      <c r="V119" s="255">
        <v>4.58314117115287E-19</v>
      </c>
      <c r="W119" s="255">
        <v>443703.45662060514</v>
      </c>
      <c r="X119" s="255">
        <v>1.6400165193419604E-17</v>
      </c>
      <c r="Y119" s="255">
        <v>78960.41270401978</v>
      </c>
      <c r="Z119" s="255">
        <v>0</v>
      </c>
      <c r="AA119" s="255">
        <v>7613.014796711139</v>
      </c>
      <c r="AB119" s="255"/>
      <c r="AC119" s="255"/>
      <c r="AD119" s="255"/>
      <c r="AE119" s="255"/>
      <c r="AF119" s="255"/>
      <c r="AG119" s="255"/>
      <c r="AH119" s="73"/>
      <c r="AI119" s="73"/>
      <c r="AJ119" s="73"/>
      <c r="AK119" s="73"/>
      <c r="AL119" s="73"/>
      <c r="AM119" s="73"/>
      <c r="AN119" s="73"/>
    </row>
    <row r="120" spans="1:40" s="33" customFormat="1" ht="11.25">
      <c r="A120" s="75">
        <v>77</v>
      </c>
      <c r="B120" s="93" t="s">
        <v>803</v>
      </c>
      <c r="C120" s="94" t="s">
        <v>804</v>
      </c>
      <c r="D120" s="85" t="s">
        <v>552</v>
      </c>
      <c r="E120" s="255">
        <v>11826946</v>
      </c>
      <c r="F120" s="255">
        <v>6145814.6387413265</v>
      </c>
      <c r="G120" s="255">
        <v>1442809.5360414486</v>
      </c>
      <c r="H120" s="255">
        <v>1727833.269876637</v>
      </c>
      <c r="I120" s="255">
        <v>1132602.9483376907</v>
      </c>
      <c r="J120" s="255">
        <v>1062105.2670320685</v>
      </c>
      <c r="K120" s="255">
        <v>1.0039238909863073E-17</v>
      </c>
      <c r="L120" s="255">
        <v>264225.7895326734</v>
      </c>
      <c r="M120" s="255">
        <v>47020.99358758183</v>
      </c>
      <c r="N120" s="255">
        <v>4533.556850572238</v>
      </c>
      <c r="O120" s="255">
        <v>6145814.6387413265</v>
      </c>
      <c r="P120" s="255">
        <v>1442809.5360414486</v>
      </c>
      <c r="Q120" s="255">
        <v>1727833.269876637</v>
      </c>
      <c r="R120" s="255">
        <v>1132602.9483376907</v>
      </c>
      <c r="S120" s="255">
        <v>960925.1469998297</v>
      </c>
      <c r="T120" s="255">
        <v>2570.941298526897</v>
      </c>
      <c r="U120" s="255">
        <v>98609.17873371193</v>
      </c>
      <c r="V120" s="255">
        <v>2.7292645040695223E-19</v>
      </c>
      <c r="W120" s="255">
        <v>264225.7895326734</v>
      </c>
      <c r="X120" s="255">
        <v>9.76631245945612E-18</v>
      </c>
      <c r="Y120" s="255">
        <v>47020.99358758183</v>
      </c>
      <c r="Z120" s="255">
        <v>0</v>
      </c>
      <c r="AA120" s="255">
        <v>4533.556850572238</v>
      </c>
      <c r="AB120" s="255"/>
      <c r="AC120" s="255"/>
      <c r="AD120" s="255"/>
      <c r="AE120" s="255"/>
      <c r="AF120" s="255"/>
      <c r="AG120" s="255"/>
      <c r="AH120" s="73"/>
      <c r="AI120" s="73"/>
      <c r="AJ120" s="73"/>
      <c r="AK120" s="73"/>
      <c r="AL120" s="73"/>
      <c r="AM120" s="73"/>
      <c r="AN120" s="73"/>
    </row>
    <row r="121" spans="1:40" s="33" customFormat="1" ht="11.25">
      <c r="A121" s="75">
        <v>78</v>
      </c>
      <c r="B121" s="93" t="s">
        <v>805</v>
      </c>
      <c r="C121" s="94" t="s">
        <v>806</v>
      </c>
      <c r="D121" s="85" t="s">
        <v>552</v>
      </c>
      <c r="E121" s="255">
        <v>4185132</v>
      </c>
      <c r="F121" s="255">
        <v>2174783.37270372</v>
      </c>
      <c r="G121" s="255">
        <v>510558.54649139516</v>
      </c>
      <c r="H121" s="255">
        <v>611418.2231343028</v>
      </c>
      <c r="I121" s="255">
        <v>400787.5610814843</v>
      </c>
      <c r="J121" s="255">
        <v>375840.9601620278</v>
      </c>
      <c r="K121" s="255">
        <v>3.5525265793310515E-18</v>
      </c>
      <c r="L121" s="255">
        <v>93500.03010062416</v>
      </c>
      <c r="M121" s="255">
        <v>16639.043159170888</v>
      </c>
      <c r="N121" s="255">
        <v>1604.2631672748898</v>
      </c>
      <c r="O121" s="255">
        <v>2174783.37270372</v>
      </c>
      <c r="P121" s="255">
        <v>510558.54649139516</v>
      </c>
      <c r="Q121" s="255">
        <v>611418.2231343028</v>
      </c>
      <c r="R121" s="255">
        <v>400787.5610814843</v>
      </c>
      <c r="S121" s="255">
        <v>340036.9446443478</v>
      </c>
      <c r="T121" s="255">
        <v>909.7639152648934</v>
      </c>
      <c r="U121" s="255">
        <v>34894.25160241514</v>
      </c>
      <c r="V121" s="255">
        <v>9.657888192307201E-20</v>
      </c>
      <c r="W121" s="255">
        <v>93500.03010062416</v>
      </c>
      <c r="X121" s="255">
        <v>3.4559476974079797E-18</v>
      </c>
      <c r="Y121" s="255">
        <v>16639.043159170888</v>
      </c>
      <c r="Z121" s="255">
        <v>0</v>
      </c>
      <c r="AA121" s="255">
        <v>1604.2631672748898</v>
      </c>
      <c r="AB121" s="255"/>
      <c r="AC121" s="255"/>
      <c r="AD121" s="255"/>
      <c r="AE121" s="255"/>
      <c r="AF121" s="255"/>
      <c r="AG121" s="255"/>
      <c r="AH121" s="73"/>
      <c r="AI121" s="73"/>
      <c r="AJ121" s="73"/>
      <c r="AK121" s="73"/>
      <c r="AL121" s="73"/>
      <c r="AM121" s="73"/>
      <c r="AN121" s="73"/>
    </row>
    <row r="122" spans="1:40" s="33" customFormat="1" ht="21">
      <c r="A122" s="75">
        <v>79</v>
      </c>
      <c r="B122" s="95" t="s">
        <v>807</v>
      </c>
      <c r="C122" s="84" t="s">
        <v>808</v>
      </c>
      <c r="D122" s="85" t="s">
        <v>472</v>
      </c>
      <c r="E122" s="255">
        <f aca="true" t="shared" si="18" ref="E122:AA122">(E119+E120+E121)</f>
        <v>35872580</v>
      </c>
      <c r="F122" s="255">
        <f t="shared" si="18"/>
        <v>18641010.730362628</v>
      </c>
      <c r="G122" s="255">
        <f t="shared" si="18"/>
        <v>4376218.552651694</v>
      </c>
      <c r="H122" s="255">
        <f t="shared" si="18"/>
        <v>5240730.54872418</v>
      </c>
      <c r="I122" s="255">
        <f t="shared" si="18"/>
        <v>3435323.867419339</v>
      </c>
      <c r="J122" s="255">
        <f t="shared" si="18"/>
        <v>3221495.7403229233</v>
      </c>
      <c r="K122" s="255">
        <f t="shared" si="18"/>
        <v>3.0450244799729016E-17</v>
      </c>
      <c r="L122" s="255">
        <f t="shared" si="18"/>
        <v>801429.2762539027</v>
      </c>
      <c r="M122" s="255">
        <f t="shared" si="18"/>
        <v>142620.4494507725</v>
      </c>
      <c r="N122" s="255">
        <f t="shared" si="18"/>
        <v>13750.834814558268</v>
      </c>
      <c r="O122" s="255">
        <f t="shared" si="18"/>
        <v>18641010.730362628</v>
      </c>
      <c r="P122" s="255">
        <f t="shared" si="18"/>
        <v>4376218.552651694</v>
      </c>
      <c r="Q122" s="255">
        <f t="shared" si="18"/>
        <v>5240730.54872418</v>
      </c>
      <c r="R122" s="255">
        <f t="shared" si="18"/>
        <v>3435323.867419339</v>
      </c>
      <c r="S122" s="255">
        <f t="shared" si="18"/>
        <v>2914604.0076417997</v>
      </c>
      <c r="T122" s="255">
        <f t="shared" si="18"/>
        <v>7797.980764155851</v>
      </c>
      <c r="U122" s="255">
        <f t="shared" si="18"/>
        <v>299093.75191696826</v>
      </c>
      <c r="V122" s="255">
        <f t="shared" si="18"/>
        <v>8.278194494453113E-19</v>
      </c>
      <c r="W122" s="255">
        <f t="shared" si="18"/>
        <v>801429.2762539027</v>
      </c>
      <c r="X122" s="255">
        <f t="shared" si="18"/>
        <v>2.96224253502837E-17</v>
      </c>
      <c r="Y122" s="255">
        <f t="shared" si="18"/>
        <v>142620.4494507725</v>
      </c>
      <c r="Z122" s="255">
        <f t="shared" si="18"/>
        <v>0</v>
      </c>
      <c r="AA122" s="255">
        <f t="shared" si="18"/>
        <v>13750.834814558268</v>
      </c>
      <c r="AB122" s="255"/>
      <c r="AC122" s="255"/>
      <c r="AD122" s="255"/>
      <c r="AE122" s="255"/>
      <c r="AF122" s="255"/>
      <c r="AG122" s="255"/>
      <c r="AH122" s="73"/>
      <c r="AI122" s="73"/>
      <c r="AJ122" s="73"/>
      <c r="AK122" s="73"/>
      <c r="AL122" s="73"/>
      <c r="AM122" s="73"/>
      <c r="AN122" s="73"/>
    </row>
    <row r="123" spans="1:40" s="33" customFormat="1" ht="11.25">
      <c r="A123" s="75"/>
      <c r="B123" s="93"/>
      <c r="C123" s="82"/>
      <c r="D123" s="8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73"/>
      <c r="AI123" s="73"/>
      <c r="AJ123" s="73"/>
      <c r="AK123" s="73"/>
      <c r="AL123" s="73"/>
      <c r="AM123" s="73"/>
      <c r="AN123" s="73"/>
    </row>
    <row r="124" spans="1:40" s="33" customFormat="1" ht="11.25">
      <c r="A124" s="75">
        <v>80</v>
      </c>
      <c r="B124" s="95" t="s">
        <v>809</v>
      </c>
      <c r="C124" s="96" t="s">
        <v>810</v>
      </c>
      <c r="D124" s="85" t="s">
        <v>555</v>
      </c>
      <c r="E124" s="255">
        <v>6765446</v>
      </c>
      <c r="F124" s="255">
        <v>3307452.5795680317</v>
      </c>
      <c r="G124" s="255">
        <v>775931.8081051124</v>
      </c>
      <c r="H124" s="255">
        <v>929149.4003605816</v>
      </c>
      <c r="I124" s="255">
        <v>609004.3232532921</v>
      </c>
      <c r="J124" s="255">
        <v>570932.6444952847</v>
      </c>
      <c r="K124" s="255">
        <v>379446.71056312736</v>
      </c>
      <c r="L124" s="255">
        <v>141998.66303967347</v>
      </c>
      <c r="M124" s="255">
        <v>25257.627220919236</v>
      </c>
      <c r="N124" s="255">
        <v>26272.243393978384</v>
      </c>
      <c r="O124" s="255">
        <v>3307452.5795680317</v>
      </c>
      <c r="P124" s="255">
        <v>775931.8081051124</v>
      </c>
      <c r="Q124" s="255">
        <v>929149.4003605816</v>
      </c>
      <c r="R124" s="255">
        <v>609004.3232532921</v>
      </c>
      <c r="S124" s="255">
        <v>516652.9939954857</v>
      </c>
      <c r="T124" s="255">
        <v>1379.2348465082252</v>
      </c>
      <c r="U124" s="255">
        <v>52900.41565329072</v>
      </c>
      <c r="V124" s="255">
        <v>11324.656515784474</v>
      </c>
      <c r="W124" s="255">
        <v>141998.66303967347</v>
      </c>
      <c r="X124" s="255">
        <v>368122.05404734286</v>
      </c>
      <c r="Y124" s="255">
        <v>25257.627220919236</v>
      </c>
      <c r="Z124" s="255">
        <v>23833.939648264368</v>
      </c>
      <c r="AA124" s="255">
        <v>2438.303745714018</v>
      </c>
      <c r="AB124" s="255"/>
      <c r="AC124" s="255"/>
      <c r="AD124" s="255"/>
      <c r="AE124" s="255"/>
      <c r="AF124" s="255"/>
      <c r="AG124" s="255"/>
      <c r="AH124" s="73"/>
      <c r="AI124" s="73"/>
      <c r="AJ124" s="73"/>
      <c r="AK124" s="73"/>
      <c r="AL124" s="73"/>
      <c r="AM124" s="73"/>
      <c r="AN124" s="73"/>
    </row>
    <row r="125" spans="1:40" s="33" customFormat="1" ht="11.25">
      <c r="A125" s="75">
        <v>81</v>
      </c>
      <c r="B125" s="93" t="s">
        <v>811</v>
      </c>
      <c r="C125" s="96" t="s">
        <v>812</v>
      </c>
      <c r="D125" s="85" t="s">
        <v>583</v>
      </c>
      <c r="E125" s="255">
        <v>66476977.00000001</v>
      </c>
      <c r="F125" s="255">
        <v>39598425.9009261</v>
      </c>
      <c r="G125" s="255">
        <v>7530046.723044392</v>
      </c>
      <c r="H125" s="255">
        <v>8200545.687627923</v>
      </c>
      <c r="I125" s="255">
        <v>4818993.269734716</v>
      </c>
      <c r="J125" s="255">
        <v>3910948.9904928673</v>
      </c>
      <c r="K125" s="255">
        <v>736719.3856630229</v>
      </c>
      <c r="L125" s="255">
        <v>230227.80642611723</v>
      </c>
      <c r="M125" s="255">
        <v>1208304.913292891</v>
      </c>
      <c r="N125" s="255">
        <v>242764.3227919709</v>
      </c>
      <c r="O125" s="255">
        <v>39598425.9009261</v>
      </c>
      <c r="P125" s="255">
        <v>7530046.723044392</v>
      </c>
      <c r="Q125" s="255">
        <v>8200545.687627923</v>
      </c>
      <c r="R125" s="255">
        <v>4818993.269734716</v>
      </c>
      <c r="S125" s="255">
        <v>3073871.1253646733</v>
      </c>
      <c r="T125" s="255">
        <v>13590.41573782635</v>
      </c>
      <c r="U125" s="255">
        <v>823487.4493903681</v>
      </c>
      <c r="V125" s="255">
        <v>132441.7322957918</v>
      </c>
      <c r="W125" s="255">
        <v>230227.80642611723</v>
      </c>
      <c r="X125" s="255">
        <v>604277.6533672311</v>
      </c>
      <c r="Y125" s="255">
        <v>1208304.913292891</v>
      </c>
      <c r="Z125" s="255">
        <v>223754.93647752283</v>
      </c>
      <c r="AA125" s="255">
        <v>19009.386314448075</v>
      </c>
      <c r="AB125" s="255"/>
      <c r="AC125" s="255"/>
      <c r="AD125" s="255"/>
      <c r="AE125" s="255"/>
      <c r="AF125" s="255"/>
      <c r="AG125" s="255"/>
      <c r="AH125" s="73"/>
      <c r="AI125" s="73"/>
      <c r="AJ125" s="73"/>
      <c r="AK125" s="73"/>
      <c r="AL125" s="73"/>
      <c r="AM125" s="73"/>
      <c r="AN125" s="73"/>
    </row>
    <row r="126" spans="1:40" s="33" customFormat="1" ht="11.25">
      <c r="A126" s="75">
        <v>82</v>
      </c>
      <c r="B126" s="93" t="s">
        <v>813</v>
      </c>
      <c r="C126" s="96" t="s">
        <v>814</v>
      </c>
      <c r="D126" s="85" t="s">
        <v>586</v>
      </c>
      <c r="E126" s="255">
        <v>11077294</v>
      </c>
      <c r="F126" s="255">
        <v>6664022.390045642</v>
      </c>
      <c r="G126" s="255">
        <v>1278370.3869226486</v>
      </c>
      <c r="H126" s="255">
        <v>1250590.6946958085</v>
      </c>
      <c r="I126" s="255">
        <v>765524.0051274209</v>
      </c>
      <c r="J126" s="255">
        <v>671967.4213385644</v>
      </c>
      <c r="K126" s="255">
        <v>107386.55873367416</v>
      </c>
      <c r="L126" s="255">
        <v>117588.94963056374</v>
      </c>
      <c r="M126" s="255">
        <v>196497.8784820667</v>
      </c>
      <c r="N126" s="255">
        <v>25345.71502361176</v>
      </c>
      <c r="O126" s="255">
        <v>6664022.390045642</v>
      </c>
      <c r="P126" s="255">
        <v>1278370.3869226486</v>
      </c>
      <c r="Q126" s="255">
        <v>1250590.6946958085</v>
      </c>
      <c r="R126" s="255">
        <v>765524.0051274209</v>
      </c>
      <c r="S126" s="255">
        <v>562457.6245649752</v>
      </c>
      <c r="T126" s="255">
        <v>1931.7549110447746</v>
      </c>
      <c r="U126" s="255">
        <v>107578.04186254447</v>
      </c>
      <c r="V126" s="255">
        <v>13905.169502269004</v>
      </c>
      <c r="W126" s="255">
        <v>117588.94963056374</v>
      </c>
      <c r="X126" s="255">
        <v>93481.38923140516</v>
      </c>
      <c r="Y126" s="255">
        <v>196497.8784820667</v>
      </c>
      <c r="Z126" s="255">
        <v>21264.9581020191</v>
      </c>
      <c r="AA126" s="255">
        <v>4080.7569215926605</v>
      </c>
      <c r="AB126" s="255"/>
      <c r="AC126" s="255"/>
      <c r="AD126" s="255"/>
      <c r="AE126" s="255"/>
      <c r="AF126" s="255"/>
      <c r="AG126" s="255"/>
      <c r="AH126" s="73"/>
      <c r="AI126" s="73"/>
      <c r="AJ126" s="73"/>
      <c r="AK126" s="73"/>
      <c r="AL126" s="73"/>
      <c r="AM126" s="73"/>
      <c r="AN126" s="73"/>
    </row>
    <row r="127" spans="1:40" s="33" customFormat="1" ht="11.25">
      <c r="A127" s="75">
        <v>83</v>
      </c>
      <c r="B127" s="95" t="s">
        <v>815</v>
      </c>
      <c r="C127" s="96" t="s">
        <v>816</v>
      </c>
      <c r="D127" s="85" t="s">
        <v>552</v>
      </c>
      <c r="E127" s="255">
        <v>26792</v>
      </c>
      <c r="F127" s="255">
        <v>13922.331749984962</v>
      </c>
      <c r="G127" s="255">
        <v>3268.4475848306483</v>
      </c>
      <c r="H127" s="255">
        <v>3914.1219522381234</v>
      </c>
      <c r="I127" s="255">
        <v>2565.725605905651</v>
      </c>
      <c r="J127" s="255">
        <v>2406.024709533905</v>
      </c>
      <c r="K127" s="255">
        <v>2.2742243760396936E-20</v>
      </c>
      <c r="L127" s="255">
        <v>598.5600469605075</v>
      </c>
      <c r="M127" s="255">
        <v>106.51832351297556</v>
      </c>
      <c r="N127" s="255">
        <v>10.270027033228308</v>
      </c>
      <c r="O127" s="255">
        <v>13922.331749984962</v>
      </c>
      <c r="P127" s="255">
        <v>3268.4475848306483</v>
      </c>
      <c r="Q127" s="255">
        <v>3914.1219522381234</v>
      </c>
      <c r="R127" s="255">
        <v>2565.725605905651</v>
      </c>
      <c r="S127" s="255">
        <v>2176.817797123572</v>
      </c>
      <c r="T127" s="255">
        <v>5.824044454936433</v>
      </c>
      <c r="U127" s="255">
        <v>223.38286795539696</v>
      </c>
      <c r="V127" s="255">
        <v>6.182699624487221E-22</v>
      </c>
      <c r="W127" s="255">
        <v>598.5600469605075</v>
      </c>
      <c r="X127" s="255">
        <v>2.2123973797948213E-20</v>
      </c>
      <c r="Y127" s="255">
        <v>106.51832351297556</v>
      </c>
      <c r="Z127" s="255">
        <v>0</v>
      </c>
      <c r="AA127" s="255">
        <v>10.270027033228308</v>
      </c>
      <c r="AB127" s="255"/>
      <c r="AC127" s="255"/>
      <c r="AD127" s="255"/>
      <c r="AE127" s="255"/>
      <c r="AF127" s="255"/>
      <c r="AG127" s="255"/>
      <c r="AH127" s="73"/>
      <c r="AI127" s="73"/>
      <c r="AJ127" s="73"/>
      <c r="AK127" s="73"/>
      <c r="AL127" s="73"/>
      <c r="AM127" s="73"/>
      <c r="AN127" s="73"/>
    </row>
    <row r="128" spans="1:40" s="33" customFormat="1" ht="11.25">
      <c r="A128" s="75">
        <v>84</v>
      </c>
      <c r="B128" s="95" t="s">
        <v>817</v>
      </c>
      <c r="C128" s="96" t="s">
        <v>818</v>
      </c>
      <c r="D128" s="85" t="s">
        <v>583</v>
      </c>
      <c r="E128" s="255">
        <v>3535721</v>
      </c>
      <c r="F128" s="255">
        <v>2106127.4495807523</v>
      </c>
      <c r="G128" s="255">
        <v>400501.73054122546</v>
      </c>
      <c r="H128" s="255">
        <v>436163.6600774655</v>
      </c>
      <c r="I128" s="255">
        <v>256308.52171060222</v>
      </c>
      <c r="J128" s="255">
        <v>208012.2337033231</v>
      </c>
      <c r="K128" s="255">
        <v>39184.00505780895</v>
      </c>
      <c r="L128" s="255">
        <v>12245.161057259837</v>
      </c>
      <c r="M128" s="255">
        <v>64266.29562792626</v>
      </c>
      <c r="N128" s="255">
        <v>12911.942643636612</v>
      </c>
      <c r="O128" s="255">
        <v>2106127.4495807523</v>
      </c>
      <c r="P128" s="255">
        <v>400501.73054122546</v>
      </c>
      <c r="Q128" s="255">
        <v>436163.6600774655</v>
      </c>
      <c r="R128" s="255">
        <v>256308.52171060222</v>
      </c>
      <c r="S128" s="255">
        <v>163490.44706478616</v>
      </c>
      <c r="T128" s="255">
        <v>722.8354911951413</v>
      </c>
      <c r="U128" s="255">
        <v>43798.95114734176</v>
      </c>
      <c r="V128" s="255">
        <v>7044.198386978535</v>
      </c>
      <c r="W128" s="255">
        <v>12245.161057259837</v>
      </c>
      <c r="X128" s="255">
        <v>32139.806670830414</v>
      </c>
      <c r="Y128" s="255">
        <v>64266.29562792626</v>
      </c>
      <c r="Z128" s="255">
        <v>11900.887547236747</v>
      </c>
      <c r="AA128" s="255">
        <v>1011.055096399866</v>
      </c>
      <c r="AB128" s="255"/>
      <c r="AC128" s="255"/>
      <c r="AD128" s="255"/>
      <c r="AE128" s="255"/>
      <c r="AF128" s="255"/>
      <c r="AG128" s="255"/>
      <c r="AH128" s="73"/>
      <c r="AI128" s="73"/>
      <c r="AJ128" s="73"/>
      <c r="AK128" s="73"/>
      <c r="AL128" s="73"/>
      <c r="AM128" s="73"/>
      <c r="AN128" s="73"/>
    </row>
    <row r="129" spans="1:40" s="33" customFormat="1" ht="11.25">
      <c r="A129" s="75"/>
      <c r="B129" s="93"/>
      <c r="C129" s="94"/>
      <c r="D129" s="8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73"/>
      <c r="AI129" s="73"/>
      <c r="AJ129" s="73"/>
      <c r="AK129" s="73"/>
      <c r="AL129" s="73"/>
      <c r="AM129" s="73"/>
      <c r="AN129" s="73"/>
    </row>
    <row r="130" spans="1:40" s="33" customFormat="1" ht="21">
      <c r="A130" s="75">
        <v>85</v>
      </c>
      <c r="B130" s="93" t="s">
        <v>819</v>
      </c>
      <c r="C130" s="96" t="s">
        <v>820</v>
      </c>
      <c r="D130" s="85" t="s">
        <v>472</v>
      </c>
      <c r="E130" s="255">
        <f aca="true" t="shared" si="19" ref="E130:AA130">(E122+E124+E125+E126+E127+E128)</f>
        <v>123754810</v>
      </c>
      <c r="F130" s="255">
        <f t="shared" si="19"/>
        <v>70330961.38223314</v>
      </c>
      <c r="G130" s="255">
        <f t="shared" si="19"/>
        <v>14364337.648849903</v>
      </c>
      <c r="H130" s="255">
        <f t="shared" si="19"/>
        <v>16061094.113438196</v>
      </c>
      <c r="I130" s="255">
        <f t="shared" si="19"/>
        <v>9887719.712851275</v>
      </c>
      <c r="J130" s="255">
        <f t="shared" si="19"/>
        <v>8585763.055062497</v>
      </c>
      <c r="K130" s="255">
        <f t="shared" si="19"/>
        <v>1262736.6600176333</v>
      </c>
      <c r="L130" s="255">
        <f t="shared" si="19"/>
        <v>1304088.4164544777</v>
      </c>
      <c r="M130" s="255">
        <f t="shared" si="19"/>
        <v>1637053.682398089</v>
      </c>
      <c r="N130" s="255">
        <f t="shared" si="19"/>
        <v>321055.32869478915</v>
      </c>
      <c r="O130" s="255">
        <f t="shared" si="19"/>
        <v>70330961.38223314</v>
      </c>
      <c r="P130" s="255">
        <f t="shared" si="19"/>
        <v>14364337.648849903</v>
      </c>
      <c r="Q130" s="255">
        <f t="shared" si="19"/>
        <v>16061094.113438196</v>
      </c>
      <c r="R130" s="255">
        <f t="shared" si="19"/>
        <v>9887719.712851275</v>
      </c>
      <c r="S130" s="255">
        <f t="shared" si="19"/>
        <v>7233253.016428844</v>
      </c>
      <c r="T130" s="255">
        <f t="shared" si="19"/>
        <v>25428.04579518528</v>
      </c>
      <c r="U130" s="255">
        <f t="shared" si="19"/>
        <v>1327081.9928384686</v>
      </c>
      <c r="V130" s="255">
        <f t="shared" si="19"/>
        <v>164715.7567008238</v>
      </c>
      <c r="W130" s="255">
        <f t="shared" si="19"/>
        <v>1304088.4164544777</v>
      </c>
      <c r="X130" s="255">
        <f t="shared" si="19"/>
        <v>1098020.9033168096</v>
      </c>
      <c r="Y130" s="255">
        <f t="shared" si="19"/>
        <v>1637053.682398089</v>
      </c>
      <c r="Z130" s="255">
        <f t="shared" si="19"/>
        <v>280754.72177504306</v>
      </c>
      <c r="AA130" s="255">
        <f t="shared" si="19"/>
        <v>40300.60691974612</v>
      </c>
      <c r="AB130" s="255"/>
      <c r="AC130" s="255"/>
      <c r="AD130" s="255"/>
      <c r="AE130" s="255"/>
      <c r="AF130" s="255"/>
      <c r="AG130" s="255"/>
      <c r="AH130" s="73"/>
      <c r="AI130" s="73"/>
      <c r="AJ130" s="73"/>
      <c r="AK130" s="73"/>
      <c r="AL130" s="73"/>
      <c r="AM130" s="73"/>
      <c r="AN130" s="73"/>
    </row>
    <row r="131" spans="1:40" s="33" customFormat="1" ht="11.25">
      <c r="A131" s="75"/>
      <c r="B131" s="93"/>
      <c r="C131" s="94"/>
      <c r="D131" s="8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73"/>
      <c r="AI131" s="73"/>
      <c r="AJ131" s="73"/>
      <c r="AK131" s="73"/>
      <c r="AL131" s="73"/>
      <c r="AM131" s="73"/>
      <c r="AN131" s="73"/>
    </row>
    <row r="132" spans="1:40" s="33" customFormat="1" ht="21">
      <c r="A132" s="75">
        <v>86</v>
      </c>
      <c r="B132" s="93" t="s">
        <v>821</v>
      </c>
      <c r="C132" s="82" t="s">
        <v>822</v>
      </c>
      <c r="D132" s="85" t="s">
        <v>552</v>
      </c>
      <c r="E132" s="255">
        <v>2343901</v>
      </c>
      <c r="F132" s="255">
        <v>1217996.6897253473</v>
      </c>
      <c r="G132" s="255">
        <v>285940.48829994554</v>
      </c>
      <c r="H132" s="255">
        <v>342427.3797392091</v>
      </c>
      <c r="I132" s="255">
        <v>224462.78043475145</v>
      </c>
      <c r="J132" s="255">
        <v>210491.33034865742</v>
      </c>
      <c r="K132" s="255">
        <v>1.9896076400506916E-18</v>
      </c>
      <c r="L132" s="255">
        <v>52365.09005041731</v>
      </c>
      <c r="M132" s="255">
        <v>9318.766982695839</v>
      </c>
      <c r="N132" s="255">
        <v>898.4744189762191</v>
      </c>
      <c r="O132" s="255">
        <v>1217996.6897253473</v>
      </c>
      <c r="P132" s="255">
        <v>285940.48829994554</v>
      </c>
      <c r="Q132" s="255">
        <v>342427.3797392091</v>
      </c>
      <c r="R132" s="255">
        <v>224462.78043475145</v>
      </c>
      <c r="S132" s="255">
        <v>190439.13897789404</v>
      </c>
      <c r="T132" s="255">
        <v>509.5171551944595</v>
      </c>
      <c r="U132" s="255">
        <v>19542.674215568935</v>
      </c>
      <c r="V132" s="255">
        <v>5.408941412561669E-20</v>
      </c>
      <c r="W132" s="255">
        <v>52365.09005041731</v>
      </c>
      <c r="X132" s="255">
        <v>1.935518225925075E-18</v>
      </c>
      <c r="Y132" s="255">
        <v>9318.766982695839</v>
      </c>
      <c r="Z132" s="255">
        <v>0</v>
      </c>
      <c r="AA132" s="255">
        <v>898.4744189762191</v>
      </c>
      <c r="AB132" s="255"/>
      <c r="AC132" s="255"/>
      <c r="AD132" s="255"/>
      <c r="AE132" s="255"/>
      <c r="AF132" s="255"/>
      <c r="AG132" s="255"/>
      <c r="AH132" s="73"/>
      <c r="AI132" s="73"/>
      <c r="AJ132" s="73"/>
      <c r="AK132" s="73"/>
      <c r="AL132" s="73"/>
      <c r="AM132" s="73"/>
      <c r="AN132" s="73"/>
    </row>
    <row r="133" spans="1:40" s="33" customFormat="1" ht="11.25">
      <c r="A133" s="75">
        <v>87</v>
      </c>
      <c r="B133" s="93" t="s">
        <v>823</v>
      </c>
      <c r="C133" s="82" t="s">
        <v>824</v>
      </c>
      <c r="D133" s="85" t="s">
        <v>552</v>
      </c>
      <c r="E133" s="255">
        <v>62894</v>
      </c>
      <c r="F133" s="255">
        <v>32682.5594611658</v>
      </c>
      <c r="G133" s="255">
        <v>7672.653866838563</v>
      </c>
      <c r="H133" s="255">
        <v>9188.369142432985</v>
      </c>
      <c r="I133" s="255">
        <v>6023.01979164788</v>
      </c>
      <c r="J133" s="255">
        <v>5648.123248784168</v>
      </c>
      <c r="K133" s="255">
        <v>5.3387230481726063E-20</v>
      </c>
      <c r="L133" s="255">
        <v>1405.114795219997</v>
      </c>
      <c r="M133" s="255">
        <v>250.0508897814678</v>
      </c>
      <c r="N133" s="255">
        <v>24.108804129137845</v>
      </c>
      <c r="O133" s="255">
        <v>32682.5594611658</v>
      </c>
      <c r="P133" s="255">
        <v>7672.653866838563</v>
      </c>
      <c r="Q133" s="255">
        <v>9188.369142432985</v>
      </c>
      <c r="R133" s="255">
        <v>6023.01979164788</v>
      </c>
      <c r="S133" s="255">
        <v>5110.0619040120155</v>
      </c>
      <c r="T133" s="255">
        <v>13.671896534367422</v>
      </c>
      <c r="U133" s="255">
        <v>524.389448237785</v>
      </c>
      <c r="V133" s="255">
        <v>1.4513836599824548E-21</v>
      </c>
      <c r="W133" s="255">
        <v>1405.114795219997</v>
      </c>
      <c r="X133" s="255">
        <v>5.193584682174361E-20</v>
      </c>
      <c r="Y133" s="255">
        <v>250.0508897814678</v>
      </c>
      <c r="Z133" s="255">
        <v>0</v>
      </c>
      <c r="AA133" s="255">
        <v>24.108804129137845</v>
      </c>
      <c r="AB133" s="255"/>
      <c r="AC133" s="255"/>
      <c r="AD133" s="255"/>
      <c r="AE133" s="255"/>
      <c r="AF133" s="255"/>
      <c r="AG133" s="255"/>
      <c r="AH133" s="73"/>
      <c r="AI133" s="73"/>
      <c r="AJ133" s="73"/>
      <c r="AK133" s="73"/>
      <c r="AL133" s="73"/>
      <c r="AM133" s="73"/>
      <c r="AN133" s="73"/>
    </row>
    <row r="134" spans="1:40" s="33" customFormat="1" ht="11.25">
      <c r="A134" s="75">
        <v>88</v>
      </c>
      <c r="B134" s="93" t="s">
        <v>825</v>
      </c>
      <c r="C134" s="82" t="s">
        <v>826</v>
      </c>
      <c r="D134" s="85" t="s">
        <v>586</v>
      </c>
      <c r="E134" s="255">
        <v>19121769</v>
      </c>
      <c r="F134" s="255">
        <v>11503522.137561813</v>
      </c>
      <c r="G134" s="255">
        <v>2206739.59138175</v>
      </c>
      <c r="H134" s="255">
        <v>2158785.9252921133</v>
      </c>
      <c r="I134" s="255">
        <v>1321457.4958470324</v>
      </c>
      <c r="J134" s="255">
        <v>1159958.9038949131</v>
      </c>
      <c r="K134" s="255">
        <v>185372.0746068715</v>
      </c>
      <c r="L134" s="255">
        <v>202983.57448924574</v>
      </c>
      <c r="M134" s="255">
        <v>339197.1939468385</v>
      </c>
      <c r="N134" s="255">
        <v>43752.10297942201</v>
      </c>
      <c r="O134" s="255">
        <v>11503522.137561813</v>
      </c>
      <c r="P134" s="255">
        <v>2206739.59138175</v>
      </c>
      <c r="Q134" s="255">
        <v>2158785.9252921133</v>
      </c>
      <c r="R134" s="255">
        <v>1321457.4958470324</v>
      </c>
      <c r="S134" s="255">
        <v>970921.6681637393</v>
      </c>
      <c r="T134" s="255">
        <v>3334.6204563690135</v>
      </c>
      <c r="U134" s="255">
        <v>185702.61527480494</v>
      </c>
      <c r="V134" s="255">
        <v>24003.284477981073</v>
      </c>
      <c r="W134" s="255">
        <v>202983.57448924574</v>
      </c>
      <c r="X134" s="255">
        <v>161368.79012889042</v>
      </c>
      <c r="Y134" s="255">
        <v>339197.1939468385</v>
      </c>
      <c r="Z134" s="255">
        <v>36707.84729749771</v>
      </c>
      <c r="AA134" s="255">
        <v>7044.255681924302</v>
      </c>
      <c r="AB134" s="255"/>
      <c r="AC134" s="255"/>
      <c r="AD134" s="255"/>
      <c r="AE134" s="255"/>
      <c r="AF134" s="255"/>
      <c r="AG134" s="255"/>
      <c r="AH134" s="73"/>
      <c r="AI134" s="73"/>
      <c r="AJ134" s="73"/>
      <c r="AK134" s="73"/>
      <c r="AL134" s="73"/>
      <c r="AM134" s="73"/>
      <c r="AN134" s="73"/>
    </row>
    <row r="135" spans="1:40" s="33" customFormat="1" ht="11.25">
      <c r="A135" s="75">
        <v>89</v>
      </c>
      <c r="B135" s="95" t="s">
        <v>827</v>
      </c>
      <c r="C135" s="84" t="s">
        <v>828</v>
      </c>
      <c r="D135" s="85" t="s">
        <v>552</v>
      </c>
      <c r="E135" s="255">
        <v>46030</v>
      </c>
      <c r="F135" s="255">
        <v>23919.26434950014</v>
      </c>
      <c r="G135" s="255">
        <v>5615.356909889322</v>
      </c>
      <c r="H135" s="255">
        <v>6724.657862851627</v>
      </c>
      <c r="I135" s="255">
        <v>4408.045298590516</v>
      </c>
      <c r="J135" s="255">
        <v>4133.671147351659</v>
      </c>
      <c r="K135" s="255">
        <v>3.907231562746607E-20</v>
      </c>
      <c r="L135" s="255">
        <v>1028.356186980896</v>
      </c>
      <c r="M135" s="255">
        <v>183.00382320477252</v>
      </c>
      <c r="N135" s="255">
        <v>17.644421631065203</v>
      </c>
      <c r="O135" s="255">
        <v>23919.26434950014</v>
      </c>
      <c r="P135" s="255">
        <v>5615.356909889322</v>
      </c>
      <c r="Q135" s="255">
        <v>6724.657862851627</v>
      </c>
      <c r="R135" s="255">
        <v>4408.045298590516</v>
      </c>
      <c r="S135" s="255">
        <v>3739.8821738428637</v>
      </c>
      <c r="T135" s="255">
        <v>10.006000532275454</v>
      </c>
      <c r="U135" s="255">
        <v>383.78297297651994</v>
      </c>
      <c r="V135" s="255">
        <v>1.0622188105223454E-21</v>
      </c>
      <c r="W135" s="255">
        <v>1028.356186980896</v>
      </c>
      <c r="X135" s="255">
        <v>3.801009681694372E-20</v>
      </c>
      <c r="Y135" s="255">
        <v>183.00382320477252</v>
      </c>
      <c r="Z135" s="255">
        <v>0</v>
      </c>
      <c r="AA135" s="255">
        <v>17.644421631065203</v>
      </c>
      <c r="AB135" s="255"/>
      <c r="AC135" s="255"/>
      <c r="AD135" s="255"/>
      <c r="AE135" s="255"/>
      <c r="AF135" s="255"/>
      <c r="AG135" s="255"/>
      <c r="AH135" s="73"/>
      <c r="AI135" s="73"/>
      <c r="AJ135" s="73"/>
      <c r="AK135" s="73"/>
      <c r="AL135" s="73"/>
      <c r="AM135" s="73"/>
      <c r="AN135" s="73"/>
    </row>
    <row r="136" spans="1:40" s="33" customFormat="1" ht="21">
      <c r="A136" s="75">
        <v>90</v>
      </c>
      <c r="B136" s="93" t="s">
        <v>829</v>
      </c>
      <c r="C136" s="84" t="s">
        <v>830</v>
      </c>
      <c r="D136" s="85" t="s">
        <v>472</v>
      </c>
      <c r="E136" s="255">
        <f aca="true" t="shared" si="20" ref="E136:AA136">(E132+E133+E134+E135)</f>
        <v>21574594</v>
      </c>
      <c r="F136" s="255">
        <f t="shared" si="20"/>
        <v>12778120.651097825</v>
      </c>
      <c r="G136" s="255">
        <f t="shared" si="20"/>
        <v>2505968.0904584234</v>
      </c>
      <c r="H136" s="255">
        <f t="shared" si="20"/>
        <v>2517126.332036607</v>
      </c>
      <c r="I136" s="255">
        <f t="shared" si="20"/>
        <v>1556351.3413720222</v>
      </c>
      <c r="J136" s="255">
        <f t="shared" si="20"/>
        <v>1380232.0286397063</v>
      </c>
      <c r="K136" s="255">
        <f t="shared" si="20"/>
        <v>185372.0746068715</v>
      </c>
      <c r="L136" s="255">
        <f t="shared" si="20"/>
        <v>257782.13552186397</v>
      </c>
      <c r="M136" s="255">
        <f t="shared" si="20"/>
        <v>348949.01564252056</v>
      </c>
      <c r="N136" s="255">
        <f t="shared" si="20"/>
        <v>44692.33062415843</v>
      </c>
      <c r="O136" s="255">
        <f t="shared" si="20"/>
        <v>12778120.651097825</v>
      </c>
      <c r="P136" s="255">
        <f t="shared" si="20"/>
        <v>2505968.0904584234</v>
      </c>
      <c r="Q136" s="255">
        <f t="shared" si="20"/>
        <v>2517126.332036607</v>
      </c>
      <c r="R136" s="255">
        <f t="shared" si="20"/>
        <v>1556351.3413720222</v>
      </c>
      <c r="S136" s="255">
        <f t="shared" si="20"/>
        <v>1170210.751219488</v>
      </c>
      <c r="T136" s="255">
        <f t="shared" si="20"/>
        <v>3867.815508630116</v>
      </c>
      <c r="U136" s="255">
        <f t="shared" si="20"/>
        <v>206153.46191158815</v>
      </c>
      <c r="V136" s="255">
        <f t="shared" si="20"/>
        <v>24003.284477981073</v>
      </c>
      <c r="W136" s="255">
        <f t="shared" si="20"/>
        <v>257782.13552186397</v>
      </c>
      <c r="X136" s="255">
        <f t="shared" si="20"/>
        <v>161368.79012889042</v>
      </c>
      <c r="Y136" s="255">
        <f t="shared" si="20"/>
        <v>348949.01564252056</v>
      </c>
      <c r="Z136" s="255">
        <f t="shared" si="20"/>
        <v>36707.84729749771</v>
      </c>
      <c r="AA136" s="255">
        <f t="shared" si="20"/>
        <v>7984.483326660725</v>
      </c>
      <c r="AB136" s="255"/>
      <c r="AC136" s="255"/>
      <c r="AD136" s="255"/>
      <c r="AE136" s="255"/>
      <c r="AF136" s="255"/>
      <c r="AG136" s="255"/>
      <c r="AH136" s="73"/>
      <c r="AI136" s="73"/>
      <c r="AJ136" s="73"/>
      <c r="AK136" s="73"/>
      <c r="AL136" s="73"/>
      <c r="AM136" s="73"/>
      <c r="AN136" s="73"/>
    </row>
    <row r="137" spans="1:40" s="33" customFormat="1" ht="11.25">
      <c r="A137" s="75"/>
      <c r="B137" s="93"/>
      <c r="C137" s="82"/>
      <c r="D137" s="8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73"/>
      <c r="AI137" s="73"/>
      <c r="AJ137" s="73"/>
      <c r="AK137" s="73"/>
      <c r="AL137" s="73"/>
      <c r="AM137" s="73"/>
      <c r="AN137" s="73"/>
    </row>
    <row r="138" spans="1:40" s="33" customFormat="1" ht="21">
      <c r="A138" s="75">
        <v>91</v>
      </c>
      <c r="B138" s="97" t="s">
        <v>831</v>
      </c>
      <c r="C138" s="82" t="s">
        <v>832</v>
      </c>
      <c r="D138" s="85" t="s">
        <v>552</v>
      </c>
      <c r="E138" s="255">
        <v>47687</v>
      </c>
      <c r="F138" s="255">
        <v>24780.31629447346</v>
      </c>
      <c r="G138" s="255">
        <v>5817.499999172108</v>
      </c>
      <c r="H138" s="255">
        <v>6966.733858479373</v>
      </c>
      <c r="I138" s="255">
        <v>4566.727268170453</v>
      </c>
      <c r="J138" s="255">
        <v>4282.476124348437</v>
      </c>
      <c r="K138" s="255">
        <v>4.047885108248913E-20</v>
      </c>
      <c r="L138" s="255">
        <v>1065.375222432283</v>
      </c>
      <c r="M138" s="255">
        <v>189.59164278005622</v>
      </c>
      <c r="N138" s="255">
        <v>18.279590143832422</v>
      </c>
      <c r="O138" s="255">
        <v>24780.31629447346</v>
      </c>
      <c r="P138" s="255">
        <v>5817.499999172108</v>
      </c>
      <c r="Q138" s="255">
        <v>6966.733858479373</v>
      </c>
      <c r="R138" s="255">
        <v>4566.727268170453</v>
      </c>
      <c r="S138" s="255">
        <v>3874.5114321973633</v>
      </c>
      <c r="T138" s="255">
        <v>10.36619916103888</v>
      </c>
      <c r="U138" s="255">
        <v>397.5984929900349</v>
      </c>
      <c r="V138" s="255">
        <v>1.1004568415680881E-21</v>
      </c>
      <c r="W138" s="255">
        <v>1065.375222432283</v>
      </c>
      <c r="X138" s="255">
        <v>3.937839424092104E-20</v>
      </c>
      <c r="Y138" s="255">
        <v>189.59164278005622</v>
      </c>
      <c r="Z138" s="255">
        <v>0</v>
      </c>
      <c r="AA138" s="255">
        <v>18.279590143832422</v>
      </c>
      <c r="AB138" s="255"/>
      <c r="AC138" s="255"/>
      <c r="AD138" s="255"/>
      <c r="AE138" s="255"/>
      <c r="AF138" s="255"/>
      <c r="AG138" s="255"/>
      <c r="AH138" s="73"/>
      <c r="AI138" s="73"/>
      <c r="AJ138" s="73"/>
      <c r="AK138" s="73"/>
      <c r="AL138" s="73"/>
      <c r="AM138" s="73"/>
      <c r="AN138" s="73"/>
    </row>
    <row r="139" spans="1:40" s="33" customFormat="1" ht="21">
      <c r="A139" s="75">
        <v>92</v>
      </c>
      <c r="B139" s="97" t="s">
        <v>833</v>
      </c>
      <c r="C139" s="82" t="s">
        <v>834</v>
      </c>
      <c r="D139" s="88" t="s">
        <v>512</v>
      </c>
      <c r="E139" s="255">
        <v>182</v>
      </c>
      <c r="F139" s="255">
        <v>94.57540976773899</v>
      </c>
      <c r="G139" s="255">
        <v>22.20280159895409</v>
      </c>
      <c r="H139" s="255">
        <v>26.588914426221944</v>
      </c>
      <c r="I139" s="255">
        <v>17.42916020733161</v>
      </c>
      <c r="J139" s="255">
        <v>16.34430043054534</v>
      </c>
      <c r="K139" s="255">
        <v>0</v>
      </c>
      <c r="L139" s="255">
        <v>4.0660618299049105</v>
      </c>
      <c r="M139" s="255">
        <v>0.7235867004837844</v>
      </c>
      <c r="N139" s="255">
        <v>0.06976503881933234</v>
      </c>
      <c r="O139" s="255">
        <v>94.57540976773899</v>
      </c>
      <c r="P139" s="255">
        <v>22.20280159895409</v>
      </c>
      <c r="Q139" s="255">
        <v>26.588914426221944</v>
      </c>
      <c r="R139" s="255">
        <v>17.42916020733161</v>
      </c>
      <c r="S139" s="255">
        <v>14.787281243523815</v>
      </c>
      <c r="T139" s="255">
        <v>0.03956315656906654</v>
      </c>
      <c r="U139" s="255">
        <v>1.5174560304524578</v>
      </c>
      <c r="V139" s="255">
        <v>0</v>
      </c>
      <c r="W139" s="255">
        <v>4.0660618299049105</v>
      </c>
      <c r="X139" s="255">
        <v>0</v>
      </c>
      <c r="Y139" s="255">
        <v>0.7235867004837844</v>
      </c>
      <c r="Z139" s="255">
        <v>0</v>
      </c>
      <c r="AA139" s="255">
        <v>0.06976503881933234</v>
      </c>
      <c r="AB139" s="255"/>
      <c r="AC139" s="255"/>
      <c r="AD139" s="255"/>
      <c r="AE139" s="255"/>
      <c r="AF139" s="255"/>
      <c r="AG139" s="255"/>
      <c r="AH139" s="73"/>
      <c r="AI139" s="73"/>
      <c r="AJ139" s="73"/>
      <c r="AK139" s="73"/>
      <c r="AL139" s="73"/>
      <c r="AM139" s="73"/>
      <c r="AN139" s="73"/>
    </row>
    <row r="140" spans="1:40" s="33" customFormat="1" ht="21">
      <c r="A140" s="75">
        <v>93</v>
      </c>
      <c r="B140" s="93" t="s">
        <v>835</v>
      </c>
      <c r="C140" s="82" t="s">
        <v>836</v>
      </c>
      <c r="D140" s="85" t="s">
        <v>564</v>
      </c>
      <c r="E140" s="255">
        <v>1131780</v>
      </c>
      <c r="F140" s="255">
        <v>633625.7719835803</v>
      </c>
      <c r="G140" s="255">
        <v>131336.7104165445</v>
      </c>
      <c r="H140" s="255">
        <v>149229.46662133743</v>
      </c>
      <c r="I140" s="255">
        <v>92335.65850637158</v>
      </c>
      <c r="J140" s="255">
        <v>80592.79404545395</v>
      </c>
      <c r="K140" s="255">
        <v>15097.478409874664</v>
      </c>
      <c r="L140" s="255">
        <v>12730.022354446275</v>
      </c>
      <c r="M140" s="255">
        <v>13768.052357795303</v>
      </c>
      <c r="N140" s="255">
        <v>3064.045304596024</v>
      </c>
      <c r="O140" s="255">
        <v>633625.7719835803</v>
      </c>
      <c r="P140" s="255">
        <v>131336.7104165445</v>
      </c>
      <c r="Q140" s="255">
        <v>149229.46662133743</v>
      </c>
      <c r="R140" s="255">
        <v>92335.65850637158</v>
      </c>
      <c r="S140" s="255">
        <v>68340.24591581676</v>
      </c>
      <c r="T140" s="255">
        <v>235.65971510898305</v>
      </c>
      <c r="U140" s="255">
        <v>12016.888414528208</v>
      </c>
      <c r="V140" s="255">
        <v>1539.001602978048</v>
      </c>
      <c r="W140" s="255">
        <v>12730.022354446275</v>
      </c>
      <c r="X140" s="255">
        <v>13558.476806896617</v>
      </c>
      <c r="Y140" s="255">
        <v>13768.052357795303</v>
      </c>
      <c r="Z140" s="255">
        <v>2697.1927768195965</v>
      </c>
      <c r="AA140" s="255">
        <v>366.85252777642745</v>
      </c>
      <c r="AB140" s="255"/>
      <c r="AC140" s="255"/>
      <c r="AD140" s="255"/>
      <c r="AE140" s="255"/>
      <c r="AF140" s="255"/>
      <c r="AG140" s="255"/>
      <c r="AH140" s="73"/>
      <c r="AI140" s="73"/>
      <c r="AJ140" s="73"/>
      <c r="AK140" s="73"/>
      <c r="AL140" s="73"/>
      <c r="AM140" s="73"/>
      <c r="AN140" s="73"/>
    </row>
    <row r="141" spans="1:40" s="33" customFormat="1" ht="21">
      <c r="A141" s="75">
        <v>94</v>
      </c>
      <c r="B141" s="95" t="s">
        <v>837</v>
      </c>
      <c r="C141" s="84" t="s">
        <v>838</v>
      </c>
      <c r="D141" s="85" t="s">
        <v>472</v>
      </c>
      <c r="E141" s="255">
        <f aca="true" t="shared" si="21" ref="E141:AA141">(E138+E139+E140)</f>
        <v>1179649</v>
      </c>
      <c r="F141" s="255">
        <f t="shared" si="21"/>
        <v>658500.6636878215</v>
      </c>
      <c r="G141" s="255">
        <f t="shared" si="21"/>
        <v>137176.41321731557</v>
      </c>
      <c r="H141" s="255">
        <f t="shared" si="21"/>
        <v>156222.78939424304</v>
      </c>
      <c r="I141" s="255">
        <f t="shared" si="21"/>
        <v>96919.81493474936</v>
      </c>
      <c r="J141" s="255">
        <f t="shared" si="21"/>
        <v>84891.61447023293</v>
      </c>
      <c r="K141" s="255">
        <f t="shared" si="21"/>
        <v>15097.478409874664</v>
      </c>
      <c r="L141" s="255">
        <f t="shared" si="21"/>
        <v>13799.463638708463</v>
      </c>
      <c r="M141" s="255">
        <f t="shared" si="21"/>
        <v>13958.367587275843</v>
      </c>
      <c r="N141" s="255">
        <f t="shared" si="21"/>
        <v>3082.3946597786758</v>
      </c>
      <c r="O141" s="255">
        <f t="shared" si="21"/>
        <v>658500.6636878215</v>
      </c>
      <c r="P141" s="255">
        <f t="shared" si="21"/>
        <v>137176.41321731557</v>
      </c>
      <c r="Q141" s="255">
        <f t="shared" si="21"/>
        <v>156222.78939424304</v>
      </c>
      <c r="R141" s="255">
        <f t="shared" si="21"/>
        <v>96919.81493474936</v>
      </c>
      <c r="S141" s="255">
        <f t="shared" si="21"/>
        <v>72229.54462925765</v>
      </c>
      <c r="T141" s="255">
        <f t="shared" si="21"/>
        <v>246.065477426591</v>
      </c>
      <c r="U141" s="255">
        <f t="shared" si="21"/>
        <v>12416.004363548696</v>
      </c>
      <c r="V141" s="255">
        <f t="shared" si="21"/>
        <v>1539.001602978048</v>
      </c>
      <c r="W141" s="255">
        <f t="shared" si="21"/>
        <v>13799.463638708463</v>
      </c>
      <c r="X141" s="255">
        <f t="shared" si="21"/>
        <v>13558.476806896617</v>
      </c>
      <c r="Y141" s="255">
        <f t="shared" si="21"/>
        <v>13958.367587275843</v>
      </c>
      <c r="Z141" s="255">
        <f t="shared" si="21"/>
        <v>2697.1927768195965</v>
      </c>
      <c r="AA141" s="255">
        <f t="shared" si="21"/>
        <v>385.2018829590792</v>
      </c>
      <c r="AB141" s="255"/>
      <c r="AC141" s="255"/>
      <c r="AD141" s="255"/>
      <c r="AE141" s="255"/>
      <c r="AF141" s="255"/>
      <c r="AG141" s="255"/>
      <c r="AH141" s="73"/>
      <c r="AI141" s="73"/>
      <c r="AJ141" s="73"/>
      <c r="AK141" s="73"/>
      <c r="AL141" s="73"/>
      <c r="AM141" s="73"/>
      <c r="AN141" s="73"/>
    </row>
    <row r="142" spans="1:40" s="33" customFormat="1" ht="11.25">
      <c r="A142" s="75"/>
      <c r="B142" s="97"/>
      <c r="C142" s="82"/>
      <c r="D142" s="8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73"/>
      <c r="AI142" s="73"/>
      <c r="AJ142" s="73"/>
      <c r="AK142" s="73"/>
      <c r="AL142" s="73"/>
      <c r="AM142" s="73"/>
      <c r="AN142" s="73"/>
    </row>
    <row r="143" spans="1:40" s="33" customFormat="1" ht="21">
      <c r="A143" s="75">
        <v>95</v>
      </c>
      <c r="B143" s="97" t="s">
        <v>839</v>
      </c>
      <c r="C143" s="84" t="s">
        <v>840</v>
      </c>
      <c r="D143" s="85" t="s">
        <v>841</v>
      </c>
      <c r="E143" s="255">
        <v>25800</v>
      </c>
      <c r="F143" s="255">
        <v>12195.383991909526</v>
      </c>
      <c r="G143" s="255">
        <v>2859.908016287264</v>
      </c>
      <c r="H143" s="255">
        <v>3424.4924388006657</v>
      </c>
      <c r="I143" s="255">
        <v>2244.43628172218</v>
      </c>
      <c r="J143" s="255">
        <v>2103.7744187016337</v>
      </c>
      <c r="K143" s="255">
        <v>2208.128068277103</v>
      </c>
      <c r="L143" s="255">
        <v>523.1615566873389</v>
      </c>
      <c r="M143" s="255">
        <v>93.03007212626214</v>
      </c>
      <c r="N143" s="255">
        <v>147.685155488026</v>
      </c>
      <c r="O143" s="255">
        <v>12195.383991909526</v>
      </c>
      <c r="P143" s="255">
        <v>2859.908016287264</v>
      </c>
      <c r="Q143" s="255">
        <v>3424.4924388006657</v>
      </c>
      <c r="R143" s="255">
        <v>2244.43628172218</v>
      </c>
      <c r="S143" s="255">
        <v>1903.9983826917319</v>
      </c>
      <c r="T143" s="255">
        <v>5.076296905725058</v>
      </c>
      <c r="U143" s="255">
        <v>194.69973910417653</v>
      </c>
      <c r="V143" s="255">
        <v>65.9019862867955</v>
      </c>
      <c r="W143" s="255">
        <v>523.1615566873389</v>
      </c>
      <c r="X143" s="255">
        <v>2142.2260819903076</v>
      </c>
      <c r="Y143" s="255">
        <v>93.03007212626214</v>
      </c>
      <c r="Z143" s="255">
        <v>138.6977134071095</v>
      </c>
      <c r="AA143" s="255">
        <v>8.987442080916525</v>
      </c>
      <c r="AB143" s="255"/>
      <c r="AC143" s="255"/>
      <c r="AD143" s="255"/>
      <c r="AE143" s="255"/>
      <c r="AF143" s="255"/>
      <c r="AG143" s="255"/>
      <c r="AH143" s="73"/>
      <c r="AI143" s="73"/>
      <c r="AJ143" s="73"/>
      <c r="AK143" s="73"/>
      <c r="AL143" s="73"/>
      <c r="AM143" s="73"/>
      <c r="AN143" s="73"/>
    </row>
    <row r="144" spans="1:40" s="33" customFormat="1" ht="21">
      <c r="A144" s="75">
        <v>96</v>
      </c>
      <c r="B144" s="97" t="s">
        <v>842</v>
      </c>
      <c r="C144" s="84" t="s">
        <v>843</v>
      </c>
      <c r="D144" s="85" t="s">
        <v>583</v>
      </c>
      <c r="E144" s="255">
        <v>11200</v>
      </c>
      <c r="F144" s="255">
        <v>6671.518322657365</v>
      </c>
      <c r="G144" s="255">
        <v>1268.6576180817788</v>
      </c>
      <c r="H144" s="255">
        <v>1381.6228692443815</v>
      </c>
      <c r="I144" s="255">
        <v>811.901007788438</v>
      </c>
      <c r="J144" s="255">
        <v>658.9142688230261</v>
      </c>
      <c r="K144" s="255">
        <v>124.12202677967527</v>
      </c>
      <c r="L144" s="255">
        <v>38.788638538309485</v>
      </c>
      <c r="M144" s="255">
        <v>203.57446501937625</v>
      </c>
      <c r="N144" s="255">
        <v>40.90078306764873</v>
      </c>
      <c r="O144" s="255">
        <v>6671.518322657365</v>
      </c>
      <c r="P144" s="255">
        <v>1268.6576180817788</v>
      </c>
      <c r="Q144" s="255">
        <v>1381.6228692443815</v>
      </c>
      <c r="R144" s="255">
        <v>811.901007788438</v>
      </c>
      <c r="S144" s="255">
        <v>517.8839074479025</v>
      </c>
      <c r="T144" s="255">
        <v>2.2897048441847034</v>
      </c>
      <c r="U144" s="255">
        <v>138.74065653093885</v>
      </c>
      <c r="V144" s="255">
        <v>22.31370120384487</v>
      </c>
      <c r="W144" s="255">
        <v>38.788638538309485</v>
      </c>
      <c r="X144" s="255">
        <v>101.80832557583038</v>
      </c>
      <c r="Y144" s="255">
        <v>203.57446501937625</v>
      </c>
      <c r="Z144" s="255">
        <v>37.69809340981699</v>
      </c>
      <c r="AA144" s="255">
        <v>3.20268965783174</v>
      </c>
      <c r="AB144" s="255"/>
      <c r="AC144" s="255"/>
      <c r="AD144" s="255"/>
      <c r="AE144" s="255"/>
      <c r="AF144" s="255"/>
      <c r="AG144" s="255"/>
      <c r="AH144" s="73"/>
      <c r="AI144" s="73"/>
      <c r="AJ144" s="73"/>
      <c r="AK144" s="73"/>
      <c r="AL144" s="73"/>
      <c r="AM144" s="73"/>
      <c r="AN144" s="73"/>
    </row>
    <row r="145" spans="1:40" s="33" customFormat="1" ht="21">
      <c r="A145" s="75">
        <v>97</v>
      </c>
      <c r="B145" s="95" t="s">
        <v>844</v>
      </c>
      <c r="C145" s="84" t="s">
        <v>845</v>
      </c>
      <c r="D145" s="85" t="s">
        <v>472</v>
      </c>
      <c r="E145" s="255">
        <f aca="true" t="shared" si="22" ref="E145:AA145">(E143+E144)</f>
        <v>37000</v>
      </c>
      <c r="F145" s="255">
        <f t="shared" si="22"/>
        <v>18866.90231456689</v>
      </c>
      <c r="G145" s="255">
        <f t="shared" si="22"/>
        <v>4128.5656343690425</v>
      </c>
      <c r="H145" s="255">
        <f t="shared" si="22"/>
        <v>4806.115308045048</v>
      </c>
      <c r="I145" s="255">
        <f t="shared" si="22"/>
        <v>3056.337289510618</v>
      </c>
      <c r="J145" s="255">
        <f t="shared" si="22"/>
        <v>2762.68868752466</v>
      </c>
      <c r="K145" s="255">
        <f t="shared" si="22"/>
        <v>2332.2500950567783</v>
      </c>
      <c r="L145" s="255">
        <f t="shared" si="22"/>
        <v>561.9501952256484</v>
      </c>
      <c r="M145" s="255">
        <f t="shared" si="22"/>
        <v>296.6045371456384</v>
      </c>
      <c r="N145" s="255">
        <f t="shared" si="22"/>
        <v>188.58593855567472</v>
      </c>
      <c r="O145" s="255">
        <f t="shared" si="22"/>
        <v>18866.90231456689</v>
      </c>
      <c r="P145" s="255">
        <f t="shared" si="22"/>
        <v>4128.5656343690425</v>
      </c>
      <c r="Q145" s="255">
        <f t="shared" si="22"/>
        <v>4806.115308045048</v>
      </c>
      <c r="R145" s="255">
        <f t="shared" si="22"/>
        <v>3056.337289510618</v>
      </c>
      <c r="S145" s="255">
        <f t="shared" si="22"/>
        <v>2421.8822901396343</v>
      </c>
      <c r="T145" s="255">
        <f t="shared" si="22"/>
        <v>7.366001749909762</v>
      </c>
      <c r="U145" s="255">
        <f t="shared" si="22"/>
        <v>333.44039563511535</v>
      </c>
      <c r="V145" s="255">
        <f t="shared" si="22"/>
        <v>88.21568749064038</v>
      </c>
      <c r="W145" s="255">
        <f t="shared" si="22"/>
        <v>561.9501952256484</v>
      </c>
      <c r="X145" s="255">
        <f t="shared" si="22"/>
        <v>2244.034407566138</v>
      </c>
      <c r="Y145" s="255">
        <f t="shared" si="22"/>
        <v>296.6045371456384</v>
      </c>
      <c r="Z145" s="255">
        <f t="shared" si="22"/>
        <v>176.3958068169265</v>
      </c>
      <c r="AA145" s="255">
        <f t="shared" si="22"/>
        <v>12.190131738748265</v>
      </c>
      <c r="AB145" s="255"/>
      <c r="AC145" s="255"/>
      <c r="AD145" s="255"/>
      <c r="AE145" s="255"/>
      <c r="AF145" s="255"/>
      <c r="AG145" s="255"/>
      <c r="AH145" s="73"/>
      <c r="AI145" s="73"/>
      <c r="AJ145" s="73"/>
      <c r="AK145" s="73"/>
      <c r="AL145" s="73"/>
      <c r="AM145" s="73"/>
      <c r="AN145" s="73"/>
    </row>
    <row r="146" spans="1:40" s="33" customFormat="1" ht="11.25">
      <c r="A146" s="75"/>
      <c r="B146" s="97"/>
      <c r="C146" s="82"/>
      <c r="D146" s="8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73"/>
      <c r="AI146" s="73"/>
      <c r="AJ146" s="73"/>
      <c r="AK146" s="73"/>
      <c r="AL146" s="73"/>
      <c r="AM146" s="73"/>
      <c r="AN146" s="73"/>
    </row>
    <row r="147" spans="1:40" s="33" customFormat="1" ht="11.25">
      <c r="A147" s="75">
        <v>98</v>
      </c>
      <c r="B147" s="95" t="s">
        <v>846</v>
      </c>
      <c r="C147" s="84" t="s">
        <v>847</v>
      </c>
      <c r="D147" s="85" t="s">
        <v>552</v>
      </c>
      <c r="E147" s="255">
        <v>453099</v>
      </c>
      <c r="F147" s="255">
        <v>235450.67906787235</v>
      </c>
      <c r="G147" s="255">
        <v>55275.094514749995</v>
      </c>
      <c r="H147" s="255">
        <v>66194.56339344362</v>
      </c>
      <c r="I147" s="255">
        <v>43390.851982317276</v>
      </c>
      <c r="J147" s="255">
        <v>40690.033960327826</v>
      </c>
      <c r="K147" s="255">
        <v>3.846106265150825E-19</v>
      </c>
      <c r="L147" s="255">
        <v>10122.68433553893</v>
      </c>
      <c r="M147" s="255">
        <v>1801.4088483653968</v>
      </c>
      <c r="N147" s="255">
        <v>173.683897384619</v>
      </c>
      <c r="O147" s="255">
        <v>235450.67906787235</v>
      </c>
      <c r="P147" s="255">
        <v>55275.094514749995</v>
      </c>
      <c r="Q147" s="255">
        <v>66194.56339344362</v>
      </c>
      <c r="R147" s="255">
        <v>43390.851982317276</v>
      </c>
      <c r="S147" s="255">
        <v>36813.74914373295</v>
      </c>
      <c r="T147" s="255">
        <v>98.49465207850265</v>
      </c>
      <c r="U147" s="255">
        <v>3777.7901645163633</v>
      </c>
      <c r="V147" s="255">
        <v>1.0456013052984233E-20</v>
      </c>
      <c r="W147" s="255">
        <v>10122.68433553893</v>
      </c>
      <c r="X147" s="255">
        <v>3.7415461346209826E-19</v>
      </c>
      <c r="Y147" s="255">
        <v>1801.4088483653968</v>
      </c>
      <c r="Z147" s="255">
        <v>0</v>
      </c>
      <c r="AA147" s="255">
        <v>173.683897384619</v>
      </c>
      <c r="AB147" s="255"/>
      <c r="AC147" s="255"/>
      <c r="AD147" s="255"/>
      <c r="AE147" s="255"/>
      <c r="AF147" s="255"/>
      <c r="AG147" s="255"/>
      <c r="AH147" s="73"/>
      <c r="AI147" s="73"/>
      <c r="AJ147" s="73"/>
      <c r="AK147" s="73"/>
      <c r="AL147" s="73"/>
      <c r="AM147" s="73"/>
      <c r="AN147" s="73"/>
    </row>
    <row r="148" spans="1:40" s="33" customFormat="1" ht="21">
      <c r="A148" s="75">
        <v>99</v>
      </c>
      <c r="B148" s="95" t="s">
        <v>848</v>
      </c>
      <c r="C148" s="84" t="s">
        <v>849</v>
      </c>
      <c r="D148" s="88" t="s">
        <v>512</v>
      </c>
      <c r="E148" s="255">
        <v>248124</v>
      </c>
      <c r="F148" s="255">
        <v>128936.42292972785</v>
      </c>
      <c r="G148" s="255">
        <v>30269.4941974664</v>
      </c>
      <c r="H148" s="255">
        <v>36249.16375325217</v>
      </c>
      <c r="I148" s="255">
        <v>23761.499710351363</v>
      </c>
      <c r="J148" s="255">
        <v>22282.490110047427</v>
      </c>
      <c r="K148" s="255">
        <v>0</v>
      </c>
      <c r="L148" s="255">
        <v>5543.338052106188</v>
      </c>
      <c r="M148" s="255">
        <v>986.4792663232886</v>
      </c>
      <c r="N148" s="255">
        <v>95.11198072531877</v>
      </c>
      <c r="O148" s="255">
        <v>128936.42292972785</v>
      </c>
      <c r="P148" s="255">
        <v>30269.4941974664</v>
      </c>
      <c r="Q148" s="255">
        <v>36249.16375325217</v>
      </c>
      <c r="R148" s="255">
        <v>23761.499710351363</v>
      </c>
      <c r="S148" s="255">
        <v>20159.776765209357</v>
      </c>
      <c r="T148" s="255">
        <v>53.93719044254432</v>
      </c>
      <c r="U148" s="255">
        <v>2068.7761543955253</v>
      </c>
      <c r="V148" s="255">
        <v>0</v>
      </c>
      <c r="W148" s="255">
        <v>5543.338052106188</v>
      </c>
      <c r="X148" s="255">
        <v>0</v>
      </c>
      <c r="Y148" s="255">
        <v>986.4792663232886</v>
      </c>
      <c r="Z148" s="255">
        <v>0</v>
      </c>
      <c r="AA148" s="255">
        <v>95.11198072531877</v>
      </c>
      <c r="AB148" s="255"/>
      <c r="AC148" s="255"/>
      <c r="AD148" s="255"/>
      <c r="AE148" s="255"/>
      <c r="AF148" s="255"/>
      <c r="AG148" s="255"/>
      <c r="AH148" s="73"/>
      <c r="AI148" s="73"/>
      <c r="AJ148" s="73"/>
      <c r="AK148" s="73"/>
      <c r="AL148" s="73"/>
      <c r="AM148" s="73"/>
      <c r="AN148" s="73"/>
    </row>
    <row r="149" spans="1:40" s="33" customFormat="1" ht="21">
      <c r="A149" s="75">
        <v>100</v>
      </c>
      <c r="B149" s="95" t="s">
        <v>850</v>
      </c>
      <c r="C149" s="84" t="s">
        <v>851</v>
      </c>
      <c r="D149" s="85" t="s">
        <v>586</v>
      </c>
      <c r="E149" s="255">
        <v>8180</v>
      </c>
      <c r="F149" s="255">
        <v>4921.030637136953</v>
      </c>
      <c r="G149" s="255">
        <v>944.0094092498823</v>
      </c>
      <c r="H149" s="255">
        <v>923.495565127342</v>
      </c>
      <c r="I149" s="255">
        <v>565.2992835562821</v>
      </c>
      <c r="J149" s="255">
        <v>496.2126586646032</v>
      </c>
      <c r="K149" s="255">
        <v>79.29933523850272</v>
      </c>
      <c r="L149" s="255">
        <v>86.83326523409161</v>
      </c>
      <c r="M149" s="255">
        <v>145.10336603716627</v>
      </c>
      <c r="N149" s="255">
        <v>18.71647975517705</v>
      </c>
      <c r="O149" s="255">
        <v>4921.030637136953</v>
      </c>
      <c r="P149" s="255">
        <v>944.0094092498823</v>
      </c>
      <c r="Q149" s="255">
        <v>923.495565127342</v>
      </c>
      <c r="R149" s="255">
        <v>565.2992835562821</v>
      </c>
      <c r="S149" s="255">
        <v>415.34542361532493</v>
      </c>
      <c r="T149" s="255">
        <v>1.4264995740246904</v>
      </c>
      <c r="U149" s="255">
        <v>79.44073547525359</v>
      </c>
      <c r="V149" s="255">
        <v>10.268237579372764</v>
      </c>
      <c r="W149" s="255">
        <v>86.83326523409161</v>
      </c>
      <c r="X149" s="255">
        <v>69.03109765912995</v>
      </c>
      <c r="Y149" s="255">
        <v>145.10336603716627</v>
      </c>
      <c r="Z149" s="255">
        <v>15.703055030814944</v>
      </c>
      <c r="AA149" s="255">
        <v>3.0134247243621015</v>
      </c>
      <c r="AB149" s="255"/>
      <c r="AC149" s="255"/>
      <c r="AD149" s="255"/>
      <c r="AE149" s="255"/>
      <c r="AF149" s="255"/>
      <c r="AG149" s="255"/>
      <c r="AH149" s="73"/>
      <c r="AI149" s="73"/>
      <c r="AJ149" s="73"/>
      <c r="AK149" s="73"/>
      <c r="AL149" s="73"/>
      <c r="AM149" s="73"/>
      <c r="AN149" s="73"/>
    </row>
    <row r="150" spans="1:40" s="33" customFormat="1" ht="21">
      <c r="A150" s="75">
        <v>101</v>
      </c>
      <c r="B150" s="95" t="s">
        <v>852</v>
      </c>
      <c r="C150" s="84" t="s">
        <v>853</v>
      </c>
      <c r="D150" s="85" t="s">
        <v>472</v>
      </c>
      <c r="E150" s="255">
        <f aca="true" t="shared" si="23" ref="E150:AA150">(E147+E148+E149)</f>
        <v>709403</v>
      </c>
      <c r="F150" s="255">
        <f t="shared" si="23"/>
        <v>369308.1326347371</v>
      </c>
      <c r="G150" s="255">
        <f t="shared" si="23"/>
        <v>86488.59812146628</v>
      </c>
      <c r="H150" s="255">
        <f t="shared" si="23"/>
        <v>103367.22271182314</v>
      </c>
      <c r="I150" s="255">
        <f t="shared" si="23"/>
        <v>67717.65097622492</v>
      </c>
      <c r="J150" s="255">
        <f t="shared" si="23"/>
        <v>63468.736729039854</v>
      </c>
      <c r="K150" s="255">
        <f t="shared" si="23"/>
        <v>79.29933523850272</v>
      </c>
      <c r="L150" s="255">
        <f t="shared" si="23"/>
        <v>15752.85565287921</v>
      </c>
      <c r="M150" s="255">
        <f t="shared" si="23"/>
        <v>2932.9914807258515</v>
      </c>
      <c r="N150" s="255">
        <f t="shared" si="23"/>
        <v>287.51235786511484</v>
      </c>
      <c r="O150" s="255">
        <f t="shared" si="23"/>
        <v>369308.1326347371</v>
      </c>
      <c r="P150" s="255">
        <f t="shared" si="23"/>
        <v>86488.59812146628</v>
      </c>
      <c r="Q150" s="255">
        <f t="shared" si="23"/>
        <v>103367.22271182314</v>
      </c>
      <c r="R150" s="255">
        <f t="shared" si="23"/>
        <v>67717.65097622492</v>
      </c>
      <c r="S150" s="255">
        <f t="shared" si="23"/>
        <v>57388.87133255763</v>
      </c>
      <c r="T150" s="255">
        <f t="shared" si="23"/>
        <v>153.85834209507166</v>
      </c>
      <c r="U150" s="255">
        <f t="shared" si="23"/>
        <v>5926.0070543871425</v>
      </c>
      <c r="V150" s="255">
        <f t="shared" si="23"/>
        <v>10.268237579372764</v>
      </c>
      <c r="W150" s="255">
        <f t="shared" si="23"/>
        <v>15752.85565287921</v>
      </c>
      <c r="X150" s="255">
        <f t="shared" si="23"/>
        <v>69.03109765912995</v>
      </c>
      <c r="Y150" s="255">
        <f t="shared" si="23"/>
        <v>2932.9914807258515</v>
      </c>
      <c r="Z150" s="255">
        <f t="shared" si="23"/>
        <v>15.703055030814944</v>
      </c>
      <c r="AA150" s="255">
        <f t="shared" si="23"/>
        <v>271.8093028342999</v>
      </c>
      <c r="AB150" s="255"/>
      <c r="AC150" s="255"/>
      <c r="AD150" s="255"/>
      <c r="AE150" s="255"/>
      <c r="AF150" s="255"/>
      <c r="AG150" s="255"/>
      <c r="AH150" s="73"/>
      <c r="AI150" s="73"/>
      <c r="AJ150" s="73"/>
      <c r="AK150" s="73"/>
      <c r="AL150" s="73"/>
      <c r="AM150" s="73"/>
      <c r="AN150" s="73"/>
    </row>
    <row r="151" spans="1:40" s="33" customFormat="1" ht="11.25">
      <c r="A151" s="75"/>
      <c r="B151" s="95"/>
      <c r="C151" s="84"/>
      <c r="D151" s="8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73"/>
      <c r="AI151" s="73"/>
      <c r="AJ151" s="73"/>
      <c r="AK151" s="73"/>
      <c r="AL151" s="73"/>
      <c r="AM151" s="73"/>
      <c r="AN151" s="73"/>
    </row>
    <row r="152" spans="1:40" s="33" customFormat="1" ht="11.25">
      <c r="A152" s="75">
        <v>102</v>
      </c>
      <c r="B152" s="95" t="s">
        <v>854</v>
      </c>
      <c r="C152" s="84" t="s">
        <v>855</v>
      </c>
      <c r="D152" s="85" t="s">
        <v>552</v>
      </c>
      <c r="E152" s="255">
        <v>2618916</v>
      </c>
      <c r="F152" s="255">
        <v>1360906.8892708127</v>
      </c>
      <c r="G152" s="255">
        <v>319490.5074303651</v>
      </c>
      <c r="H152" s="255">
        <v>382605.1286454037</v>
      </c>
      <c r="I152" s="255">
        <v>250799.4864480443</v>
      </c>
      <c r="J152" s="255">
        <v>235188.73574924213</v>
      </c>
      <c r="K152" s="255">
        <v>2.223052629889657E-18</v>
      </c>
      <c r="L152" s="255">
        <v>58509.19990839148</v>
      </c>
      <c r="M152" s="255">
        <v>10412.158171891157</v>
      </c>
      <c r="N152" s="255">
        <v>1003.8943758492887</v>
      </c>
      <c r="O152" s="255">
        <v>1360906.8892708127</v>
      </c>
      <c r="P152" s="255">
        <v>319490.5074303651</v>
      </c>
      <c r="Q152" s="255">
        <v>382605.1286454037</v>
      </c>
      <c r="R152" s="255">
        <v>250799.4864480443</v>
      </c>
      <c r="S152" s="255">
        <v>212783.77717123303</v>
      </c>
      <c r="T152" s="255">
        <v>569.299910710074</v>
      </c>
      <c r="U152" s="255">
        <v>21835.65866729906</v>
      </c>
      <c r="V152" s="255">
        <v>6.043584267603604E-20</v>
      </c>
      <c r="W152" s="255">
        <v>58509.19990839148</v>
      </c>
      <c r="X152" s="255">
        <v>2.162616787213621E-18</v>
      </c>
      <c r="Y152" s="255">
        <v>10412.158171891157</v>
      </c>
      <c r="Z152" s="255">
        <v>0</v>
      </c>
      <c r="AA152" s="255">
        <v>1003.8943758492887</v>
      </c>
      <c r="AB152" s="255"/>
      <c r="AC152" s="255"/>
      <c r="AD152" s="255"/>
      <c r="AE152" s="255"/>
      <c r="AF152" s="255"/>
      <c r="AG152" s="255"/>
      <c r="AH152" s="73"/>
      <c r="AI152" s="73"/>
      <c r="AJ152" s="73"/>
      <c r="AK152" s="73"/>
      <c r="AL152" s="73"/>
      <c r="AM152" s="73"/>
      <c r="AN152" s="73"/>
    </row>
    <row r="153" spans="1:40" s="33" customFormat="1" ht="11.25">
      <c r="A153" s="75"/>
      <c r="B153" s="95"/>
      <c r="C153" s="84"/>
      <c r="D153" s="8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73"/>
      <c r="AI153" s="73"/>
      <c r="AJ153" s="73"/>
      <c r="AK153" s="73"/>
      <c r="AL153" s="73"/>
      <c r="AM153" s="73"/>
      <c r="AN153" s="73"/>
    </row>
    <row r="154" spans="1:40" s="33" customFormat="1" ht="21">
      <c r="A154" s="75">
        <v>103</v>
      </c>
      <c r="B154" s="95" t="s">
        <v>856</v>
      </c>
      <c r="C154" s="84" t="s">
        <v>857</v>
      </c>
      <c r="D154" s="85" t="s">
        <v>472</v>
      </c>
      <c r="E154" s="255">
        <f aca="true" t="shared" si="24" ref="E154:AA154">(E145+E150+E152)</f>
        <v>3365319</v>
      </c>
      <c r="F154" s="255">
        <f t="shared" si="24"/>
        <v>1749081.9242201168</v>
      </c>
      <c r="G154" s="255">
        <f t="shared" si="24"/>
        <v>410107.6711862004</v>
      </c>
      <c r="H154" s="255">
        <f t="shared" si="24"/>
        <v>490778.4666652719</v>
      </c>
      <c r="I154" s="255">
        <f t="shared" si="24"/>
        <v>321573.47471377987</v>
      </c>
      <c r="J154" s="255">
        <f t="shared" si="24"/>
        <v>301420.16116580664</v>
      </c>
      <c r="K154" s="255">
        <f t="shared" si="24"/>
        <v>2411.549430295281</v>
      </c>
      <c r="L154" s="255">
        <f t="shared" si="24"/>
        <v>74824.00575649634</v>
      </c>
      <c r="M154" s="255">
        <f t="shared" si="24"/>
        <v>13641.754189762647</v>
      </c>
      <c r="N154" s="255">
        <f t="shared" si="24"/>
        <v>1479.9926722700784</v>
      </c>
      <c r="O154" s="255">
        <f t="shared" si="24"/>
        <v>1749081.9242201168</v>
      </c>
      <c r="P154" s="255">
        <f t="shared" si="24"/>
        <v>410107.6711862004</v>
      </c>
      <c r="Q154" s="255">
        <f t="shared" si="24"/>
        <v>490778.4666652719</v>
      </c>
      <c r="R154" s="255">
        <f t="shared" si="24"/>
        <v>321573.47471377987</v>
      </c>
      <c r="S154" s="255">
        <f t="shared" si="24"/>
        <v>272594.5307939303</v>
      </c>
      <c r="T154" s="255">
        <f t="shared" si="24"/>
        <v>730.5242545550554</v>
      </c>
      <c r="U154" s="255">
        <f t="shared" si="24"/>
        <v>28095.106117321317</v>
      </c>
      <c r="V154" s="255">
        <f t="shared" si="24"/>
        <v>98.48392507001314</v>
      </c>
      <c r="W154" s="255">
        <f t="shared" si="24"/>
        <v>74824.00575649634</v>
      </c>
      <c r="X154" s="255">
        <f t="shared" si="24"/>
        <v>2313.0655052252678</v>
      </c>
      <c r="Y154" s="255">
        <f t="shared" si="24"/>
        <v>13641.754189762647</v>
      </c>
      <c r="Z154" s="255">
        <f t="shared" si="24"/>
        <v>192.09886184774143</v>
      </c>
      <c r="AA154" s="255">
        <f t="shared" si="24"/>
        <v>1287.8938104223369</v>
      </c>
      <c r="AB154" s="255"/>
      <c r="AC154" s="255"/>
      <c r="AD154" s="255"/>
      <c r="AE154" s="255"/>
      <c r="AF154" s="255"/>
      <c r="AG154" s="255"/>
      <c r="AH154" s="73"/>
      <c r="AI154" s="73"/>
      <c r="AJ154" s="73"/>
      <c r="AK154" s="73"/>
      <c r="AL154" s="73"/>
      <c r="AM154" s="73"/>
      <c r="AN154" s="73"/>
    </row>
    <row r="155" spans="1:40" s="33" customFormat="1" ht="11.25">
      <c r="A155" s="75"/>
      <c r="B155" s="97"/>
      <c r="C155" s="82"/>
      <c r="D155" s="8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73"/>
      <c r="AI155" s="73"/>
      <c r="AJ155" s="73"/>
      <c r="AK155" s="73"/>
      <c r="AL155" s="73"/>
      <c r="AM155" s="73"/>
      <c r="AN155" s="73"/>
    </row>
    <row r="156" spans="1:40" s="33" customFormat="1" ht="11.25">
      <c r="A156" s="75">
        <v>104</v>
      </c>
      <c r="B156" s="93" t="s">
        <v>858</v>
      </c>
      <c r="C156" s="82" t="s">
        <v>859</v>
      </c>
      <c r="D156" s="85" t="s">
        <v>552</v>
      </c>
      <c r="E156" s="255">
        <v>10489703</v>
      </c>
      <c r="F156" s="255">
        <v>5450922.854763082</v>
      </c>
      <c r="G156" s="255">
        <v>1279674.6952799642</v>
      </c>
      <c r="H156" s="255">
        <v>1532471.5133158441</v>
      </c>
      <c r="I156" s="255">
        <v>1004542.3852435548</v>
      </c>
      <c r="J156" s="255">
        <v>942015.6992263335</v>
      </c>
      <c r="K156" s="255">
        <v>8.904127448498319E-18</v>
      </c>
      <c r="L156" s="255">
        <v>234350.44491944523</v>
      </c>
      <c r="M156" s="255">
        <v>41704.44825727942</v>
      </c>
      <c r="N156" s="255">
        <v>4020.958994495971</v>
      </c>
      <c r="O156" s="255">
        <v>5450922.854763082</v>
      </c>
      <c r="P156" s="255">
        <v>1279674.6952799642</v>
      </c>
      <c r="Q156" s="255">
        <v>1532471.5133158441</v>
      </c>
      <c r="R156" s="255">
        <v>1004542.3852435548</v>
      </c>
      <c r="S156" s="255">
        <v>852275.7605606344</v>
      </c>
      <c r="T156" s="255">
        <v>2280.251440395643</v>
      </c>
      <c r="U156" s="255">
        <v>87459.6872253035</v>
      </c>
      <c r="V156" s="255">
        <v>2.4206734397985396E-19</v>
      </c>
      <c r="W156" s="255">
        <v>234350.44491944523</v>
      </c>
      <c r="X156" s="255">
        <v>8.662060104518465E-18</v>
      </c>
      <c r="Y156" s="255">
        <v>41704.44825727942</v>
      </c>
      <c r="Z156" s="255">
        <v>0</v>
      </c>
      <c r="AA156" s="255">
        <v>4020.958994495971</v>
      </c>
      <c r="AB156" s="255"/>
      <c r="AC156" s="255"/>
      <c r="AD156" s="255"/>
      <c r="AE156" s="255"/>
      <c r="AF156" s="255"/>
      <c r="AG156" s="255"/>
      <c r="AH156" s="73"/>
      <c r="AI156" s="73"/>
      <c r="AJ156" s="73"/>
      <c r="AK156" s="73"/>
      <c r="AL156" s="73"/>
      <c r="AM156" s="73"/>
      <c r="AN156" s="73"/>
    </row>
    <row r="157" spans="1:40" s="33" customFormat="1" ht="11.25">
      <c r="A157" s="75"/>
      <c r="B157" s="98"/>
      <c r="C157" s="75"/>
      <c r="D157" s="76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73"/>
      <c r="AI157" s="73"/>
      <c r="AJ157" s="73"/>
      <c r="AK157" s="73"/>
      <c r="AL157" s="73"/>
      <c r="AM157" s="73"/>
      <c r="AN157" s="73"/>
    </row>
    <row r="158" spans="1:40" s="33" customFormat="1" ht="11.25">
      <c r="A158" s="75">
        <v>105</v>
      </c>
      <c r="B158" s="93" t="s">
        <v>860</v>
      </c>
      <c r="C158" s="96" t="s">
        <v>861</v>
      </c>
      <c r="D158" s="99" t="s">
        <v>472</v>
      </c>
      <c r="E158" s="255">
        <f aca="true" t="shared" si="25" ref="E158:AA158">(E136+E141+E154+E156)</f>
        <v>36609265</v>
      </c>
      <c r="F158" s="255">
        <f t="shared" si="25"/>
        <v>20636626.093768846</v>
      </c>
      <c r="G158" s="255">
        <f t="shared" si="25"/>
        <v>4332926.870141903</v>
      </c>
      <c r="H158" s="255">
        <f t="shared" si="25"/>
        <v>4696599.101411967</v>
      </c>
      <c r="I158" s="255">
        <f t="shared" si="25"/>
        <v>2979387.016264106</v>
      </c>
      <c r="J158" s="255">
        <f t="shared" si="25"/>
        <v>2708559.5035020793</v>
      </c>
      <c r="K158" s="255">
        <f t="shared" si="25"/>
        <v>202881.10244704143</v>
      </c>
      <c r="L158" s="255">
        <f t="shared" si="25"/>
        <v>580756.049836514</v>
      </c>
      <c r="M158" s="255">
        <f t="shared" si="25"/>
        <v>418253.58567683847</v>
      </c>
      <c r="N158" s="255">
        <f t="shared" si="25"/>
        <v>53275.67695070316</v>
      </c>
      <c r="O158" s="255">
        <f t="shared" si="25"/>
        <v>20636626.093768846</v>
      </c>
      <c r="P158" s="255">
        <f t="shared" si="25"/>
        <v>4332926.870141903</v>
      </c>
      <c r="Q158" s="255">
        <f t="shared" si="25"/>
        <v>4696599.101411967</v>
      </c>
      <c r="R158" s="255">
        <f t="shared" si="25"/>
        <v>2979387.016264106</v>
      </c>
      <c r="S158" s="255">
        <f t="shared" si="25"/>
        <v>2367310.5872033103</v>
      </c>
      <c r="T158" s="255">
        <f t="shared" si="25"/>
        <v>7124.6566810074055</v>
      </c>
      <c r="U158" s="255">
        <f t="shared" si="25"/>
        <v>334124.2596177617</v>
      </c>
      <c r="V158" s="255">
        <f t="shared" si="25"/>
        <v>25640.770006029135</v>
      </c>
      <c r="W158" s="255">
        <f t="shared" si="25"/>
        <v>580756.049836514</v>
      </c>
      <c r="X158" s="255">
        <f t="shared" si="25"/>
        <v>177240.33244101232</v>
      </c>
      <c r="Y158" s="255">
        <f t="shared" si="25"/>
        <v>418253.58567683847</v>
      </c>
      <c r="Z158" s="255">
        <f t="shared" si="25"/>
        <v>39597.13893616505</v>
      </c>
      <c r="AA158" s="255">
        <f t="shared" si="25"/>
        <v>13678.538014538111</v>
      </c>
      <c r="AB158" s="255"/>
      <c r="AC158" s="255"/>
      <c r="AD158" s="255"/>
      <c r="AE158" s="255"/>
      <c r="AF158" s="255"/>
      <c r="AG158" s="255"/>
      <c r="AH158" s="73"/>
      <c r="AI158" s="73"/>
      <c r="AJ158" s="73"/>
      <c r="AK158" s="73"/>
      <c r="AL158" s="73"/>
      <c r="AM158" s="73"/>
      <c r="AN158" s="73"/>
    </row>
    <row r="159" spans="1:40" s="33" customFormat="1" ht="11.25">
      <c r="A159" s="75"/>
      <c r="B159" s="93"/>
      <c r="C159" s="94"/>
      <c r="D159" s="99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73"/>
      <c r="AI159" s="73"/>
      <c r="AJ159" s="73"/>
      <c r="AK159" s="73"/>
      <c r="AL159" s="73"/>
      <c r="AM159" s="73"/>
      <c r="AN159" s="73"/>
    </row>
    <row r="160" spans="1:40" s="33" customFormat="1" ht="11.25">
      <c r="A160" s="75">
        <v>106</v>
      </c>
      <c r="B160" s="93" t="s">
        <v>862</v>
      </c>
      <c r="C160" s="96" t="s">
        <v>863</v>
      </c>
      <c r="D160" s="99" t="s">
        <v>472</v>
      </c>
      <c r="E160" s="255">
        <f aca="true" t="shared" si="26" ref="E160:AA160">(E130+E158)</f>
        <v>160364075</v>
      </c>
      <c r="F160" s="255">
        <f t="shared" si="26"/>
        <v>90967587.476002</v>
      </c>
      <c r="G160" s="255">
        <f t="shared" si="26"/>
        <v>18697264.518991806</v>
      </c>
      <c r="H160" s="255">
        <f t="shared" si="26"/>
        <v>20757693.214850165</v>
      </c>
      <c r="I160" s="255">
        <f t="shared" si="26"/>
        <v>12867106.729115382</v>
      </c>
      <c r="J160" s="255">
        <f t="shared" si="26"/>
        <v>11294322.558564577</v>
      </c>
      <c r="K160" s="255">
        <f t="shared" si="26"/>
        <v>1465617.7624646747</v>
      </c>
      <c r="L160" s="255">
        <f t="shared" si="26"/>
        <v>1884844.4662909918</v>
      </c>
      <c r="M160" s="255">
        <f t="shared" si="26"/>
        <v>2055307.2680749274</v>
      </c>
      <c r="N160" s="255">
        <f t="shared" si="26"/>
        <v>374331.0056454923</v>
      </c>
      <c r="O160" s="255">
        <f t="shared" si="26"/>
        <v>90967587.476002</v>
      </c>
      <c r="P160" s="255">
        <f t="shared" si="26"/>
        <v>18697264.518991806</v>
      </c>
      <c r="Q160" s="255">
        <f t="shared" si="26"/>
        <v>20757693.214850165</v>
      </c>
      <c r="R160" s="255">
        <f t="shared" si="26"/>
        <v>12867106.729115382</v>
      </c>
      <c r="S160" s="255">
        <f t="shared" si="26"/>
        <v>9600563.603632154</v>
      </c>
      <c r="T160" s="255">
        <f t="shared" si="26"/>
        <v>32552.702476192688</v>
      </c>
      <c r="U160" s="255">
        <f t="shared" si="26"/>
        <v>1661206.2524562303</v>
      </c>
      <c r="V160" s="255">
        <f t="shared" si="26"/>
        <v>190356.52670685295</v>
      </c>
      <c r="W160" s="255">
        <f t="shared" si="26"/>
        <v>1884844.4662909918</v>
      </c>
      <c r="X160" s="255">
        <f t="shared" si="26"/>
        <v>1275261.235757822</v>
      </c>
      <c r="Y160" s="255">
        <f t="shared" si="26"/>
        <v>2055307.2680749274</v>
      </c>
      <c r="Z160" s="255">
        <f t="shared" si="26"/>
        <v>320351.8607112081</v>
      </c>
      <c r="AA160" s="255">
        <f t="shared" si="26"/>
        <v>53979.14493428423</v>
      </c>
      <c r="AB160" s="255"/>
      <c r="AC160" s="255"/>
      <c r="AD160" s="255"/>
      <c r="AE160" s="255"/>
      <c r="AF160" s="255"/>
      <c r="AG160" s="255"/>
      <c r="AH160" s="73"/>
      <c r="AI160" s="73"/>
      <c r="AJ160" s="73"/>
      <c r="AK160" s="73"/>
      <c r="AL160" s="73"/>
      <c r="AM160" s="73"/>
      <c r="AN160" s="73"/>
    </row>
    <row r="161" spans="1:40" s="86" customFormat="1" ht="11.25">
      <c r="A161" s="82"/>
      <c r="B161" s="87"/>
      <c r="C161" s="82"/>
      <c r="D161" s="8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73"/>
      <c r="AI161" s="73"/>
      <c r="AJ161" s="73"/>
      <c r="AK161" s="73"/>
      <c r="AL161" s="73"/>
      <c r="AM161" s="73"/>
      <c r="AN161" s="73"/>
    </row>
    <row r="162" spans="1:40" s="33" customFormat="1" ht="21">
      <c r="A162" s="75"/>
      <c r="B162" s="75" t="s">
        <v>864</v>
      </c>
      <c r="C162" s="75"/>
      <c r="D162" s="76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73"/>
      <c r="AI162" s="73"/>
      <c r="AJ162" s="73"/>
      <c r="AK162" s="73"/>
      <c r="AL162" s="73"/>
      <c r="AM162" s="73"/>
      <c r="AN162" s="73"/>
    </row>
    <row r="163" spans="1:40" s="33" customFormat="1" ht="11.25">
      <c r="A163" s="75">
        <v>107</v>
      </c>
      <c r="B163" s="95" t="s">
        <v>865</v>
      </c>
      <c r="C163" s="96" t="s">
        <v>866</v>
      </c>
      <c r="D163" s="282" t="s">
        <v>766</v>
      </c>
      <c r="E163" s="255">
        <v>40824951</v>
      </c>
      <c r="F163" s="255">
        <v>22956169.374842394</v>
      </c>
      <c r="G163" s="255">
        <v>4735967.897814222</v>
      </c>
      <c r="H163" s="255">
        <v>5337345.29336471</v>
      </c>
      <c r="I163" s="255">
        <v>3300682.942560598</v>
      </c>
      <c r="J163" s="255">
        <v>2881740.5270552575</v>
      </c>
      <c r="K163" s="255">
        <v>535823.571078478</v>
      </c>
      <c r="L163" s="255">
        <v>457669.7540545707</v>
      </c>
      <c r="M163" s="255">
        <v>510034.96161379176</v>
      </c>
      <c r="N163" s="255">
        <v>109516.67761597656</v>
      </c>
      <c r="O163" s="255">
        <v>22956169.374842394</v>
      </c>
      <c r="P163" s="255">
        <v>4735967.897814222</v>
      </c>
      <c r="Q163" s="255">
        <v>5337345.29336471</v>
      </c>
      <c r="R163" s="255">
        <v>3300682.942560598</v>
      </c>
      <c r="S163" s="255">
        <v>2442033.2050119694</v>
      </c>
      <c r="T163" s="255">
        <v>8419.2465508482</v>
      </c>
      <c r="U163" s="255">
        <v>431288.07549244</v>
      </c>
      <c r="V163" s="255">
        <v>55262.72607312818</v>
      </c>
      <c r="W163" s="255">
        <v>457669.7540545707</v>
      </c>
      <c r="X163" s="255">
        <v>480560.84500534984</v>
      </c>
      <c r="Y163" s="255">
        <v>510034.96161379176</v>
      </c>
      <c r="Z163" s="255">
        <v>96177.37825916531</v>
      </c>
      <c r="AA163" s="255">
        <v>13339.299356811236</v>
      </c>
      <c r="AB163" s="255"/>
      <c r="AC163" s="255"/>
      <c r="AD163" s="255"/>
      <c r="AE163" s="255"/>
      <c r="AF163" s="255"/>
      <c r="AG163" s="255"/>
      <c r="AH163" s="73"/>
      <c r="AI163" s="73"/>
      <c r="AJ163" s="73"/>
      <c r="AK163" s="73"/>
      <c r="AL163" s="73"/>
      <c r="AM163" s="73"/>
      <c r="AN163" s="73"/>
    </row>
    <row r="164" spans="1:40" s="33" customFormat="1" ht="11.25">
      <c r="A164" s="75"/>
      <c r="B164" s="93"/>
      <c r="C164" s="94"/>
      <c r="D164" s="8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73"/>
      <c r="AI164" s="73"/>
      <c r="AJ164" s="73"/>
      <c r="AK164" s="73"/>
      <c r="AL164" s="73"/>
      <c r="AM164" s="73"/>
      <c r="AN164" s="73"/>
    </row>
    <row r="165" spans="1:40" s="33" customFormat="1" ht="11.25">
      <c r="A165" s="75">
        <v>108</v>
      </c>
      <c r="B165" s="95" t="s">
        <v>867</v>
      </c>
      <c r="C165" s="84" t="s">
        <v>868</v>
      </c>
      <c r="D165" s="85" t="s">
        <v>769</v>
      </c>
      <c r="E165" s="255">
        <v>5942428.999999999</v>
      </c>
      <c r="F165" s="255">
        <v>3595663.6454763403</v>
      </c>
      <c r="G165" s="255">
        <v>685465.6303156147</v>
      </c>
      <c r="H165" s="255">
        <v>659773.6966288454</v>
      </c>
      <c r="I165" s="255">
        <v>403770.83725065645</v>
      </c>
      <c r="J165" s="255">
        <v>355185.10282295704</v>
      </c>
      <c r="K165" s="255">
        <v>57499.72837428483</v>
      </c>
      <c r="L165" s="255">
        <v>63562.05486922315</v>
      </c>
      <c r="M165" s="255">
        <v>108166.26384936759</v>
      </c>
      <c r="N165" s="255">
        <v>13342.040412709917</v>
      </c>
      <c r="O165" s="255">
        <v>3595663.6454763403</v>
      </c>
      <c r="P165" s="255">
        <v>685465.6303156147</v>
      </c>
      <c r="Q165" s="255">
        <v>659773.6966288454</v>
      </c>
      <c r="R165" s="255">
        <v>403770.83725065645</v>
      </c>
      <c r="S165" s="255">
        <v>297251.3303902349</v>
      </c>
      <c r="T165" s="255">
        <v>1015.1945811307747</v>
      </c>
      <c r="U165" s="255">
        <v>56918.57785159141</v>
      </c>
      <c r="V165" s="255">
        <v>7376.06211737973</v>
      </c>
      <c r="W165" s="255">
        <v>63562.05486922315</v>
      </c>
      <c r="X165" s="255">
        <v>50123.6662569051</v>
      </c>
      <c r="Y165" s="255">
        <v>108166.26384936759</v>
      </c>
      <c r="Z165" s="255">
        <v>11121.585828459267</v>
      </c>
      <c r="AA165" s="255">
        <v>2220.454584250651</v>
      </c>
      <c r="AB165" s="255"/>
      <c r="AC165" s="255"/>
      <c r="AD165" s="255"/>
      <c r="AE165" s="255"/>
      <c r="AF165" s="255"/>
      <c r="AG165" s="255"/>
      <c r="AH165" s="73"/>
      <c r="AI165" s="73"/>
      <c r="AJ165" s="73"/>
      <c r="AK165" s="73"/>
      <c r="AL165" s="73"/>
      <c r="AM165" s="73"/>
      <c r="AN165" s="73"/>
    </row>
    <row r="166" spans="1:40" s="33" customFormat="1" ht="11.25">
      <c r="A166" s="75"/>
      <c r="B166" s="93"/>
      <c r="C166" s="82"/>
      <c r="D166" s="8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73"/>
      <c r="AI166" s="73"/>
      <c r="AJ166" s="73"/>
      <c r="AK166" s="73"/>
      <c r="AL166" s="73"/>
      <c r="AM166" s="73"/>
      <c r="AN166" s="73"/>
    </row>
    <row r="167" spans="1:40" s="33" customFormat="1" ht="11.25">
      <c r="A167" s="100">
        <v>109</v>
      </c>
      <c r="B167" s="66" t="s">
        <v>869</v>
      </c>
      <c r="C167" s="55" t="s">
        <v>870</v>
      </c>
      <c r="D167" s="284" t="s">
        <v>871</v>
      </c>
      <c r="E167" s="255">
        <v>55685489</v>
      </c>
      <c r="F167" s="255">
        <v>30184140.563570514</v>
      </c>
      <c r="G167" s="255">
        <v>6839565.7230907995</v>
      </c>
      <c r="H167" s="255">
        <v>8034826.011445751</v>
      </c>
      <c r="I167" s="255">
        <v>4706514.862097279</v>
      </c>
      <c r="J167" s="255">
        <v>4279846.038305007</v>
      </c>
      <c r="K167" s="255">
        <v>259494.65608580434</v>
      </c>
      <c r="L167" s="255">
        <v>864812.4588358153</v>
      </c>
      <c r="M167" s="255">
        <v>516288.6865690314</v>
      </c>
      <c r="N167" s="255">
        <v>0</v>
      </c>
      <c r="O167" s="255">
        <v>30184140.563570514</v>
      </c>
      <c r="P167" s="255">
        <v>6839565.7230907995</v>
      </c>
      <c r="Q167" s="255">
        <v>8034826.011445751</v>
      </c>
      <c r="R167" s="255">
        <v>4706514.862097279</v>
      </c>
      <c r="S167" s="255">
        <v>3801443.360398292</v>
      </c>
      <c r="T167" s="255">
        <v>7740.724881183593</v>
      </c>
      <c r="U167" s="255">
        <v>470661.9530255311</v>
      </c>
      <c r="V167" s="255">
        <v>35848.335633174436</v>
      </c>
      <c r="W167" s="255">
        <v>864812.4588358153</v>
      </c>
      <c r="X167" s="255">
        <v>223646.3204526299</v>
      </c>
      <c r="Y167" s="255">
        <v>516288.6865690314</v>
      </c>
      <c r="Z167" s="255">
        <v>0</v>
      </c>
      <c r="AA167" s="255">
        <v>0</v>
      </c>
      <c r="AB167" s="255"/>
      <c r="AC167" s="255"/>
      <c r="AD167" s="255"/>
      <c r="AE167" s="255"/>
      <c r="AF167" s="255"/>
      <c r="AG167" s="255"/>
      <c r="AH167" s="73"/>
      <c r="AI167" s="73"/>
      <c r="AJ167" s="73"/>
      <c r="AK167" s="73"/>
      <c r="AL167" s="73"/>
      <c r="AM167" s="73"/>
      <c r="AN167" s="73"/>
    </row>
    <row r="168" spans="1:40" s="33" customFormat="1" ht="11.25">
      <c r="A168" s="100">
        <v>110</v>
      </c>
      <c r="B168" s="67" t="s">
        <v>872</v>
      </c>
      <c r="C168" s="55" t="s">
        <v>873</v>
      </c>
      <c r="D168" s="101" t="s">
        <v>874</v>
      </c>
      <c r="E168" s="255">
        <v>31016</v>
      </c>
      <c r="F168" s="255">
        <v>0</v>
      </c>
      <c r="G168" s="255">
        <v>0</v>
      </c>
      <c r="H168" s="255">
        <v>0</v>
      </c>
      <c r="I168" s="255">
        <v>0</v>
      </c>
      <c r="J168" s="255">
        <v>0</v>
      </c>
      <c r="K168" s="255">
        <v>0</v>
      </c>
      <c r="L168" s="255">
        <v>0</v>
      </c>
      <c r="M168" s="255">
        <v>0</v>
      </c>
      <c r="N168" s="255">
        <v>31016</v>
      </c>
      <c r="O168" s="255">
        <v>0</v>
      </c>
      <c r="P168" s="255">
        <v>0</v>
      </c>
      <c r="Q168" s="255">
        <v>0</v>
      </c>
      <c r="R168" s="255">
        <v>0</v>
      </c>
      <c r="S168" s="255">
        <v>0</v>
      </c>
      <c r="T168" s="255">
        <v>0</v>
      </c>
      <c r="U168" s="255">
        <v>0</v>
      </c>
      <c r="V168" s="255">
        <v>0</v>
      </c>
      <c r="W168" s="255">
        <v>0</v>
      </c>
      <c r="X168" s="255">
        <v>0</v>
      </c>
      <c r="Y168" s="255">
        <v>0</v>
      </c>
      <c r="Z168" s="255">
        <v>0</v>
      </c>
      <c r="AA168" s="255">
        <v>31016</v>
      </c>
      <c r="AB168" s="255"/>
      <c r="AC168" s="255"/>
      <c r="AD168" s="255"/>
      <c r="AE168" s="255"/>
      <c r="AF168" s="255"/>
      <c r="AG168" s="255"/>
      <c r="AH168" s="73"/>
      <c r="AI168" s="73"/>
      <c r="AJ168" s="73"/>
      <c r="AK168" s="73"/>
      <c r="AL168" s="73"/>
      <c r="AM168" s="73"/>
      <c r="AN168" s="73"/>
    </row>
    <row r="169" spans="1:40" s="33" customFormat="1" ht="11.25">
      <c r="A169" s="100">
        <v>111</v>
      </c>
      <c r="B169" s="67" t="s">
        <v>875</v>
      </c>
      <c r="C169" s="55" t="s">
        <v>876</v>
      </c>
      <c r="D169" s="101" t="s">
        <v>877</v>
      </c>
      <c r="E169" s="255">
        <v>0</v>
      </c>
      <c r="F169" s="255">
        <v>0</v>
      </c>
      <c r="G169" s="255">
        <v>0</v>
      </c>
      <c r="H169" s="255">
        <v>0</v>
      </c>
      <c r="I169" s="255">
        <v>0</v>
      </c>
      <c r="J169" s="255">
        <v>0</v>
      </c>
      <c r="K169" s="255">
        <v>0</v>
      </c>
      <c r="L169" s="255">
        <v>0</v>
      </c>
      <c r="M169" s="255">
        <v>0</v>
      </c>
      <c r="N169" s="255">
        <v>0</v>
      </c>
      <c r="O169" s="255">
        <v>0</v>
      </c>
      <c r="P169" s="255">
        <v>0</v>
      </c>
      <c r="Q169" s="255">
        <v>0</v>
      </c>
      <c r="R169" s="255">
        <v>0</v>
      </c>
      <c r="S169" s="255">
        <v>0</v>
      </c>
      <c r="T169" s="255">
        <v>0</v>
      </c>
      <c r="U169" s="255">
        <v>0</v>
      </c>
      <c r="V169" s="255">
        <v>0</v>
      </c>
      <c r="W169" s="255">
        <v>0</v>
      </c>
      <c r="X169" s="255">
        <v>0</v>
      </c>
      <c r="Y169" s="255">
        <v>0</v>
      </c>
      <c r="Z169" s="255">
        <v>0</v>
      </c>
      <c r="AA169" s="255">
        <v>0</v>
      </c>
      <c r="AB169" s="255"/>
      <c r="AC169" s="255"/>
      <c r="AD169" s="255"/>
      <c r="AE169" s="255"/>
      <c r="AF169" s="255"/>
      <c r="AG169" s="255"/>
      <c r="AH169" s="73"/>
      <c r="AI169" s="73"/>
      <c r="AJ169" s="73"/>
      <c r="AK169" s="73"/>
      <c r="AL169" s="73"/>
      <c r="AM169" s="73"/>
      <c r="AN169" s="73"/>
    </row>
    <row r="170" spans="1:40" s="33" customFormat="1" ht="11.25">
      <c r="A170" s="100">
        <v>112</v>
      </c>
      <c r="B170" s="65" t="s">
        <v>878</v>
      </c>
      <c r="C170" s="55" t="s">
        <v>879</v>
      </c>
      <c r="D170" s="101" t="s">
        <v>877</v>
      </c>
      <c r="E170" s="255">
        <v>219169</v>
      </c>
      <c r="F170" s="255">
        <v>118920.92392618148</v>
      </c>
      <c r="G170" s="255">
        <v>26242.23748100271</v>
      </c>
      <c r="H170" s="255">
        <v>29792.362076353333</v>
      </c>
      <c r="I170" s="255">
        <v>19074.871053049264</v>
      </c>
      <c r="J170" s="255">
        <v>17672.99439550153</v>
      </c>
      <c r="K170" s="255">
        <v>1181.5134525726469</v>
      </c>
      <c r="L170" s="255">
        <v>3888.3805893023205</v>
      </c>
      <c r="M170" s="255">
        <v>2117.890356025685</v>
      </c>
      <c r="N170" s="255">
        <v>277.8266700110486</v>
      </c>
      <c r="O170" s="255">
        <v>118920.92392618148</v>
      </c>
      <c r="P170" s="255">
        <v>26242.23748100271</v>
      </c>
      <c r="Q170" s="255">
        <v>29792.362076353333</v>
      </c>
      <c r="R170" s="255">
        <v>19074.871053049264</v>
      </c>
      <c r="S170" s="255">
        <v>15599.788009447315</v>
      </c>
      <c r="T170" s="255">
        <v>45.626738872608016</v>
      </c>
      <c r="U170" s="255">
        <v>2027.579647181605</v>
      </c>
      <c r="V170" s="255">
        <v>129.07067018905218</v>
      </c>
      <c r="W170" s="255">
        <v>3888.3805893023205</v>
      </c>
      <c r="X170" s="255">
        <v>1052.4427823835947</v>
      </c>
      <c r="Y170" s="255">
        <v>2117.890356025685</v>
      </c>
      <c r="Z170" s="255">
        <v>195.71394235951672</v>
      </c>
      <c r="AA170" s="255">
        <v>82.11272765153187</v>
      </c>
      <c r="AB170" s="255"/>
      <c r="AC170" s="255"/>
      <c r="AD170" s="255"/>
      <c r="AE170" s="255"/>
      <c r="AF170" s="255"/>
      <c r="AG170" s="255"/>
      <c r="AH170" s="73"/>
      <c r="AI170" s="73"/>
      <c r="AJ170" s="73"/>
      <c r="AK170" s="73"/>
      <c r="AL170" s="73"/>
      <c r="AM170" s="73"/>
      <c r="AN170" s="73"/>
    </row>
    <row r="171" spans="1:40" s="33" customFormat="1" ht="11.25">
      <c r="A171" s="100">
        <v>113</v>
      </c>
      <c r="B171" s="65" t="s">
        <v>880</v>
      </c>
      <c r="C171" s="55" t="s">
        <v>881</v>
      </c>
      <c r="D171" s="101" t="s">
        <v>467</v>
      </c>
      <c r="E171" s="255">
        <v>1719551</v>
      </c>
      <c r="F171" s="255">
        <v>790280.2285873003</v>
      </c>
      <c r="G171" s="255">
        <v>192678.51718290904</v>
      </c>
      <c r="H171" s="255">
        <v>231622.5197460343</v>
      </c>
      <c r="I171" s="255">
        <v>152597.9440768221</v>
      </c>
      <c r="J171" s="255">
        <v>145300.66424596962</v>
      </c>
      <c r="K171" s="255">
        <v>153535.50434074193</v>
      </c>
      <c r="L171" s="255">
        <v>36619.94246764987</v>
      </c>
      <c r="M171" s="255">
        <v>6678.590994897573</v>
      </c>
      <c r="N171" s="255">
        <v>10237.088357675286</v>
      </c>
      <c r="O171" s="255">
        <v>790280.2285873003</v>
      </c>
      <c r="P171" s="255">
        <v>192678.51718290904</v>
      </c>
      <c r="Q171" s="255">
        <v>231622.5197460343</v>
      </c>
      <c r="R171" s="255">
        <v>152597.9440768221</v>
      </c>
      <c r="S171" s="255">
        <v>129996.34117700408</v>
      </c>
      <c r="T171" s="255">
        <v>388.6975198108361</v>
      </c>
      <c r="U171" s="255">
        <v>14915.625549154676</v>
      </c>
      <c r="V171" s="255">
        <v>4174.011654408514</v>
      </c>
      <c r="W171" s="255">
        <v>36619.94246764987</v>
      </c>
      <c r="X171" s="255">
        <v>149361.49268633343</v>
      </c>
      <c r="Y171" s="255">
        <v>6678.590994897573</v>
      </c>
      <c r="Z171" s="255">
        <v>9634.221963337679</v>
      </c>
      <c r="AA171" s="255">
        <v>602.8663943376076</v>
      </c>
      <c r="AB171" s="255"/>
      <c r="AC171" s="255"/>
      <c r="AD171" s="255"/>
      <c r="AE171" s="255"/>
      <c r="AF171" s="255"/>
      <c r="AG171" s="255"/>
      <c r="AH171" s="73"/>
      <c r="AI171" s="73"/>
      <c r="AJ171" s="73"/>
      <c r="AK171" s="73"/>
      <c r="AL171" s="73"/>
      <c r="AM171" s="73"/>
      <c r="AN171" s="73"/>
    </row>
    <row r="172" spans="1:40" s="33" customFormat="1" ht="21">
      <c r="A172" s="100">
        <v>114</v>
      </c>
      <c r="B172" s="93" t="s">
        <v>882</v>
      </c>
      <c r="C172" s="96" t="s">
        <v>883</v>
      </c>
      <c r="D172" s="85" t="s">
        <v>472</v>
      </c>
      <c r="E172" s="255">
        <f aca="true" t="shared" si="27" ref="E172:AA172">(E167+E168+E169+E170+E171)</f>
        <v>57655225</v>
      </c>
      <c r="F172" s="255">
        <f t="shared" si="27"/>
        <v>31093341.716083996</v>
      </c>
      <c r="G172" s="255">
        <f t="shared" si="27"/>
        <v>7058486.477754711</v>
      </c>
      <c r="H172" s="255">
        <f t="shared" si="27"/>
        <v>8296240.893268139</v>
      </c>
      <c r="I172" s="255">
        <f t="shared" si="27"/>
        <v>4878187.677227151</v>
      </c>
      <c r="J172" s="255">
        <f t="shared" si="27"/>
        <v>4442819.696946478</v>
      </c>
      <c r="K172" s="255">
        <f t="shared" si="27"/>
        <v>414211.6738791189</v>
      </c>
      <c r="L172" s="255">
        <f t="shared" si="27"/>
        <v>905320.7818927674</v>
      </c>
      <c r="M172" s="255">
        <f t="shared" si="27"/>
        <v>525085.1679199546</v>
      </c>
      <c r="N172" s="255">
        <f t="shared" si="27"/>
        <v>41530.91502768634</v>
      </c>
      <c r="O172" s="255">
        <f t="shared" si="27"/>
        <v>31093341.716083996</v>
      </c>
      <c r="P172" s="255">
        <f t="shared" si="27"/>
        <v>7058486.477754711</v>
      </c>
      <c r="Q172" s="255">
        <f t="shared" si="27"/>
        <v>8296240.893268139</v>
      </c>
      <c r="R172" s="255">
        <f t="shared" si="27"/>
        <v>4878187.677227151</v>
      </c>
      <c r="S172" s="255">
        <f t="shared" si="27"/>
        <v>3947039.4895847435</v>
      </c>
      <c r="T172" s="255">
        <f t="shared" si="27"/>
        <v>8175.049139867037</v>
      </c>
      <c r="U172" s="255">
        <f t="shared" si="27"/>
        <v>487605.1582218674</v>
      </c>
      <c r="V172" s="255">
        <f t="shared" si="27"/>
        <v>40151.417957772006</v>
      </c>
      <c r="W172" s="255">
        <f t="shared" si="27"/>
        <v>905320.7818927674</v>
      </c>
      <c r="X172" s="255">
        <f t="shared" si="27"/>
        <v>374060.25592134695</v>
      </c>
      <c r="Y172" s="255">
        <f t="shared" si="27"/>
        <v>525085.1679199546</v>
      </c>
      <c r="Z172" s="255">
        <f t="shared" si="27"/>
        <v>9829.935905697195</v>
      </c>
      <c r="AA172" s="255">
        <f t="shared" si="27"/>
        <v>31700.97912198914</v>
      </c>
      <c r="AB172" s="255"/>
      <c r="AC172" s="255"/>
      <c r="AD172" s="255"/>
      <c r="AE172" s="255"/>
      <c r="AF172" s="255"/>
      <c r="AG172" s="255"/>
      <c r="AH172" s="73"/>
      <c r="AI172" s="73"/>
      <c r="AJ172" s="73"/>
      <c r="AK172" s="73"/>
      <c r="AL172" s="73"/>
      <c r="AM172" s="73"/>
      <c r="AN172" s="73"/>
    </row>
    <row r="173" spans="1:40" s="33" customFormat="1" ht="11.25">
      <c r="A173" s="75"/>
      <c r="B173" s="93"/>
      <c r="C173" s="82"/>
      <c r="D173" s="76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73"/>
      <c r="AI173" s="73"/>
      <c r="AJ173" s="73"/>
      <c r="AK173" s="73"/>
      <c r="AL173" s="73"/>
      <c r="AM173" s="73"/>
      <c r="AN173" s="73"/>
    </row>
    <row r="174" spans="1:40" s="33" customFormat="1" ht="21">
      <c r="A174" s="75">
        <v>115</v>
      </c>
      <c r="B174" s="87" t="s">
        <v>884</v>
      </c>
      <c r="C174" s="84" t="s">
        <v>885</v>
      </c>
      <c r="D174" s="76" t="s">
        <v>472</v>
      </c>
      <c r="E174" s="255">
        <f aca="true" t="shared" si="28" ref="E174:AA174">(E163+E165+E172)</f>
        <v>104422605</v>
      </c>
      <c r="F174" s="255">
        <f t="shared" si="28"/>
        <v>57645174.736402735</v>
      </c>
      <c r="G174" s="255">
        <f t="shared" si="28"/>
        <v>12479920.005884547</v>
      </c>
      <c r="H174" s="255">
        <f t="shared" si="28"/>
        <v>14293359.883261696</v>
      </c>
      <c r="I174" s="255">
        <f t="shared" si="28"/>
        <v>8582641.457038404</v>
      </c>
      <c r="J174" s="255">
        <f t="shared" si="28"/>
        <v>7679745.326824693</v>
      </c>
      <c r="K174" s="255">
        <f t="shared" si="28"/>
        <v>1007534.9733318817</v>
      </c>
      <c r="L174" s="255">
        <f t="shared" si="28"/>
        <v>1426552.5908165611</v>
      </c>
      <c r="M174" s="255">
        <f t="shared" si="28"/>
        <v>1143286.3933831141</v>
      </c>
      <c r="N174" s="255">
        <f t="shared" si="28"/>
        <v>164389.6330563728</v>
      </c>
      <c r="O174" s="255">
        <f t="shared" si="28"/>
        <v>57645174.736402735</v>
      </c>
      <c r="P174" s="255">
        <f t="shared" si="28"/>
        <v>12479920.005884547</v>
      </c>
      <c r="Q174" s="255">
        <f t="shared" si="28"/>
        <v>14293359.883261696</v>
      </c>
      <c r="R174" s="255">
        <f t="shared" si="28"/>
        <v>8582641.457038404</v>
      </c>
      <c r="S174" s="255">
        <f t="shared" si="28"/>
        <v>6686324.024986948</v>
      </c>
      <c r="T174" s="255">
        <f t="shared" si="28"/>
        <v>17609.49027184601</v>
      </c>
      <c r="U174" s="255">
        <f t="shared" si="28"/>
        <v>975811.8115658988</v>
      </c>
      <c r="V174" s="255">
        <f t="shared" si="28"/>
        <v>102790.20614827992</v>
      </c>
      <c r="W174" s="255">
        <f t="shared" si="28"/>
        <v>1426552.5908165611</v>
      </c>
      <c r="X174" s="255">
        <f t="shared" si="28"/>
        <v>904744.7671836019</v>
      </c>
      <c r="Y174" s="255">
        <f t="shared" si="28"/>
        <v>1143286.3933831141</v>
      </c>
      <c r="Z174" s="255">
        <f t="shared" si="28"/>
        <v>117128.89999332177</v>
      </c>
      <c r="AA174" s="255">
        <f t="shared" si="28"/>
        <v>47260.733063051026</v>
      </c>
      <c r="AB174" s="255"/>
      <c r="AC174" s="255"/>
      <c r="AD174" s="255"/>
      <c r="AE174" s="255"/>
      <c r="AF174" s="255"/>
      <c r="AG174" s="255"/>
      <c r="AH174" s="73"/>
      <c r="AI174" s="73"/>
      <c r="AJ174" s="73"/>
      <c r="AK174" s="73"/>
      <c r="AL174" s="73"/>
      <c r="AM174" s="73"/>
      <c r="AN174" s="73"/>
    </row>
    <row r="175" spans="1:40" s="86" customFormat="1" ht="11.25">
      <c r="A175" s="82"/>
      <c r="B175" s="87"/>
      <c r="C175" s="82"/>
      <c r="D175" s="8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73"/>
      <c r="AI175" s="73"/>
      <c r="AJ175" s="73"/>
      <c r="AK175" s="73"/>
      <c r="AL175" s="73"/>
      <c r="AM175" s="73"/>
      <c r="AN175" s="73"/>
    </row>
    <row r="176" spans="1:40" s="33" customFormat="1" ht="11.25">
      <c r="A176" s="75"/>
      <c r="B176" s="75" t="s">
        <v>886</v>
      </c>
      <c r="C176" s="75"/>
      <c r="D176" s="76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73"/>
      <c r="AI176" s="73"/>
      <c r="AJ176" s="73"/>
      <c r="AK176" s="73"/>
      <c r="AL176" s="73"/>
      <c r="AM176" s="73"/>
      <c r="AN176" s="73"/>
    </row>
    <row r="177" spans="1:40" s="33" customFormat="1" ht="11.25">
      <c r="A177" s="75">
        <v>116</v>
      </c>
      <c r="B177" s="87" t="s">
        <v>887</v>
      </c>
      <c r="C177" s="82" t="s">
        <v>405</v>
      </c>
      <c r="D177" s="85" t="s">
        <v>888</v>
      </c>
      <c r="E177" s="255">
        <v>28933528</v>
      </c>
      <c r="F177" s="255">
        <v>15710370.855130838</v>
      </c>
      <c r="G177" s="255">
        <v>3907276.313546356</v>
      </c>
      <c r="H177" s="255">
        <v>5028424.884887667</v>
      </c>
      <c r="I177" s="255">
        <v>1934127.3623472783</v>
      </c>
      <c r="J177" s="255">
        <v>1530522.4283400262</v>
      </c>
      <c r="K177" s="255">
        <v>458262.41780992656</v>
      </c>
      <c r="L177" s="255">
        <v>106677.39692761566</v>
      </c>
      <c r="M177" s="255">
        <v>197519.96417381422</v>
      </c>
      <c r="N177" s="255">
        <v>60346.37683649438</v>
      </c>
      <c r="O177" s="255">
        <v>15710370.855130838</v>
      </c>
      <c r="P177" s="255">
        <v>3907276.313546356</v>
      </c>
      <c r="Q177" s="255">
        <v>5028424.884887667</v>
      </c>
      <c r="R177" s="255">
        <v>1934127.3623472783</v>
      </c>
      <c r="S177" s="255">
        <v>1376801.4952932198</v>
      </c>
      <c r="T177" s="255">
        <v>-4829.342482019246</v>
      </c>
      <c r="U177" s="255">
        <v>158550.27552882547</v>
      </c>
      <c r="V177" s="255">
        <v>45303.43222277342</v>
      </c>
      <c r="W177" s="255">
        <v>106677.39692761566</v>
      </c>
      <c r="X177" s="255">
        <v>412958.9855871531</v>
      </c>
      <c r="Y177" s="255">
        <v>197519.96417381422</v>
      </c>
      <c r="Z177" s="255">
        <v>60870.13726607725</v>
      </c>
      <c r="AA177" s="255">
        <v>-523.7604295828629</v>
      </c>
      <c r="AB177" s="255"/>
      <c r="AC177" s="255"/>
      <c r="AD177" s="255"/>
      <c r="AE177" s="255"/>
      <c r="AF177" s="255"/>
      <c r="AG177" s="255"/>
      <c r="AH177" s="73"/>
      <c r="AI177" s="73"/>
      <c r="AJ177" s="73"/>
      <c r="AK177" s="73"/>
      <c r="AL177" s="73"/>
      <c r="AM177" s="73"/>
      <c r="AN177" s="73"/>
    </row>
    <row r="178" spans="1:40" s="33" customFormat="1" ht="11.25">
      <c r="A178" s="75">
        <v>117</v>
      </c>
      <c r="B178" s="93" t="s">
        <v>889</v>
      </c>
      <c r="C178" s="94" t="s">
        <v>407</v>
      </c>
      <c r="D178" s="99" t="s">
        <v>353</v>
      </c>
      <c r="E178" s="255">
        <v>42438782</v>
      </c>
      <c r="F178" s="255">
        <v>23684087.35775357</v>
      </c>
      <c r="G178" s="255">
        <v>4954693.971942272</v>
      </c>
      <c r="H178" s="255">
        <v>5633740.168190798</v>
      </c>
      <c r="I178" s="255">
        <v>3503830.604081329</v>
      </c>
      <c r="J178" s="255">
        <v>3078885.1252122517</v>
      </c>
      <c r="K178" s="255">
        <v>446069.6594915077</v>
      </c>
      <c r="L178" s="255">
        <v>513723.9976360476</v>
      </c>
      <c r="M178" s="255">
        <v>520600.7193645921</v>
      </c>
      <c r="N178" s="255">
        <v>103150.39632764942</v>
      </c>
      <c r="O178" s="255">
        <v>23684087.35775357</v>
      </c>
      <c r="P178" s="255">
        <v>4954693.971942272</v>
      </c>
      <c r="Q178" s="255">
        <v>5633740.168190798</v>
      </c>
      <c r="R178" s="255">
        <v>3503830.604081329</v>
      </c>
      <c r="S178" s="255">
        <v>2623688.0250119087</v>
      </c>
      <c r="T178" s="255">
        <v>8854.477269328117</v>
      </c>
      <c r="U178" s="255">
        <v>446342.62293101486</v>
      </c>
      <c r="V178" s="255">
        <v>51765.76342718938</v>
      </c>
      <c r="W178" s="255">
        <v>513723.9976360476</v>
      </c>
      <c r="X178" s="255">
        <v>394303.8960643183</v>
      </c>
      <c r="Y178" s="255">
        <v>520600.7193645921</v>
      </c>
      <c r="Z178" s="255">
        <v>88843.76493828958</v>
      </c>
      <c r="AA178" s="255">
        <v>14306.631389359842</v>
      </c>
      <c r="AB178" s="255"/>
      <c r="AC178" s="255"/>
      <c r="AD178" s="255"/>
      <c r="AE178" s="255"/>
      <c r="AF178" s="255"/>
      <c r="AG178" s="255"/>
      <c r="AH178" s="73"/>
      <c r="AI178" s="73"/>
      <c r="AJ178" s="73"/>
      <c r="AK178" s="73"/>
      <c r="AL178" s="73"/>
      <c r="AM178" s="73"/>
      <c r="AN178" s="73"/>
    </row>
    <row r="179" spans="1:40" s="33" customFormat="1" ht="11.25">
      <c r="A179" s="75">
        <v>118</v>
      </c>
      <c r="B179" s="87" t="s">
        <v>890</v>
      </c>
      <c r="C179" s="82" t="s">
        <v>409</v>
      </c>
      <c r="D179" s="85" t="s">
        <v>353</v>
      </c>
      <c r="E179" s="255">
        <v>-15006167</v>
      </c>
      <c r="F179" s="255">
        <v>-8374589.311565038</v>
      </c>
      <c r="G179" s="255">
        <v>-1751958.0363276927</v>
      </c>
      <c r="H179" s="255">
        <v>-1992065.7901652127</v>
      </c>
      <c r="I179" s="255">
        <v>-1238939.119048122</v>
      </c>
      <c r="J179" s="255">
        <v>-1088680.2633202563</v>
      </c>
      <c r="K179" s="255">
        <v>-157728.27325635072</v>
      </c>
      <c r="L179" s="255">
        <v>-181650.55020745262</v>
      </c>
      <c r="M179" s="255">
        <v>-184082.1288204078</v>
      </c>
      <c r="N179" s="255">
        <v>-36473.52728947059</v>
      </c>
      <c r="O179" s="255">
        <v>-8374589.311565038</v>
      </c>
      <c r="P179" s="255">
        <v>-1751958.0363276927</v>
      </c>
      <c r="Q179" s="255">
        <v>-1992065.7901652127</v>
      </c>
      <c r="R179" s="255">
        <v>-1238939.119048122</v>
      </c>
      <c r="S179" s="255">
        <v>-927724.5671006504</v>
      </c>
      <c r="T179" s="255">
        <v>-3130.9042894124937</v>
      </c>
      <c r="U179" s="255">
        <v>-157824.79193019343</v>
      </c>
      <c r="V179" s="255">
        <v>-18304.146685239364</v>
      </c>
      <c r="W179" s="255">
        <v>-181650.55020745262</v>
      </c>
      <c r="X179" s="255">
        <v>-139424.12657111138</v>
      </c>
      <c r="Y179" s="255">
        <v>-184082.1288204078</v>
      </c>
      <c r="Z179" s="255">
        <v>-31414.765239320906</v>
      </c>
      <c r="AA179" s="255">
        <v>-5058.76205014969</v>
      </c>
      <c r="AB179" s="255"/>
      <c r="AC179" s="255"/>
      <c r="AD179" s="255"/>
      <c r="AE179" s="255"/>
      <c r="AF179" s="255"/>
      <c r="AG179" s="255"/>
      <c r="AH179" s="73"/>
      <c r="AI179" s="73"/>
      <c r="AJ179" s="73"/>
      <c r="AK179" s="73"/>
      <c r="AL179" s="73"/>
      <c r="AM179" s="73"/>
      <c r="AN179" s="73"/>
    </row>
    <row r="180" spans="1:40" s="33" customFormat="1" ht="11.25">
      <c r="A180" s="75">
        <v>119</v>
      </c>
      <c r="B180" s="93" t="s">
        <v>410</v>
      </c>
      <c r="C180" s="96" t="s">
        <v>891</v>
      </c>
      <c r="D180" s="99" t="s">
        <v>472</v>
      </c>
      <c r="E180" s="255">
        <f aca="true" t="shared" si="29" ref="E180:AA180">(E177+E178+E179)</f>
        <v>56366143</v>
      </c>
      <c r="F180" s="255">
        <f t="shared" si="29"/>
        <v>31019868.901319373</v>
      </c>
      <c r="G180" s="255">
        <f t="shared" si="29"/>
        <v>7110012.249160935</v>
      </c>
      <c r="H180" s="255">
        <f t="shared" si="29"/>
        <v>8670099.262913253</v>
      </c>
      <c r="I180" s="255">
        <f t="shared" si="29"/>
        <v>4199018.847380485</v>
      </c>
      <c r="J180" s="255">
        <f t="shared" si="29"/>
        <v>3520727.2902320214</v>
      </c>
      <c r="K180" s="255">
        <f t="shared" si="29"/>
        <v>746603.8040450835</v>
      </c>
      <c r="L180" s="255">
        <f t="shared" si="29"/>
        <v>438750.84435621067</v>
      </c>
      <c r="M180" s="255">
        <f t="shared" si="29"/>
        <v>534038.5547179986</v>
      </c>
      <c r="N180" s="255">
        <f t="shared" si="29"/>
        <v>127023.24587467319</v>
      </c>
      <c r="O180" s="255">
        <f t="shared" si="29"/>
        <v>31019868.901319373</v>
      </c>
      <c r="P180" s="255">
        <f t="shared" si="29"/>
        <v>7110012.249160935</v>
      </c>
      <c r="Q180" s="255">
        <f t="shared" si="29"/>
        <v>8670099.262913253</v>
      </c>
      <c r="R180" s="255">
        <f t="shared" si="29"/>
        <v>4199018.847380485</v>
      </c>
      <c r="S180" s="255">
        <f t="shared" si="29"/>
        <v>3072764.953204478</v>
      </c>
      <c r="T180" s="255">
        <f t="shared" si="29"/>
        <v>894.230497896378</v>
      </c>
      <c r="U180" s="255">
        <f t="shared" si="29"/>
        <v>447068.1065296469</v>
      </c>
      <c r="V180" s="255">
        <f t="shared" si="29"/>
        <v>78765.04896472344</v>
      </c>
      <c r="W180" s="255">
        <f t="shared" si="29"/>
        <v>438750.84435621067</v>
      </c>
      <c r="X180" s="255">
        <f t="shared" si="29"/>
        <v>667838.75508036</v>
      </c>
      <c r="Y180" s="255">
        <f t="shared" si="29"/>
        <v>534038.5547179986</v>
      </c>
      <c r="Z180" s="255">
        <f t="shared" si="29"/>
        <v>118299.13696504591</v>
      </c>
      <c r="AA180" s="255">
        <f t="shared" si="29"/>
        <v>8724.108909627288</v>
      </c>
      <c r="AB180" s="255"/>
      <c r="AC180" s="255"/>
      <c r="AD180" s="255"/>
      <c r="AE180" s="255"/>
      <c r="AF180" s="255"/>
      <c r="AG180" s="255"/>
      <c r="AH180" s="73"/>
      <c r="AI180" s="73"/>
      <c r="AJ180" s="73"/>
      <c r="AK180" s="73"/>
      <c r="AL180" s="73"/>
      <c r="AM180" s="73"/>
      <c r="AN180" s="73"/>
    </row>
    <row r="181" spans="1:40" s="86" customFormat="1" ht="11.25">
      <c r="A181" s="82"/>
      <c r="B181" s="87"/>
      <c r="C181" s="82"/>
      <c r="D181" s="8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73"/>
      <c r="AI181" s="73"/>
      <c r="AJ181" s="73"/>
      <c r="AK181" s="73"/>
      <c r="AL181" s="73"/>
      <c r="AM181" s="73"/>
      <c r="AN181" s="73"/>
    </row>
    <row r="182" spans="1:40" s="33" customFormat="1" ht="11.25">
      <c r="A182" s="75">
        <v>120</v>
      </c>
      <c r="B182" s="31" t="s">
        <v>447</v>
      </c>
      <c r="C182" s="89" t="s">
        <v>892</v>
      </c>
      <c r="D182" s="76" t="s">
        <v>472</v>
      </c>
      <c r="E182" s="255">
        <f aca="true" t="shared" si="30" ref="E182:AA182">(E116+E160+E174+E180)</f>
        <v>1293565254.03</v>
      </c>
      <c r="F182" s="255">
        <f t="shared" si="30"/>
        <v>699556648.3931167</v>
      </c>
      <c r="G182" s="255">
        <f t="shared" si="30"/>
        <v>155946980.0373853</v>
      </c>
      <c r="H182" s="255">
        <f t="shared" si="30"/>
        <v>177717231.0579802</v>
      </c>
      <c r="I182" s="255">
        <f t="shared" si="30"/>
        <v>112454056.68377884</v>
      </c>
      <c r="J182" s="255">
        <f t="shared" si="30"/>
        <v>104504050.03755103</v>
      </c>
      <c r="K182" s="255">
        <f t="shared" si="30"/>
        <v>6619600.895644156</v>
      </c>
      <c r="L182" s="255">
        <f t="shared" si="30"/>
        <v>23328808.49880256</v>
      </c>
      <c r="M182" s="255">
        <f t="shared" si="30"/>
        <v>11992435.367406646</v>
      </c>
      <c r="N182" s="255">
        <f t="shared" si="30"/>
        <v>1445443.0583344696</v>
      </c>
      <c r="O182" s="255">
        <f t="shared" si="30"/>
        <v>699556648.3931167</v>
      </c>
      <c r="P182" s="255">
        <f t="shared" si="30"/>
        <v>155946980.0373853</v>
      </c>
      <c r="Q182" s="255">
        <f t="shared" si="30"/>
        <v>177717231.0579802</v>
      </c>
      <c r="R182" s="255">
        <f t="shared" si="30"/>
        <v>112454056.68377884</v>
      </c>
      <c r="S182" s="255">
        <f t="shared" si="30"/>
        <v>92654328.4345671</v>
      </c>
      <c r="T182" s="255">
        <f t="shared" si="30"/>
        <v>254214.1920310604</v>
      </c>
      <c r="U182" s="255">
        <f t="shared" si="30"/>
        <v>11595507.41095289</v>
      </c>
      <c r="V182" s="255">
        <f t="shared" si="30"/>
        <v>695723.0319709058</v>
      </c>
      <c r="W182" s="255">
        <f t="shared" si="30"/>
        <v>23328808.49880256</v>
      </c>
      <c r="X182" s="255">
        <f t="shared" si="30"/>
        <v>5923877.863673251</v>
      </c>
      <c r="Y182" s="255">
        <f t="shared" si="30"/>
        <v>11992435.367406646</v>
      </c>
      <c r="Z182" s="255">
        <f t="shared" si="30"/>
        <v>955956.8976710698</v>
      </c>
      <c r="AA182" s="255">
        <f t="shared" si="30"/>
        <v>489486.16066339967</v>
      </c>
      <c r="AB182" s="255"/>
      <c r="AC182" s="255"/>
      <c r="AD182" s="255"/>
      <c r="AE182" s="255"/>
      <c r="AF182" s="255"/>
      <c r="AG182" s="255"/>
      <c r="AH182" s="73"/>
      <c r="AI182" s="73"/>
      <c r="AJ182" s="73"/>
      <c r="AK182" s="73"/>
      <c r="AL182" s="73"/>
      <c r="AM182" s="73"/>
      <c r="AN182" s="73"/>
    </row>
    <row r="183" ht="11.25">
      <c r="E183" s="103"/>
    </row>
    <row r="184" ht="11.25">
      <c r="E184" s="103"/>
    </row>
    <row r="185" ht="11.25">
      <c r="E185" s="103"/>
    </row>
    <row r="186" ht="11.25">
      <c r="E186" s="103"/>
    </row>
    <row r="187" ht="11.25">
      <c r="E187" s="103"/>
    </row>
    <row r="188" ht="11.25">
      <c r="E188" s="103"/>
    </row>
    <row r="189" ht="11.25">
      <c r="E189" s="103"/>
    </row>
    <row r="190" ht="11.25">
      <c r="E190" s="103"/>
    </row>
    <row r="191" ht="11.25">
      <c r="E191" s="103"/>
    </row>
    <row r="192" ht="11.25">
      <c r="E192" s="103"/>
    </row>
    <row r="193" ht="11.25">
      <c r="E193" s="103"/>
    </row>
    <row r="194" ht="11.25">
      <c r="E194" s="103"/>
    </row>
    <row r="195" ht="11.25">
      <c r="E195" s="103"/>
    </row>
    <row r="196" ht="11.25">
      <c r="E196" s="103"/>
    </row>
    <row r="197" ht="11.25">
      <c r="E197" s="103"/>
    </row>
    <row r="198" ht="11.25">
      <c r="E198" s="103"/>
    </row>
    <row r="199" ht="11.25">
      <c r="E199" s="103"/>
    </row>
    <row r="200" ht="11.25">
      <c r="E200" s="103"/>
    </row>
    <row r="201" ht="11.25">
      <c r="E201" s="103"/>
    </row>
    <row r="202" ht="11.25">
      <c r="E202" s="103"/>
    </row>
    <row r="203" ht="11.25">
      <c r="E203" s="103"/>
    </row>
    <row r="204" ht="11.25">
      <c r="E204" s="103"/>
    </row>
    <row r="205" ht="11.25">
      <c r="E205" s="103"/>
    </row>
    <row r="206" ht="11.25">
      <c r="E206" s="103"/>
    </row>
    <row r="207" ht="11.25">
      <c r="E207" s="103"/>
    </row>
    <row r="208" ht="11.25">
      <c r="E208" s="103"/>
    </row>
    <row r="209" ht="11.25">
      <c r="E209" s="103"/>
    </row>
    <row r="210" ht="11.25">
      <c r="E210" s="103"/>
    </row>
    <row r="211" ht="11.25">
      <c r="E211" s="103"/>
    </row>
    <row r="212" ht="11.25">
      <c r="E212" s="103"/>
    </row>
    <row r="213" ht="11.25">
      <c r="E213" s="103"/>
    </row>
    <row r="214" ht="11.25">
      <c r="E214" s="103"/>
    </row>
    <row r="215" ht="11.25">
      <c r="E215" s="103"/>
    </row>
    <row r="216" ht="11.25">
      <c r="E216" s="103"/>
    </row>
    <row r="217" ht="11.25">
      <c r="E217" s="103"/>
    </row>
    <row r="218" ht="11.25">
      <c r="E218" s="103"/>
    </row>
    <row r="219" ht="11.25">
      <c r="E219" s="103"/>
    </row>
    <row r="220" ht="11.25">
      <c r="E220" s="103"/>
    </row>
    <row r="221" ht="11.25">
      <c r="E221" s="103"/>
    </row>
    <row r="222" ht="11.25">
      <c r="E222" s="103"/>
    </row>
    <row r="223" ht="11.25">
      <c r="E223" s="103"/>
    </row>
    <row r="224" ht="11.25">
      <c r="E224" s="103"/>
    </row>
    <row r="225" ht="11.25">
      <c r="E225" s="103"/>
    </row>
    <row r="226" ht="11.25">
      <c r="E226" s="103"/>
    </row>
    <row r="227" ht="11.25">
      <c r="E227" s="103"/>
    </row>
    <row r="228" ht="11.25">
      <c r="E228" s="103"/>
    </row>
    <row r="229" ht="11.25">
      <c r="E229" s="103"/>
    </row>
    <row r="230" ht="11.25">
      <c r="E230" s="103"/>
    </row>
    <row r="231" ht="11.25">
      <c r="E231" s="103"/>
    </row>
    <row r="232" ht="11.25">
      <c r="E232" s="103"/>
    </row>
    <row r="233" ht="11.25">
      <c r="E233" s="103"/>
    </row>
    <row r="234" ht="11.25">
      <c r="E234" s="103"/>
    </row>
    <row r="235" ht="11.25">
      <c r="E235" s="103"/>
    </row>
    <row r="236" ht="11.25">
      <c r="E236" s="103"/>
    </row>
    <row r="237" ht="11.25">
      <c r="E237" s="103"/>
    </row>
    <row r="238" ht="11.25">
      <c r="E238" s="103"/>
    </row>
    <row r="239" ht="11.25">
      <c r="E239" s="103"/>
    </row>
    <row r="240" ht="11.25">
      <c r="E240" s="103"/>
    </row>
    <row r="241" ht="11.25">
      <c r="E241" s="103"/>
    </row>
    <row r="242" ht="11.25">
      <c r="E242" s="103"/>
    </row>
    <row r="243" ht="11.25">
      <c r="E243" s="103"/>
    </row>
    <row r="244" ht="11.25">
      <c r="E244" s="103"/>
    </row>
    <row r="245" ht="11.25">
      <c r="E245" s="103"/>
    </row>
    <row r="246" ht="11.25">
      <c r="E246" s="103"/>
    </row>
    <row r="247" ht="11.25">
      <c r="E247" s="103"/>
    </row>
    <row r="248" ht="11.25">
      <c r="E248" s="103"/>
    </row>
    <row r="249" ht="11.25">
      <c r="E249" s="103"/>
    </row>
    <row r="250" ht="11.25">
      <c r="E250" s="103"/>
    </row>
    <row r="251" ht="11.25">
      <c r="E251" s="103"/>
    </row>
    <row r="252" ht="11.25">
      <c r="E252" s="103"/>
    </row>
    <row r="253" ht="11.25">
      <c r="E253" s="103"/>
    </row>
    <row r="254" ht="11.25">
      <c r="E254" s="103"/>
    </row>
    <row r="255" ht="11.25">
      <c r="E255" s="103"/>
    </row>
    <row r="256" ht="11.25">
      <c r="E256" s="103"/>
    </row>
    <row r="257" ht="11.25">
      <c r="E257" s="103"/>
    </row>
    <row r="258" ht="11.25">
      <c r="E258" s="103"/>
    </row>
    <row r="259" ht="11.25">
      <c r="E259" s="103"/>
    </row>
    <row r="260" ht="11.25">
      <c r="E260" s="103"/>
    </row>
    <row r="261" ht="11.25">
      <c r="E261" s="103"/>
    </row>
    <row r="262" ht="11.25">
      <c r="E262" s="103"/>
    </row>
    <row r="263" ht="11.25">
      <c r="E263" s="103"/>
    </row>
    <row r="264" ht="11.25">
      <c r="E264" s="103"/>
    </row>
    <row r="265" ht="11.25">
      <c r="E265" s="103"/>
    </row>
    <row r="266" ht="11.25">
      <c r="E266" s="103"/>
    </row>
    <row r="267" ht="11.25">
      <c r="E267" s="103"/>
    </row>
    <row r="268" ht="11.25">
      <c r="E268" s="103"/>
    </row>
    <row r="269" ht="11.25">
      <c r="E269" s="103"/>
    </row>
    <row r="270" ht="11.25">
      <c r="E270" s="103"/>
    </row>
    <row r="271" ht="11.25">
      <c r="E271" s="103"/>
    </row>
    <row r="272" ht="11.25">
      <c r="E272" s="103"/>
    </row>
    <row r="273" ht="11.25">
      <c r="E273" s="103"/>
    </row>
    <row r="274" ht="11.25">
      <c r="E274" s="103"/>
    </row>
    <row r="275" ht="11.25">
      <c r="E275" s="103"/>
    </row>
    <row r="276" ht="11.25">
      <c r="E276" s="103"/>
    </row>
    <row r="277" ht="11.25">
      <c r="E277" s="103"/>
    </row>
    <row r="278" ht="11.25">
      <c r="E278" s="103"/>
    </row>
    <row r="279" ht="11.25">
      <c r="E279" s="103"/>
    </row>
    <row r="280" ht="11.25">
      <c r="E280" s="103"/>
    </row>
    <row r="281" ht="11.25">
      <c r="E281" s="103"/>
    </row>
    <row r="282" ht="11.25">
      <c r="E282" s="103"/>
    </row>
    <row r="283" ht="11.25">
      <c r="E283" s="103"/>
    </row>
    <row r="284" ht="11.25">
      <c r="E284" s="103"/>
    </row>
    <row r="285" ht="11.25">
      <c r="E285" s="103"/>
    </row>
    <row r="286" ht="11.25">
      <c r="E286" s="103"/>
    </row>
    <row r="287" ht="11.25">
      <c r="E287" s="103"/>
    </row>
    <row r="288" ht="11.25">
      <c r="E288" s="103"/>
    </row>
    <row r="289" ht="11.25">
      <c r="E289" s="103"/>
    </row>
    <row r="290" ht="11.25">
      <c r="E290" s="103"/>
    </row>
    <row r="291" ht="11.25">
      <c r="E291" s="103"/>
    </row>
    <row r="292" ht="11.25">
      <c r="E292" s="103"/>
    </row>
    <row r="293" ht="11.25">
      <c r="E293" s="103"/>
    </row>
    <row r="294" ht="11.25">
      <c r="E294" s="103"/>
    </row>
    <row r="295" ht="11.25">
      <c r="E295" s="103"/>
    </row>
    <row r="296" ht="11.25">
      <c r="E296" s="103"/>
    </row>
    <row r="297" ht="11.25">
      <c r="E297" s="103"/>
    </row>
    <row r="298" ht="11.25">
      <c r="E298" s="103"/>
    </row>
    <row r="299" ht="11.25">
      <c r="E299" s="103"/>
    </row>
    <row r="300" ht="11.25">
      <c r="E300" s="103"/>
    </row>
    <row r="301" ht="11.25">
      <c r="E301" s="103"/>
    </row>
    <row r="302" ht="11.25">
      <c r="E302" s="103"/>
    </row>
    <row r="303" ht="11.25">
      <c r="E303" s="103"/>
    </row>
    <row r="304" ht="11.25">
      <c r="E304" s="103"/>
    </row>
    <row r="305" ht="11.25">
      <c r="E305" s="103"/>
    </row>
    <row r="306" ht="11.25">
      <c r="E306" s="103"/>
    </row>
    <row r="307" ht="11.25">
      <c r="E307" s="103"/>
    </row>
    <row r="308" ht="11.25">
      <c r="E308" s="103"/>
    </row>
    <row r="309" ht="11.25">
      <c r="E309" s="103"/>
    </row>
    <row r="310" ht="11.25">
      <c r="E310" s="103"/>
    </row>
    <row r="311" ht="11.25">
      <c r="E311" s="103"/>
    </row>
    <row r="312" ht="11.25">
      <c r="E312" s="103"/>
    </row>
    <row r="313" ht="11.25">
      <c r="E313" s="103"/>
    </row>
    <row r="314" ht="11.25">
      <c r="E314" s="103"/>
    </row>
    <row r="315" ht="11.25">
      <c r="E315" s="103"/>
    </row>
    <row r="316" ht="11.25">
      <c r="E316" s="103"/>
    </row>
    <row r="317" ht="11.25">
      <c r="E317" s="103"/>
    </row>
    <row r="318" ht="11.25">
      <c r="E318" s="103"/>
    </row>
    <row r="319" ht="11.25">
      <c r="E319" s="103"/>
    </row>
    <row r="320" ht="11.25">
      <c r="E320" s="103"/>
    </row>
    <row r="321" ht="11.25">
      <c r="E321" s="103"/>
    </row>
    <row r="322" ht="11.25">
      <c r="E322" s="103"/>
    </row>
    <row r="323" ht="11.25">
      <c r="E323" s="103"/>
    </row>
    <row r="324" ht="11.25">
      <c r="E324" s="103"/>
    </row>
    <row r="325" ht="11.25">
      <c r="E325" s="103"/>
    </row>
    <row r="326" ht="11.25">
      <c r="E326" s="103"/>
    </row>
    <row r="327" ht="11.25">
      <c r="E327" s="103"/>
    </row>
    <row r="328" ht="11.25">
      <c r="E328" s="103"/>
    </row>
    <row r="329" ht="11.25">
      <c r="E329" s="103"/>
    </row>
    <row r="330" ht="11.25">
      <c r="E330" s="103"/>
    </row>
    <row r="331" ht="11.25">
      <c r="E331" s="103"/>
    </row>
    <row r="332" ht="11.25">
      <c r="E332" s="103"/>
    </row>
    <row r="333" ht="11.25">
      <c r="E333" s="103"/>
    </row>
    <row r="334" ht="11.25">
      <c r="E334" s="103"/>
    </row>
    <row r="335" ht="11.25">
      <c r="E335" s="103"/>
    </row>
    <row r="336" ht="11.25">
      <c r="E336" s="103"/>
    </row>
    <row r="337" ht="11.25">
      <c r="E337" s="103"/>
    </row>
    <row r="338" ht="11.25">
      <c r="E338" s="103"/>
    </row>
    <row r="339" ht="11.25">
      <c r="E339" s="103"/>
    </row>
    <row r="340" ht="11.25">
      <c r="E340" s="103"/>
    </row>
    <row r="341" ht="11.25">
      <c r="E341" s="103"/>
    </row>
    <row r="342" ht="11.25">
      <c r="E342" s="103"/>
    </row>
    <row r="343" ht="11.25">
      <c r="E343" s="103"/>
    </row>
    <row r="344" ht="11.25">
      <c r="E344" s="103"/>
    </row>
    <row r="345" ht="11.25">
      <c r="E345" s="103"/>
    </row>
    <row r="346" ht="11.25">
      <c r="E346" s="103"/>
    </row>
    <row r="347" ht="11.25">
      <c r="E347" s="103"/>
    </row>
    <row r="348" ht="11.25">
      <c r="E348" s="103"/>
    </row>
    <row r="349" ht="11.25">
      <c r="E349" s="103"/>
    </row>
    <row r="350" ht="11.25">
      <c r="E350" s="103"/>
    </row>
    <row r="351" ht="11.25">
      <c r="E351" s="103"/>
    </row>
    <row r="352" ht="11.25">
      <c r="E352" s="103"/>
    </row>
    <row r="353" ht="11.25">
      <c r="E353" s="103"/>
    </row>
    <row r="354" ht="11.25">
      <c r="E354" s="103"/>
    </row>
    <row r="355" ht="11.25">
      <c r="E355" s="103"/>
    </row>
    <row r="356" ht="11.25">
      <c r="E356" s="103"/>
    </row>
    <row r="357" ht="11.25">
      <c r="E357" s="103"/>
    </row>
    <row r="358" ht="11.25">
      <c r="E358" s="103"/>
    </row>
    <row r="359" ht="11.25">
      <c r="E359" s="103"/>
    </row>
    <row r="360" ht="11.25">
      <c r="E360" s="103"/>
    </row>
    <row r="361" ht="11.25">
      <c r="E361" s="103"/>
    </row>
    <row r="362" ht="11.25">
      <c r="E362" s="103"/>
    </row>
    <row r="363" ht="11.25">
      <c r="E363" s="103"/>
    </row>
    <row r="364" ht="11.25">
      <c r="E364" s="103"/>
    </row>
    <row r="365" ht="11.25">
      <c r="E365" s="103"/>
    </row>
    <row r="366" ht="11.25">
      <c r="E366" s="103"/>
    </row>
    <row r="367" ht="11.25">
      <c r="E367" s="103"/>
    </row>
    <row r="368" ht="11.25">
      <c r="E368" s="103"/>
    </row>
    <row r="369" ht="11.25">
      <c r="E369" s="103"/>
    </row>
  </sheetData>
  <printOptions horizontalCentered="1"/>
  <pageMargins left="0.25" right="0.25" top="2" bottom="0.75" header="1.5" footer="0.5"/>
  <pageSetup horizontalDpi="600" verticalDpi="600" orientation="landscape" scale="85" r:id="rId1"/>
  <headerFooter alignWithMargins="0">
    <oddHeader>&amp;CPuget Sound Energy
Electric Cost of Service
Commission Basis
Allocation of Operating Expense&amp;RDocket No. UE-04______
Exhibit No. ______ (CEP-9)
Page &amp;P+5 of &amp;N</oddHeader>
    <oddFooter>&amp;LExpense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AB505"/>
  <sheetViews>
    <sheetView workbookViewId="0" topLeftCell="A1">
      <pane xSplit="3" ySplit="7" topLeftCell="D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8" sqref="D8"/>
    </sheetView>
  </sheetViews>
  <sheetFormatPr defaultColWidth="9.33203125" defaultRowHeight="11.25"/>
  <cols>
    <col min="1" max="1" width="9" style="102" bestFit="1" customWidth="1"/>
    <col min="2" max="2" width="35.16015625" style="33" customWidth="1"/>
    <col min="3" max="3" width="15" style="34" bestFit="1" customWidth="1"/>
    <col min="4" max="4" width="11" style="34" bestFit="1" customWidth="1"/>
    <col min="5" max="5" width="13.5" style="34" bestFit="1" customWidth="1"/>
    <col min="6" max="6" width="12.66015625" style="103" bestFit="1" customWidth="1"/>
    <col min="7" max="10" width="11.83203125" style="34" bestFit="1" customWidth="1"/>
    <col min="11" max="11" width="13.83203125" style="73" bestFit="1" customWidth="1"/>
    <col min="12" max="12" width="11.33203125" style="73" bestFit="1" customWidth="1"/>
    <col min="13" max="13" width="11" style="73" bestFit="1" customWidth="1"/>
    <col min="14" max="14" width="10.33203125" style="73" bestFit="1" customWidth="1"/>
    <col min="15" max="15" width="12.66015625" style="73" hidden="1" customWidth="1"/>
    <col min="16" max="16" width="14.16015625" style="73" hidden="1" customWidth="1"/>
    <col min="17" max="17" width="15.5" style="73" hidden="1" customWidth="1"/>
    <col min="18" max="18" width="13.5" style="73" hidden="1" customWidth="1"/>
    <col min="19" max="19" width="14" style="73" hidden="1" customWidth="1"/>
    <col min="20" max="20" width="14.5" style="73" hidden="1" customWidth="1"/>
    <col min="21" max="21" width="17" style="73" hidden="1" customWidth="1"/>
    <col min="22" max="22" width="13.83203125" style="73" hidden="1" customWidth="1"/>
    <col min="23" max="23" width="14.16015625" style="73" hidden="1" customWidth="1"/>
    <col min="24" max="24" width="13.83203125" style="73" hidden="1" customWidth="1"/>
    <col min="25" max="25" width="11.5" style="73" hidden="1" customWidth="1"/>
    <col min="26" max="27" width="10.33203125" style="73" hidden="1" customWidth="1"/>
    <col min="28" max="16384" width="9.33203125" style="73" customWidth="1"/>
  </cols>
  <sheetData>
    <row r="2" spans="1:16" s="33" customFormat="1" ht="11.25">
      <c r="A2" s="34"/>
      <c r="B2" s="3" t="s">
        <v>443</v>
      </c>
      <c r="C2" s="34"/>
      <c r="D2" s="229"/>
      <c r="E2" s="104"/>
      <c r="F2" s="103"/>
      <c r="G2" s="34"/>
      <c r="H2" s="34"/>
      <c r="I2" s="34"/>
      <c r="J2" s="34"/>
      <c r="P2" s="105"/>
    </row>
    <row r="3" spans="2:10" s="34" customFormat="1" ht="11.25">
      <c r="B3" s="34" t="s">
        <v>895</v>
      </c>
      <c r="D3" s="232"/>
      <c r="E3" s="106"/>
      <c r="F3" s="107"/>
      <c r="G3" s="108"/>
      <c r="H3" s="108"/>
      <c r="I3" s="108"/>
      <c r="J3" s="108"/>
    </row>
    <row r="4" spans="1:12" s="33" customFormat="1" ht="12" thickBot="1">
      <c r="A4" s="34"/>
      <c r="B4" s="109"/>
      <c r="C4" s="34"/>
      <c r="D4" s="110"/>
      <c r="E4" s="34"/>
      <c r="F4" s="103"/>
      <c r="G4" s="34"/>
      <c r="H4" s="34"/>
      <c r="I4" s="34"/>
      <c r="J4" s="34"/>
      <c r="K4" s="111"/>
      <c r="L4" s="112"/>
    </row>
    <row r="5" spans="1:27" s="285" customFormat="1" ht="11.25">
      <c r="A5" s="235"/>
      <c r="B5" s="236"/>
      <c r="C5" s="237" t="s">
        <v>355</v>
      </c>
      <c r="D5" s="237" t="s">
        <v>355</v>
      </c>
      <c r="E5" s="237"/>
      <c r="F5" s="238" t="s">
        <v>351</v>
      </c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9" t="s">
        <v>351</v>
      </c>
      <c r="O5" s="240" t="s">
        <v>357</v>
      </c>
      <c r="P5" s="240" t="s">
        <v>358</v>
      </c>
      <c r="Q5" s="240" t="s">
        <v>358</v>
      </c>
      <c r="R5" s="240" t="s">
        <v>358</v>
      </c>
      <c r="S5" s="240" t="s">
        <v>359</v>
      </c>
      <c r="T5" s="240" t="s">
        <v>359</v>
      </c>
      <c r="U5" s="240" t="s">
        <v>359</v>
      </c>
      <c r="V5" s="240" t="s">
        <v>360</v>
      </c>
      <c r="W5" s="240" t="s">
        <v>361</v>
      </c>
      <c r="X5" s="240" t="s">
        <v>360</v>
      </c>
      <c r="Y5" s="240" t="s">
        <v>362</v>
      </c>
      <c r="Z5" s="240" t="s">
        <v>363</v>
      </c>
      <c r="AA5" s="241" t="s">
        <v>363</v>
      </c>
    </row>
    <row r="6" spans="1:27" s="285" customFormat="1" ht="11.25">
      <c r="A6" s="243"/>
      <c r="B6" s="244"/>
      <c r="C6" s="245" t="s">
        <v>364</v>
      </c>
      <c r="D6" s="245" t="s">
        <v>485</v>
      </c>
      <c r="E6" s="245" t="s">
        <v>486</v>
      </c>
      <c r="F6" s="246" t="s">
        <v>366</v>
      </c>
      <c r="G6" s="246" t="s">
        <v>367</v>
      </c>
      <c r="H6" s="246" t="s">
        <v>368</v>
      </c>
      <c r="I6" s="246" t="s">
        <v>369</v>
      </c>
      <c r="J6" s="246" t="s">
        <v>370</v>
      </c>
      <c r="K6" s="246" t="s">
        <v>360</v>
      </c>
      <c r="L6" s="246" t="s">
        <v>371</v>
      </c>
      <c r="M6" s="246" t="s">
        <v>372</v>
      </c>
      <c r="N6" s="247" t="s">
        <v>363</v>
      </c>
      <c r="O6" s="246" t="s">
        <v>373</v>
      </c>
      <c r="P6" s="246" t="s">
        <v>374</v>
      </c>
      <c r="Q6" s="246" t="s">
        <v>375</v>
      </c>
      <c r="R6" s="246" t="s">
        <v>376</v>
      </c>
      <c r="S6" s="246" t="s">
        <v>377</v>
      </c>
      <c r="T6" s="246" t="s">
        <v>378</v>
      </c>
      <c r="U6" s="246" t="s">
        <v>379</v>
      </c>
      <c r="V6" s="246" t="s">
        <v>380</v>
      </c>
      <c r="W6" s="246" t="s">
        <v>381</v>
      </c>
      <c r="X6" s="246" t="s">
        <v>371</v>
      </c>
      <c r="Y6" s="246" t="s">
        <v>382</v>
      </c>
      <c r="Z6" s="246" t="s">
        <v>383</v>
      </c>
      <c r="AA6" s="247" t="s">
        <v>384</v>
      </c>
    </row>
    <row r="7" spans="1:27" s="285" customFormat="1" ht="12" thickBot="1">
      <c r="A7" s="248"/>
      <c r="B7" s="249" t="s">
        <v>385</v>
      </c>
      <c r="C7" s="250" t="s">
        <v>352</v>
      </c>
      <c r="D7" s="250" t="s">
        <v>483</v>
      </c>
      <c r="E7" s="250" t="s">
        <v>386</v>
      </c>
      <c r="F7" s="252"/>
      <c r="G7" s="252"/>
      <c r="H7" s="252"/>
      <c r="I7" s="252"/>
      <c r="J7" s="252"/>
      <c r="K7" s="252"/>
      <c r="L7" s="252"/>
      <c r="M7" s="252"/>
      <c r="N7" s="253"/>
      <c r="O7" s="252">
        <v>7</v>
      </c>
      <c r="P7" s="252">
        <v>24</v>
      </c>
      <c r="Q7" s="252" t="s">
        <v>387</v>
      </c>
      <c r="R7" s="252">
        <v>26</v>
      </c>
      <c r="S7" s="252">
        <v>31</v>
      </c>
      <c r="T7" s="252">
        <v>35</v>
      </c>
      <c r="U7" s="252">
        <v>43</v>
      </c>
      <c r="V7" s="252">
        <v>449</v>
      </c>
      <c r="W7" s="252">
        <v>49</v>
      </c>
      <c r="X7" s="252">
        <v>449</v>
      </c>
      <c r="Y7" s="252" t="s">
        <v>388</v>
      </c>
      <c r="Z7" s="252" t="s">
        <v>389</v>
      </c>
      <c r="AA7" s="253" t="s">
        <v>389</v>
      </c>
    </row>
    <row r="8" spans="1:27" s="33" customFormat="1" ht="11.25">
      <c r="A8" s="37"/>
      <c r="B8" s="113" t="s">
        <v>896</v>
      </c>
      <c r="C8" s="37"/>
      <c r="D8" s="37"/>
      <c r="E8" s="114"/>
      <c r="F8" s="115"/>
      <c r="G8" s="114"/>
      <c r="H8" s="114"/>
      <c r="I8" s="114"/>
      <c r="J8" s="114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7"/>
    </row>
    <row r="9" spans="1:28" s="33" customFormat="1" ht="11.25">
      <c r="A9" s="37"/>
      <c r="B9" s="113"/>
      <c r="C9" s="37"/>
      <c r="D9" s="37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73"/>
    </row>
    <row r="10" spans="1:28" s="33" customFormat="1" ht="11.25">
      <c r="A10" s="37"/>
      <c r="B10" s="117" t="s">
        <v>897</v>
      </c>
      <c r="C10" s="37"/>
      <c r="D10" s="37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73"/>
    </row>
    <row r="11" spans="1:28" s="33" customFormat="1" ht="11.25">
      <c r="A11" s="37">
        <v>1</v>
      </c>
      <c r="B11" s="118" t="s">
        <v>898</v>
      </c>
      <c r="C11" s="37" t="s">
        <v>899</v>
      </c>
      <c r="D11" s="37" t="s">
        <v>552</v>
      </c>
      <c r="E11" s="255">
        <v>2876182</v>
      </c>
      <c r="F11" s="255">
        <v>1494593.9077834892</v>
      </c>
      <c r="G11" s="255">
        <v>350875.26543122507</v>
      </c>
      <c r="H11" s="255">
        <v>420189.8740232961</v>
      </c>
      <c r="I11" s="255">
        <v>275436.46628265624</v>
      </c>
      <c r="J11" s="255">
        <v>258292.21264245466</v>
      </c>
      <c r="K11" s="255">
        <v>2.4414314774285598E-18</v>
      </c>
      <c r="L11" s="255">
        <v>64256.77937395366</v>
      </c>
      <c r="M11" s="255">
        <v>11434.983754784902</v>
      </c>
      <c r="N11" s="255">
        <v>1102.510708139917</v>
      </c>
      <c r="O11" s="255">
        <v>1494593.9077834892</v>
      </c>
      <c r="P11" s="255">
        <v>350875.26543122507</v>
      </c>
      <c r="Q11" s="255">
        <v>420189.8740232961</v>
      </c>
      <c r="R11" s="255">
        <v>275436.46628265624</v>
      </c>
      <c r="S11" s="255">
        <v>233686.33044813632</v>
      </c>
      <c r="T11" s="255">
        <v>625.2243889402798</v>
      </c>
      <c r="U11" s="255">
        <v>23980.65780537808</v>
      </c>
      <c r="V11" s="255">
        <v>6.63726835299974E-20</v>
      </c>
      <c r="W11" s="255">
        <v>64256.77937395366</v>
      </c>
      <c r="X11" s="255">
        <v>2.3750587938985624E-18</v>
      </c>
      <c r="Y11" s="255">
        <v>11434.983754784902</v>
      </c>
      <c r="Z11" s="255">
        <v>0</v>
      </c>
      <c r="AA11" s="255">
        <v>1102.510708139917</v>
      </c>
      <c r="AB11" s="73"/>
    </row>
    <row r="12" spans="1:28" s="33" customFormat="1" ht="11.25">
      <c r="A12" s="37">
        <v>2</v>
      </c>
      <c r="B12" s="118" t="s">
        <v>900</v>
      </c>
      <c r="C12" s="37" t="s">
        <v>901</v>
      </c>
      <c r="D12" s="119" t="s">
        <v>583</v>
      </c>
      <c r="E12" s="255">
        <v>235938</v>
      </c>
      <c r="F12" s="255">
        <v>140541.4901795655</v>
      </c>
      <c r="G12" s="255">
        <v>26725.405454908814</v>
      </c>
      <c r="H12" s="255">
        <v>29105.119332480434</v>
      </c>
      <c r="I12" s="255">
        <v>17103.419640677548</v>
      </c>
      <c r="J12" s="255">
        <v>13880.617389068491</v>
      </c>
      <c r="K12" s="255">
        <v>2614.741317352056</v>
      </c>
      <c r="L12" s="255">
        <v>817.1173035224699</v>
      </c>
      <c r="M12" s="255">
        <v>4288.477868548357</v>
      </c>
      <c r="N12" s="255">
        <v>861.6115138763311</v>
      </c>
      <c r="O12" s="255">
        <v>140541.4901795655</v>
      </c>
      <c r="P12" s="255">
        <v>26725.405454908814</v>
      </c>
      <c r="Q12" s="255">
        <v>29105.119332480434</v>
      </c>
      <c r="R12" s="255">
        <v>17103.419640677548</v>
      </c>
      <c r="S12" s="255">
        <v>10909.686906736002</v>
      </c>
      <c r="T12" s="255">
        <v>48.23467692207594</v>
      </c>
      <c r="U12" s="255">
        <v>2922.6958054104152</v>
      </c>
      <c r="V12" s="255">
        <v>470.05803880649563</v>
      </c>
      <c r="W12" s="255">
        <v>817.1173035224699</v>
      </c>
      <c r="X12" s="255">
        <v>2144.68327854556</v>
      </c>
      <c r="Y12" s="255">
        <v>4288.477868548357</v>
      </c>
      <c r="Z12" s="255">
        <v>794.1439966897681</v>
      </c>
      <c r="AA12" s="255">
        <v>67.46751718656296</v>
      </c>
      <c r="AB12" s="73"/>
    </row>
    <row r="13" spans="1:28" s="33" customFormat="1" ht="11.25">
      <c r="A13" s="37">
        <v>3</v>
      </c>
      <c r="B13" s="118" t="s">
        <v>902</v>
      </c>
      <c r="C13" s="37" t="s">
        <v>903</v>
      </c>
      <c r="D13" s="37" t="s">
        <v>586</v>
      </c>
      <c r="E13" s="255">
        <v>164744478</v>
      </c>
      <c r="F13" s="255">
        <v>99109122.6818013</v>
      </c>
      <c r="G13" s="255">
        <v>19012266.180190742</v>
      </c>
      <c r="H13" s="255">
        <v>18599119.17019792</v>
      </c>
      <c r="I13" s="255">
        <v>11385077.675214386</v>
      </c>
      <c r="J13" s="255">
        <v>9993679.147761887</v>
      </c>
      <c r="K13" s="255">
        <v>1597081.612422266</v>
      </c>
      <c r="L13" s="255">
        <v>1748814.2975581866</v>
      </c>
      <c r="M13" s="255">
        <v>2922368.984576514</v>
      </c>
      <c r="N13" s="255">
        <v>376948.2502767984</v>
      </c>
      <c r="O13" s="255">
        <v>99109122.6818013</v>
      </c>
      <c r="P13" s="255">
        <v>19012266.180190742</v>
      </c>
      <c r="Q13" s="255">
        <v>18599119.17019792</v>
      </c>
      <c r="R13" s="255">
        <v>11385077.675214386</v>
      </c>
      <c r="S13" s="255">
        <v>8365020.1715398</v>
      </c>
      <c r="T13" s="255">
        <v>28729.575512215157</v>
      </c>
      <c r="U13" s="255">
        <v>1599929.4007098698</v>
      </c>
      <c r="V13" s="255">
        <v>206801.39853224324</v>
      </c>
      <c r="W13" s="255">
        <v>1748814.2975581866</v>
      </c>
      <c r="X13" s="255">
        <v>1390280.2138900228</v>
      </c>
      <c r="Y13" s="255">
        <v>2922368.984576514</v>
      </c>
      <c r="Z13" s="255">
        <v>316258.1423052423</v>
      </c>
      <c r="AA13" s="255">
        <v>60690.10797155603</v>
      </c>
      <c r="AB13" s="73"/>
    </row>
    <row r="14" spans="1:28" s="33" customFormat="1" ht="11.25">
      <c r="A14" s="37">
        <v>4</v>
      </c>
      <c r="B14" s="117" t="s">
        <v>904</v>
      </c>
      <c r="C14" s="119" t="s">
        <v>448</v>
      </c>
      <c r="D14" s="37" t="s">
        <v>472</v>
      </c>
      <c r="E14" s="255">
        <f aca="true" t="shared" si="0" ref="E14:AA14">(E11+E12+E13)</f>
        <v>167856598</v>
      </c>
      <c r="F14" s="255">
        <f t="shared" si="0"/>
        <v>100744258.07976437</v>
      </c>
      <c r="G14" s="255">
        <f t="shared" si="0"/>
        <v>19389866.851076875</v>
      </c>
      <c r="H14" s="255">
        <f t="shared" si="0"/>
        <v>19048414.163553696</v>
      </c>
      <c r="I14" s="255">
        <f t="shared" si="0"/>
        <v>11677617.56113772</v>
      </c>
      <c r="J14" s="255">
        <f t="shared" si="0"/>
        <v>10265851.97779341</v>
      </c>
      <c r="K14" s="255">
        <f t="shared" si="0"/>
        <v>1599696.353739618</v>
      </c>
      <c r="L14" s="255">
        <f t="shared" si="0"/>
        <v>1813888.1942356627</v>
      </c>
      <c r="M14" s="255">
        <f t="shared" si="0"/>
        <v>2938092.4461998474</v>
      </c>
      <c r="N14" s="255">
        <f t="shared" si="0"/>
        <v>378912.37249881466</v>
      </c>
      <c r="O14" s="255">
        <f t="shared" si="0"/>
        <v>100744258.07976437</v>
      </c>
      <c r="P14" s="255">
        <f t="shared" si="0"/>
        <v>19389866.851076875</v>
      </c>
      <c r="Q14" s="255">
        <f t="shared" si="0"/>
        <v>19048414.163553696</v>
      </c>
      <c r="R14" s="255">
        <f t="shared" si="0"/>
        <v>11677617.56113772</v>
      </c>
      <c r="S14" s="255">
        <f t="shared" si="0"/>
        <v>8609616.188894672</v>
      </c>
      <c r="T14" s="255">
        <f t="shared" si="0"/>
        <v>29403.034578077513</v>
      </c>
      <c r="U14" s="255">
        <f t="shared" si="0"/>
        <v>1626832.7543206583</v>
      </c>
      <c r="V14" s="255">
        <f t="shared" si="0"/>
        <v>207271.45657104973</v>
      </c>
      <c r="W14" s="255">
        <f t="shared" si="0"/>
        <v>1813888.1942356627</v>
      </c>
      <c r="X14" s="255">
        <f t="shared" si="0"/>
        <v>1392424.8971685683</v>
      </c>
      <c r="Y14" s="255">
        <f t="shared" si="0"/>
        <v>2938092.4461998474</v>
      </c>
      <c r="Z14" s="255">
        <f t="shared" si="0"/>
        <v>317052.28630193206</v>
      </c>
      <c r="AA14" s="255">
        <f t="shared" si="0"/>
        <v>61860.08619688251</v>
      </c>
      <c r="AB14" s="73"/>
    </row>
    <row r="15" spans="1:28" s="86" customFormat="1" ht="11.25">
      <c r="A15" s="120"/>
      <c r="B15" s="121"/>
      <c r="C15" s="122"/>
      <c r="D15" s="120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73"/>
    </row>
    <row r="16" spans="1:28" s="33" customFormat="1" ht="11.25">
      <c r="A16" s="37"/>
      <c r="B16" s="117" t="s">
        <v>905</v>
      </c>
      <c r="C16" s="37"/>
      <c r="D16" s="37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73"/>
    </row>
    <row r="17" spans="1:28" s="33" customFormat="1" ht="11.25">
      <c r="A17" s="37">
        <v>5</v>
      </c>
      <c r="B17" s="118" t="s">
        <v>906</v>
      </c>
      <c r="C17" s="119" t="s">
        <v>907</v>
      </c>
      <c r="D17" s="37" t="s">
        <v>512</v>
      </c>
      <c r="E17" s="255">
        <v>717007373</v>
      </c>
      <c r="F17" s="255">
        <v>372589374.21958834</v>
      </c>
      <c r="G17" s="255">
        <v>87470178.28410038</v>
      </c>
      <c r="H17" s="255">
        <v>104749712.54762198</v>
      </c>
      <c r="I17" s="255">
        <v>68663936.12008226</v>
      </c>
      <c r="J17" s="255">
        <v>64390021.512242205</v>
      </c>
      <c r="K17" s="255">
        <v>0</v>
      </c>
      <c r="L17" s="255">
        <v>16018661.050086224</v>
      </c>
      <c r="M17" s="255">
        <v>2850642.8530308576</v>
      </c>
      <c r="N17" s="255">
        <v>274846.41324776097</v>
      </c>
      <c r="O17" s="255">
        <v>372589374.21958834</v>
      </c>
      <c r="P17" s="255">
        <v>87470178.28410038</v>
      </c>
      <c r="Q17" s="255">
        <v>104749712.54762198</v>
      </c>
      <c r="R17" s="255">
        <v>68663936.12008226</v>
      </c>
      <c r="S17" s="255">
        <v>58255987.24302848</v>
      </c>
      <c r="T17" s="255">
        <v>155863.0492262313</v>
      </c>
      <c r="U17" s="255">
        <v>5978171.219987499</v>
      </c>
      <c r="V17" s="255">
        <v>0</v>
      </c>
      <c r="W17" s="255">
        <v>16018661.050086224</v>
      </c>
      <c r="X17" s="255">
        <v>0</v>
      </c>
      <c r="Y17" s="255">
        <v>2850642.8530308576</v>
      </c>
      <c r="Z17" s="255">
        <v>0</v>
      </c>
      <c r="AA17" s="255">
        <v>274846.41324776097</v>
      </c>
      <c r="AB17" s="73"/>
    </row>
    <row r="18" spans="1:28" s="33" customFormat="1" ht="11.25">
      <c r="A18" s="37">
        <v>6</v>
      </c>
      <c r="B18" s="117" t="s">
        <v>908</v>
      </c>
      <c r="C18" s="37" t="s">
        <v>909</v>
      </c>
      <c r="D18" s="37" t="s">
        <v>512</v>
      </c>
      <c r="E18" s="255">
        <v>213374007</v>
      </c>
      <c r="F18" s="255">
        <v>110878759.04290883</v>
      </c>
      <c r="G18" s="255">
        <v>26030223.86700462</v>
      </c>
      <c r="H18" s="255">
        <v>31172435.235731225</v>
      </c>
      <c r="I18" s="255">
        <v>20433679.956501625</v>
      </c>
      <c r="J18" s="255">
        <v>19161807.00262244</v>
      </c>
      <c r="K18" s="255">
        <v>0</v>
      </c>
      <c r="L18" s="255">
        <v>4766988.490970127</v>
      </c>
      <c r="M18" s="255">
        <v>848321.9433743622</v>
      </c>
      <c r="N18" s="255">
        <v>81791.46088676642</v>
      </c>
      <c r="O18" s="255">
        <v>110878759.04290883</v>
      </c>
      <c r="P18" s="255">
        <v>26030223.86700462</v>
      </c>
      <c r="Q18" s="255">
        <v>31172435.235731225</v>
      </c>
      <c r="R18" s="255">
        <v>20433679.956501625</v>
      </c>
      <c r="S18" s="255">
        <v>17336381.602014393</v>
      </c>
      <c r="T18" s="255">
        <v>46383.237619286265</v>
      </c>
      <c r="U18" s="255">
        <v>1779042.1629887633</v>
      </c>
      <c r="V18" s="255">
        <v>0</v>
      </c>
      <c r="W18" s="255">
        <v>4766988.490970127</v>
      </c>
      <c r="X18" s="255">
        <v>0</v>
      </c>
      <c r="Y18" s="255">
        <v>848321.9433743622</v>
      </c>
      <c r="Z18" s="255">
        <v>0</v>
      </c>
      <c r="AA18" s="255">
        <v>81791.46088676642</v>
      </c>
      <c r="AB18" s="73"/>
    </row>
    <row r="19" spans="1:28" s="33" customFormat="1" ht="11.25">
      <c r="A19" s="37">
        <v>7</v>
      </c>
      <c r="B19" s="113" t="s">
        <v>910</v>
      </c>
      <c r="C19" s="37" t="s">
        <v>911</v>
      </c>
      <c r="D19" s="37" t="s">
        <v>512</v>
      </c>
      <c r="E19" s="255">
        <v>247690594</v>
      </c>
      <c r="F19" s="255">
        <v>128711205.62178391</v>
      </c>
      <c r="G19" s="255">
        <v>30216621.519280702</v>
      </c>
      <c r="H19" s="255">
        <v>36185846.1980554</v>
      </c>
      <c r="I19" s="255">
        <v>23719994.750962246</v>
      </c>
      <c r="J19" s="255">
        <v>22243568.583275992</v>
      </c>
      <c r="K19" s="255">
        <v>0</v>
      </c>
      <c r="L19" s="255">
        <v>5533655.329065244</v>
      </c>
      <c r="M19" s="255">
        <v>984756.1519413663</v>
      </c>
      <c r="N19" s="255">
        <v>94945.84563512904</v>
      </c>
      <c r="O19" s="255">
        <v>128711205.62178391</v>
      </c>
      <c r="P19" s="255">
        <v>30216621.519280702</v>
      </c>
      <c r="Q19" s="255">
        <v>36185846.1980554</v>
      </c>
      <c r="R19" s="255">
        <v>23719994.750962246</v>
      </c>
      <c r="S19" s="255">
        <v>20124563.04864545</v>
      </c>
      <c r="T19" s="255">
        <v>53842.97665443458</v>
      </c>
      <c r="U19" s="255">
        <v>2065162.5579761062</v>
      </c>
      <c r="V19" s="255">
        <v>0</v>
      </c>
      <c r="W19" s="255">
        <v>5533655.329065244</v>
      </c>
      <c r="X19" s="255">
        <v>0</v>
      </c>
      <c r="Y19" s="255">
        <v>984756.1519413663</v>
      </c>
      <c r="Z19" s="255">
        <v>0</v>
      </c>
      <c r="AA19" s="255">
        <v>94945.84563512904</v>
      </c>
      <c r="AB19" s="73"/>
    </row>
    <row r="20" spans="1:28" s="33" customFormat="1" ht="11.25">
      <c r="A20" s="37">
        <v>8</v>
      </c>
      <c r="B20" s="113" t="s">
        <v>910</v>
      </c>
      <c r="C20" s="119" t="s">
        <v>912</v>
      </c>
      <c r="D20" s="37" t="s">
        <v>493</v>
      </c>
      <c r="E20" s="255">
        <v>1E-15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1E-15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2.7185970257049567E-17</v>
      </c>
      <c r="W20" s="255">
        <v>0</v>
      </c>
      <c r="X20" s="255">
        <v>9.728140297429505E-16</v>
      </c>
      <c r="Y20" s="255">
        <v>0</v>
      </c>
      <c r="Z20" s="255">
        <v>0</v>
      </c>
      <c r="AA20" s="255">
        <v>0</v>
      </c>
      <c r="AB20" s="73"/>
    </row>
    <row r="21" spans="1:28" s="33" customFormat="1" ht="11.25">
      <c r="A21" s="37">
        <v>9</v>
      </c>
      <c r="B21" s="113" t="s">
        <v>913</v>
      </c>
      <c r="C21" s="119" t="s">
        <v>914</v>
      </c>
      <c r="D21" s="37" t="s">
        <v>472</v>
      </c>
      <c r="E21" s="255">
        <f aca="true" t="shared" si="1" ref="E21:AA21">(E17+E18+E19+E20)</f>
        <v>1178071974</v>
      </c>
      <c r="F21" s="255">
        <f t="shared" si="1"/>
        <v>612179338.8842812</v>
      </c>
      <c r="G21" s="255">
        <f t="shared" si="1"/>
        <v>143717023.67038572</v>
      </c>
      <c r="H21" s="255">
        <f t="shared" si="1"/>
        <v>172107993.9814086</v>
      </c>
      <c r="I21" s="255">
        <f t="shared" si="1"/>
        <v>112817610.82754613</v>
      </c>
      <c r="J21" s="255">
        <f t="shared" si="1"/>
        <v>105795397.09814064</v>
      </c>
      <c r="K21" s="255">
        <f t="shared" si="1"/>
        <v>1E-15</v>
      </c>
      <c r="L21" s="255">
        <f t="shared" si="1"/>
        <v>26319304.870121595</v>
      </c>
      <c r="M21" s="255">
        <f t="shared" si="1"/>
        <v>4683720.948346586</v>
      </c>
      <c r="N21" s="255">
        <f t="shared" si="1"/>
        <v>451583.7197696564</v>
      </c>
      <c r="O21" s="255">
        <f t="shared" si="1"/>
        <v>612179338.8842812</v>
      </c>
      <c r="P21" s="255">
        <f t="shared" si="1"/>
        <v>143717023.67038572</v>
      </c>
      <c r="Q21" s="255">
        <f t="shared" si="1"/>
        <v>172107993.9814086</v>
      </c>
      <c r="R21" s="255">
        <f t="shared" si="1"/>
        <v>112817610.82754613</v>
      </c>
      <c r="S21" s="255">
        <f t="shared" si="1"/>
        <v>95716931.89368832</v>
      </c>
      <c r="T21" s="255">
        <f t="shared" si="1"/>
        <v>256089.26349995213</v>
      </c>
      <c r="U21" s="255">
        <f t="shared" si="1"/>
        <v>9822375.940952368</v>
      </c>
      <c r="V21" s="255">
        <f t="shared" si="1"/>
        <v>2.7185970257049567E-17</v>
      </c>
      <c r="W21" s="255">
        <f t="shared" si="1"/>
        <v>26319304.870121595</v>
      </c>
      <c r="X21" s="255">
        <f t="shared" si="1"/>
        <v>9.728140297429505E-16</v>
      </c>
      <c r="Y21" s="255">
        <f t="shared" si="1"/>
        <v>4683720.948346586</v>
      </c>
      <c r="Z21" s="255">
        <f t="shared" si="1"/>
        <v>0</v>
      </c>
      <c r="AA21" s="255">
        <f t="shared" si="1"/>
        <v>451583.7197696564</v>
      </c>
      <c r="AB21" s="73"/>
    </row>
    <row r="22" spans="1:28" s="33" customFormat="1" ht="11.25">
      <c r="A22" s="37"/>
      <c r="B22" s="113"/>
      <c r="C22" s="37"/>
      <c r="D22" s="37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73"/>
    </row>
    <row r="23" spans="1:28" s="33" customFormat="1" ht="11.25">
      <c r="A23" s="37"/>
      <c r="B23" s="113" t="s">
        <v>915</v>
      </c>
      <c r="C23" s="37"/>
      <c r="D23" s="37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73"/>
    </row>
    <row r="24" spans="1:28" s="33" customFormat="1" ht="11.25">
      <c r="A24" s="37"/>
      <c r="B24" s="113"/>
      <c r="C24" s="37"/>
      <c r="D24" s="37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73"/>
    </row>
    <row r="25" spans="1:28" s="33" customFormat="1" ht="11.25">
      <c r="A25" s="37">
        <v>10</v>
      </c>
      <c r="B25" s="123" t="s">
        <v>916</v>
      </c>
      <c r="C25" s="119" t="s">
        <v>917</v>
      </c>
      <c r="D25" s="119" t="s">
        <v>512</v>
      </c>
      <c r="E25" s="255">
        <v>168401900</v>
      </c>
      <c r="F25" s="255">
        <v>87509223.61629564</v>
      </c>
      <c r="G25" s="255">
        <v>20543922.9372907</v>
      </c>
      <c r="H25" s="255">
        <v>24602328.067654863</v>
      </c>
      <c r="I25" s="255">
        <v>16126943.375379322</v>
      </c>
      <c r="J25" s="255">
        <v>15123138.717992596</v>
      </c>
      <c r="K25" s="255">
        <v>0</v>
      </c>
      <c r="L25" s="255">
        <v>3762266.6905135373</v>
      </c>
      <c r="M25" s="255">
        <v>669524.0394296715</v>
      </c>
      <c r="N25" s="255">
        <v>64552.55544367759</v>
      </c>
      <c r="O25" s="255">
        <v>87509223.61629564</v>
      </c>
      <c r="P25" s="255">
        <v>20543922.9372907</v>
      </c>
      <c r="Q25" s="255">
        <v>24602328.067654863</v>
      </c>
      <c r="R25" s="255">
        <v>16126943.375379322</v>
      </c>
      <c r="S25" s="255">
        <v>13682451.962877873</v>
      </c>
      <c r="T25" s="255">
        <v>36607.20184740817</v>
      </c>
      <c r="U25" s="255">
        <v>1404079.5532673174</v>
      </c>
      <c r="V25" s="255">
        <v>0</v>
      </c>
      <c r="W25" s="255">
        <v>3762266.6905135373</v>
      </c>
      <c r="X25" s="255">
        <v>0</v>
      </c>
      <c r="Y25" s="255">
        <v>669524.0394296715</v>
      </c>
      <c r="Z25" s="255">
        <v>0</v>
      </c>
      <c r="AA25" s="255">
        <v>64552.55544367759</v>
      </c>
      <c r="AB25" s="73"/>
    </row>
    <row r="26" spans="1:28" s="33" customFormat="1" ht="11.25">
      <c r="A26" s="37">
        <v>11</v>
      </c>
      <c r="B26" s="123" t="s">
        <v>918</v>
      </c>
      <c r="C26" s="119" t="s">
        <v>919</v>
      </c>
      <c r="D26" s="119" t="s">
        <v>841</v>
      </c>
      <c r="E26" s="255">
        <v>101144898</v>
      </c>
      <c r="F26" s="255">
        <v>47810111.23769465</v>
      </c>
      <c r="G26" s="255">
        <v>11211825.75956425</v>
      </c>
      <c r="H26" s="255">
        <v>13425191.4117932</v>
      </c>
      <c r="I26" s="255">
        <v>8798964.293887177</v>
      </c>
      <c r="J26" s="255">
        <v>8247521.2788599245</v>
      </c>
      <c r="K26" s="255">
        <v>8656623.575070722</v>
      </c>
      <c r="L26" s="255">
        <v>2050973.7321186867</v>
      </c>
      <c r="M26" s="255">
        <v>364709.96729238087</v>
      </c>
      <c r="N26" s="255">
        <v>578976.7437190128</v>
      </c>
      <c r="O26" s="255">
        <v>47810111.23769465</v>
      </c>
      <c r="P26" s="255">
        <v>11211825.75956425</v>
      </c>
      <c r="Q26" s="255">
        <v>13425191.4117932</v>
      </c>
      <c r="R26" s="255">
        <v>8798964.293887177</v>
      </c>
      <c r="S26" s="255">
        <v>7464330.318198458</v>
      </c>
      <c r="T26" s="255">
        <v>19900.83460260762</v>
      </c>
      <c r="U26" s="255">
        <v>763290.1260588585</v>
      </c>
      <c r="V26" s="255">
        <v>258358.5147664857</v>
      </c>
      <c r="W26" s="255">
        <v>2050973.7321186867</v>
      </c>
      <c r="X26" s="255">
        <v>8398265.060304238</v>
      </c>
      <c r="Y26" s="255">
        <v>364709.96729238087</v>
      </c>
      <c r="Z26" s="255">
        <v>543742.8711393536</v>
      </c>
      <c r="AA26" s="255">
        <v>35233.87257965929</v>
      </c>
      <c r="AB26" s="73"/>
    </row>
    <row r="27" spans="1:28" s="33" customFormat="1" ht="11.25">
      <c r="A27" s="37">
        <v>12</v>
      </c>
      <c r="B27" s="123" t="s">
        <v>920</v>
      </c>
      <c r="C27" s="119" t="s">
        <v>921</v>
      </c>
      <c r="D27" s="119" t="s">
        <v>841</v>
      </c>
      <c r="E27" s="255">
        <v>219020091</v>
      </c>
      <c r="F27" s="255">
        <v>103528453.94139409</v>
      </c>
      <c r="G27" s="255">
        <v>24278190.464297134</v>
      </c>
      <c r="H27" s="255">
        <v>29071032.774222236</v>
      </c>
      <c r="I27" s="255">
        <v>19053358.087848585</v>
      </c>
      <c r="J27" s="255">
        <v>17859258.3188955</v>
      </c>
      <c r="K27" s="255">
        <v>18745132.188128114</v>
      </c>
      <c r="L27" s="255">
        <v>4441197.354781496</v>
      </c>
      <c r="M27" s="255">
        <v>789746.3125128099</v>
      </c>
      <c r="N27" s="255">
        <v>1253721.5579200236</v>
      </c>
      <c r="O27" s="255">
        <v>103528453.94139409</v>
      </c>
      <c r="P27" s="255">
        <v>24278190.464297134</v>
      </c>
      <c r="Q27" s="255">
        <v>29071032.774222236</v>
      </c>
      <c r="R27" s="255">
        <v>19053358.087848585</v>
      </c>
      <c r="S27" s="255">
        <v>16163329.42019364</v>
      </c>
      <c r="T27" s="255">
        <v>43093.45000910545</v>
      </c>
      <c r="U27" s="255">
        <v>1652835.4486927518</v>
      </c>
      <c r="V27" s="255">
        <v>559451.9005277017</v>
      </c>
      <c r="W27" s="255">
        <v>4441197.354781496</v>
      </c>
      <c r="X27" s="255">
        <v>18185680.287600413</v>
      </c>
      <c r="Y27" s="255">
        <v>789746.3125128099</v>
      </c>
      <c r="Z27" s="255">
        <v>1177425.806663451</v>
      </c>
      <c r="AA27" s="255">
        <v>76295.75125657234</v>
      </c>
      <c r="AB27" s="73"/>
    </row>
    <row r="28" spans="1:28" s="33" customFormat="1" ht="11.25">
      <c r="A28" s="37"/>
      <c r="B28" s="113"/>
      <c r="C28" s="37"/>
      <c r="D28" s="37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73"/>
    </row>
    <row r="29" spans="1:28" s="33" customFormat="1" ht="11.25">
      <c r="A29" s="37">
        <v>13</v>
      </c>
      <c r="B29" s="124" t="s">
        <v>922</v>
      </c>
      <c r="C29" s="119" t="s">
        <v>923</v>
      </c>
      <c r="D29" s="37" t="s">
        <v>472</v>
      </c>
      <c r="E29" s="255">
        <f aca="true" t="shared" si="2" ref="E29:AA29">(E25+E26+E27)</f>
        <v>488566889</v>
      </c>
      <c r="F29" s="255">
        <f t="shared" si="2"/>
        <v>238847788.79538438</v>
      </c>
      <c r="G29" s="255">
        <f t="shared" si="2"/>
        <v>56033939.16115208</v>
      </c>
      <c r="H29" s="255">
        <f t="shared" si="2"/>
        <v>67098552.253670305</v>
      </c>
      <c r="I29" s="255">
        <f t="shared" si="2"/>
        <v>43979265.75711508</v>
      </c>
      <c r="J29" s="255">
        <f t="shared" si="2"/>
        <v>41229918.31574802</v>
      </c>
      <c r="K29" s="255">
        <f t="shared" si="2"/>
        <v>27401755.763198838</v>
      </c>
      <c r="L29" s="255">
        <f t="shared" si="2"/>
        <v>10254437.77741372</v>
      </c>
      <c r="M29" s="255">
        <f t="shared" si="2"/>
        <v>1823980.3192348622</v>
      </c>
      <c r="N29" s="255">
        <f t="shared" si="2"/>
        <v>1897250.8570827139</v>
      </c>
      <c r="O29" s="255">
        <f t="shared" si="2"/>
        <v>238847788.79538438</v>
      </c>
      <c r="P29" s="255">
        <f t="shared" si="2"/>
        <v>56033939.16115208</v>
      </c>
      <c r="Q29" s="255">
        <f t="shared" si="2"/>
        <v>67098552.253670305</v>
      </c>
      <c r="R29" s="255">
        <f t="shared" si="2"/>
        <v>43979265.75711508</v>
      </c>
      <c r="S29" s="255">
        <f t="shared" si="2"/>
        <v>37310111.70126997</v>
      </c>
      <c r="T29" s="255">
        <f t="shared" si="2"/>
        <v>99601.48645912124</v>
      </c>
      <c r="U29" s="255">
        <f t="shared" si="2"/>
        <v>3820205.1280189278</v>
      </c>
      <c r="V29" s="255">
        <f t="shared" si="2"/>
        <v>817810.4152941874</v>
      </c>
      <c r="W29" s="255">
        <f t="shared" si="2"/>
        <v>10254437.77741372</v>
      </c>
      <c r="X29" s="255">
        <f t="shared" si="2"/>
        <v>26583945.347904652</v>
      </c>
      <c r="Y29" s="255">
        <f t="shared" si="2"/>
        <v>1823980.3192348622</v>
      </c>
      <c r="Z29" s="255">
        <f t="shared" si="2"/>
        <v>1721168.6778028046</v>
      </c>
      <c r="AA29" s="255">
        <f t="shared" si="2"/>
        <v>176082.17927990924</v>
      </c>
      <c r="AB29" s="73"/>
    </row>
    <row r="30" spans="1:28" s="33" customFormat="1" ht="11.25">
      <c r="A30" s="37"/>
      <c r="B30" s="113"/>
      <c r="C30" s="37"/>
      <c r="D30" s="37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73"/>
    </row>
    <row r="31" spans="1:28" s="33" customFormat="1" ht="11.25">
      <c r="A31" s="37"/>
      <c r="B31" s="113" t="s">
        <v>924</v>
      </c>
      <c r="C31" s="37"/>
      <c r="D31" s="37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73"/>
    </row>
    <row r="32" spans="1:28" s="33" customFormat="1" ht="11.25">
      <c r="A32" s="37"/>
      <c r="B32" s="113"/>
      <c r="C32" s="37"/>
      <c r="D32" s="37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73"/>
    </row>
    <row r="33" spans="1:28" s="33" customFormat="1" ht="11.25">
      <c r="A33" s="37">
        <v>14</v>
      </c>
      <c r="B33" s="113" t="s">
        <v>925</v>
      </c>
      <c r="C33" s="37" t="s">
        <v>926</v>
      </c>
      <c r="D33" s="37" t="s">
        <v>926</v>
      </c>
      <c r="E33" s="255">
        <v>385207</v>
      </c>
      <c r="F33" s="255">
        <v>0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289902.8785618387</v>
      </c>
      <c r="M33" s="255">
        <v>0</v>
      </c>
      <c r="N33" s="255">
        <v>95304.12143816127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255">
        <v>0</v>
      </c>
      <c r="U33" s="255">
        <v>0</v>
      </c>
      <c r="V33" s="255">
        <v>0</v>
      </c>
      <c r="W33" s="255">
        <v>289902.8785618387</v>
      </c>
      <c r="X33" s="255">
        <v>0</v>
      </c>
      <c r="Y33" s="255">
        <v>0</v>
      </c>
      <c r="Z33" s="255">
        <v>94669.53076272656</v>
      </c>
      <c r="AA33" s="255">
        <v>634.5906754347063</v>
      </c>
      <c r="AB33" s="73"/>
    </row>
    <row r="34" spans="1:28" s="33" customFormat="1" ht="11.25">
      <c r="A34" s="37">
        <v>15</v>
      </c>
      <c r="B34" s="113" t="s">
        <v>927</v>
      </c>
      <c r="C34" s="37" t="s">
        <v>928</v>
      </c>
      <c r="D34" s="37" t="s">
        <v>665</v>
      </c>
      <c r="E34" s="255">
        <v>12127132</v>
      </c>
      <c r="F34" s="255">
        <v>6901831.12827757</v>
      </c>
      <c r="G34" s="255">
        <v>1396689.625259412</v>
      </c>
      <c r="H34" s="255">
        <v>1658957.7380018628</v>
      </c>
      <c r="I34" s="255">
        <v>998034.6938971108</v>
      </c>
      <c r="J34" s="255">
        <v>1023739.8056101515</v>
      </c>
      <c r="K34" s="255">
        <v>39015.23385137405</v>
      </c>
      <c r="L34" s="255">
        <v>0</v>
      </c>
      <c r="M34" s="255">
        <v>60687.34895652497</v>
      </c>
      <c r="N34" s="255">
        <v>48176.42614599396</v>
      </c>
      <c r="O34" s="255">
        <v>6901831.12827757</v>
      </c>
      <c r="P34" s="255">
        <v>1396689.625259412</v>
      </c>
      <c r="Q34" s="255">
        <v>1658957.7380018628</v>
      </c>
      <c r="R34" s="255">
        <v>998034.6938971108</v>
      </c>
      <c r="S34" s="255">
        <v>797694.6624009515</v>
      </c>
      <c r="T34" s="255">
        <v>3941.730017986705</v>
      </c>
      <c r="U34" s="255">
        <v>222103.41319121333</v>
      </c>
      <c r="V34" s="255">
        <v>39015.23385137405</v>
      </c>
      <c r="W34" s="255">
        <v>0</v>
      </c>
      <c r="X34" s="255">
        <v>0</v>
      </c>
      <c r="Y34" s="255">
        <v>60687.34895652497</v>
      </c>
      <c r="Z34" s="255">
        <v>44296.36274280679</v>
      </c>
      <c r="AA34" s="255">
        <v>3880.0634031871637</v>
      </c>
      <c r="AB34" s="73"/>
    </row>
    <row r="35" spans="1:28" s="33" customFormat="1" ht="22.5">
      <c r="A35" s="37">
        <v>16</v>
      </c>
      <c r="B35" s="125" t="s">
        <v>929</v>
      </c>
      <c r="C35" s="119" t="s">
        <v>930</v>
      </c>
      <c r="D35" s="37" t="s">
        <v>841</v>
      </c>
      <c r="E35" s="255">
        <v>4911112</v>
      </c>
      <c r="F35" s="255">
        <v>2321430.1033827434</v>
      </c>
      <c r="G35" s="255">
        <v>544392.58053041</v>
      </c>
      <c r="H35" s="255">
        <v>651863.0197714425</v>
      </c>
      <c r="I35" s="255">
        <v>427235.5797054721</v>
      </c>
      <c r="J35" s="255">
        <v>400460.1470146751</v>
      </c>
      <c r="K35" s="255">
        <v>420324.19587800396</v>
      </c>
      <c r="L35" s="255">
        <v>99585.46507697173</v>
      </c>
      <c r="M35" s="255">
        <v>17708.569906207424</v>
      </c>
      <c r="N35" s="255">
        <v>28112.33873407405</v>
      </c>
      <c r="O35" s="255">
        <v>2321430.1033827434</v>
      </c>
      <c r="P35" s="255">
        <v>544392.58053041</v>
      </c>
      <c r="Q35" s="255">
        <v>651863.0197714425</v>
      </c>
      <c r="R35" s="255">
        <v>427235.5797054721</v>
      </c>
      <c r="S35" s="255">
        <v>362432.1436130992</v>
      </c>
      <c r="T35" s="255">
        <v>966.2892499716745</v>
      </c>
      <c r="U35" s="255">
        <v>37061.71415160429</v>
      </c>
      <c r="V35" s="255">
        <v>12544.652545616933</v>
      </c>
      <c r="W35" s="255">
        <v>99585.46507697173</v>
      </c>
      <c r="X35" s="255">
        <v>407779.543332387</v>
      </c>
      <c r="Y35" s="255">
        <v>17708.569906207424</v>
      </c>
      <c r="Z35" s="255">
        <v>26401.55056923319</v>
      </c>
      <c r="AA35" s="255">
        <v>1710.7881648408575</v>
      </c>
      <c r="AB35" s="73"/>
    </row>
    <row r="36" spans="1:28" s="33" customFormat="1" ht="11.25">
      <c r="A36" s="37">
        <v>17</v>
      </c>
      <c r="B36" s="113" t="s">
        <v>931</v>
      </c>
      <c r="C36" s="119" t="s">
        <v>932</v>
      </c>
      <c r="D36" s="37" t="s">
        <v>932</v>
      </c>
      <c r="E36" s="255">
        <v>366384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198543.21497208995</v>
      </c>
      <c r="L36" s="255">
        <v>145788.74225051023</v>
      </c>
      <c r="M36" s="255">
        <v>0</v>
      </c>
      <c r="N36" s="255">
        <v>22052.04277739985</v>
      </c>
      <c r="O36" s="255">
        <v>0</v>
      </c>
      <c r="P36" s="255">
        <v>0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145788.74225051023</v>
      </c>
      <c r="X36" s="255">
        <v>198543.21497208995</v>
      </c>
      <c r="Y36" s="255">
        <v>0</v>
      </c>
      <c r="Z36" s="255">
        <v>21962.91280659216</v>
      </c>
      <c r="AA36" s="255">
        <v>89.12997080768675</v>
      </c>
      <c r="AB36" s="73"/>
    </row>
    <row r="37" spans="1:28" s="33" customFormat="1" ht="11.25">
      <c r="A37" s="37">
        <v>18</v>
      </c>
      <c r="B37" s="113" t="s">
        <v>933</v>
      </c>
      <c r="C37" s="37" t="s">
        <v>934</v>
      </c>
      <c r="D37" s="37" t="s">
        <v>665</v>
      </c>
      <c r="E37" s="255">
        <v>4004154</v>
      </c>
      <c r="F37" s="255">
        <v>2278856.593596668</v>
      </c>
      <c r="G37" s="255">
        <v>461161.00243165286</v>
      </c>
      <c r="H37" s="255">
        <v>547757.0675779822</v>
      </c>
      <c r="I37" s="255">
        <v>329532.5400685745</v>
      </c>
      <c r="J37" s="255">
        <v>338019.8910668335</v>
      </c>
      <c r="K37" s="255">
        <v>12882.106394728347</v>
      </c>
      <c r="L37" s="255">
        <v>0</v>
      </c>
      <c r="M37" s="255">
        <v>20037.836734494627</v>
      </c>
      <c r="N37" s="255">
        <v>15906.962129066153</v>
      </c>
      <c r="O37" s="255">
        <v>2278856.593596668</v>
      </c>
      <c r="P37" s="255">
        <v>461161.00243165286</v>
      </c>
      <c r="Q37" s="255">
        <v>547757.0675779822</v>
      </c>
      <c r="R37" s="255">
        <v>329532.5400685745</v>
      </c>
      <c r="S37" s="255">
        <v>263383.9784403616</v>
      </c>
      <c r="T37" s="255">
        <v>1301.4861237134664</v>
      </c>
      <c r="U37" s="255">
        <v>73334.4265027584</v>
      </c>
      <c r="V37" s="255">
        <v>12882.106394728347</v>
      </c>
      <c r="W37" s="255">
        <v>0</v>
      </c>
      <c r="X37" s="255">
        <v>0</v>
      </c>
      <c r="Y37" s="255">
        <v>20037.836734494627</v>
      </c>
      <c r="Z37" s="255">
        <v>14625.837177500895</v>
      </c>
      <c r="AA37" s="255">
        <v>1281.1249515652582</v>
      </c>
      <c r="AB37" s="73"/>
    </row>
    <row r="38" spans="1:28" s="33" customFormat="1" ht="22.5">
      <c r="A38" s="37">
        <v>19</v>
      </c>
      <c r="B38" s="125" t="s">
        <v>935</v>
      </c>
      <c r="C38" s="119" t="s">
        <v>936</v>
      </c>
      <c r="D38" s="37" t="s">
        <v>841</v>
      </c>
      <c r="E38" s="255">
        <v>1354900</v>
      </c>
      <c r="F38" s="255">
        <v>640446.7352960549</v>
      </c>
      <c r="G38" s="255">
        <v>150189.5105142486</v>
      </c>
      <c r="H38" s="255">
        <v>179838.94594306286</v>
      </c>
      <c r="I38" s="255">
        <v>117867.70225214658</v>
      </c>
      <c r="J38" s="255">
        <v>110480.77363949006</v>
      </c>
      <c r="K38" s="255">
        <v>115960.95812824213</v>
      </c>
      <c r="L38" s="255">
        <v>27474.092757971914</v>
      </c>
      <c r="M38" s="255">
        <v>4885.521113328394</v>
      </c>
      <c r="N38" s="255">
        <v>7755.760355454513</v>
      </c>
      <c r="O38" s="255">
        <v>640446.7352960549</v>
      </c>
      <c r="P38" s="255">
        <v>150189.5105142486</v>
      </c>
      <c r="Q38" s="255">
        <v>179838.94594306286</v>
      </c>
      <c r="R38" s="255">
        <v>117867.70225214658</v>
      </c>
      <c r="S38" s="255">
        <v>99989.43444608634</v>
      </c>
      <c r="T38" s="255">
        <v>266.58428982817367</v>
      </c>
      <c r="U38" s="255">
        <v>10224.754903575535</v>
      </c>
      <c r="V38" s="255">
        <v>3460.8760162782646</v>
      </c>
      <c r="W38" s="255">
        <v>27474.092757971914</v>
      </c>
      <c r="X38" s="255">
        <v>112500.08211196386</v>
      </c>
      <c r="Y38" s="255">
        <v>4885.521113328394</v>
      </c>
      <c r="Z38" s="255">
        <v>7283.7803060190945</v>
      </c>
      <c r="AA38" s="255">
        <v>471.9800494354186</v>
      </c>
      <c r="AB38" s="73"/>
    </row>
    <row r="39" spans="1:28" s="33" customFormat="1" ht="11.25">
      <c r="A39" s="37">
        <v>20</v>
      </c>
      <c r="B39" s="113" t="s">
        <v>937</v>
      </c>
      <c r="C39" s="37" t="s">
        <v>938</v>
      </c>
      <c r="D39" s="37" t="s">
        <v>938</v>
      </c>
      <c r="E39" s="255">
        <v>18305736.79</v>
      </c>
      <c r="F39" s="255">
        <v>0</v>
      </c>
      <c r="G39" s="255">
        <v>0</v>
      </c>
      <c r="H39" s="255">
        <v>0</v>
      </c>
      <c r="I39" s="255">
        <v>0</v>
      </c>
      <c r="J39" s="255">
        <v>469911.4697432982</v>
      </c>
      <c r="K39" s="255">
        <v>10629891.844193136</v>
      </c>
      <c r="L39" s="255">
        <v>4985382.9972766</v>
      </c>
      <c r="M39" s="255">
        <v>0</v>
      </c>
      <c r="N39" s="255">
        <v>2220550.4787869644</v>
      </c>
      <c r="O39" s="255">
        <v>0</v>
      </c>
      <c r="P39" s="255">
        <v>0</v>
      </c>
      <c r="Q39" s="255">
        <v>0</v>
      </c>
      <c r="R39" s="255">
        <v>0</v>
      </c>
      <c r="S39" s="255">
        <v>469911.4697432982</v>
      </c>
      <c r="T39" s="255">
        <v>0</v>
      </c>
      <c r="U39" s="255">
        <v>0</v>
      </c>
      <c r="V39" s="255">
        <v>0</v>
      </c>
      <c r="W39" s="255">
        <v>4985382.9972766</v>
      </c>
      <c r="X39" s="255">
        <v>10629891.844193136</v>
      </c>
      <c r="Y39" s="255">
        <v>0</v>
      </c>
      <c r="Z39" s="255">
        <v>2175720.018811454</v>
      </c>
      <c r="AA39" s="255">
        <v>44830.45997551015</v>
      </c>
      <c r="AB39" s="73"/>
    </row>
    <row r="40" spans="1:28" s="33" customFormat="1" ht="11.25">
      <c r="A40" s="37">
        <v>21</v>
      </c>
      <c r="B40" s="113" t="s">
        <v>939</v>
      </c>
      <c r="C40" s="37" t="s">
        <v>940</v>
      </c>
      <c r="D40" s="37" t="s">
        <v>665</v>
      </c>
      <c r="E40" s="255">
        <v>199182855.21</v>
      </c>
      <c r="F40" s="255">
        <v>113359566.82153556</v>
      </c>
      <c r="G40" s="255">
        <v>22940018.085179135</v>
      </c>
      <c r="H40" s="255">
        <v>27247657.47811883</v>
      </c>
      <c r="I40" s="255">
        <v>16392284.666239709</v>
      </c>
      <c r="J40" s="255">
        <v>16814479.917721715</v>
      </c>
      <c r="K40" s="255">
        <v>640808.2038855129</v>
      </c>
      <c r="L40" s="255">
        <v>0</v>
      </c>
      <c r="M40" s="255">
        <v>996763.2446225751</v>
      </c>
      <c r="N40" s="255">
        <v>791276.7926969685</v>
      </c>
      <c r="O40" s="255">
        <v>113359566.82153556</v>
      </c>
      <c r="P40" s="255">
        <v>22940018.085179135</v>
      </c>
      <c r="Q40" s="255">
        <v>27247657.47811883</v>
      </c>
      <c r="R40" s="255">
        <v>16392284.666239709</v>
      </c>
      <c r="S40" s="255">
        <v>13101787.00477562</v>
      </c>
      <c r="T40" s="255">
        <v>64741.19680148254</v>
      </c>
      <c r="U40" s="255">
        <v>3647951.7161446125</v>
      </c>
      <c r="V40" s="255">
        <v>640808.2038855129</v>
      </c>
      <c r="W40" s="255">
        <v>0</v>
      </c>
      <c r="X40" s="255">
        <v>0</v>
      </c>
      <c r="Y40" s="255">
        <v>996763.2446225751</v>
      </c>
      <c r="Z40" s="255">
        <v>727548.443154583</v>
      </c>
      <c r="AA40" s="255">
        <v>63728.349542385506</v>
      </c>
      <c r="AB40" s="73"/>
    </row>
    <row r="41" spans="1:28" s="33" customFormat="1" ht="22.5">
      <c r="A41" s="37">
        <v>22</v>
      </c>
      <c r="B41" s="125" t="s">
        <v>941</v>
      </c>
      <c r="C41" s="119" t="s">
        <v>942</v>
      </c>
      <c r="D41" s="37" t="s">
        <v>841</v>
      </c>
      <c r="E41" s="255">
        <v>98092249</v>
      </c>
      <c r="F41" s="255">
        <v>46367156.71259702</v>
      </c>
      <c r="G41" s="255">
        <v>10873442.219021177</v>
      </c>
      <c r="H41" s="255">
        <v>13020006.39556016</v>
      </c>
      <c r="I41" s="255">
        <v>8533403.201989388</v>
      </c>
      <c r="J41" s="255">
        <v>7998603.2604306545</v>
      </c>
      <c r="K41" s="255">
        <v>8395358.46113669</v>
      </c>
      <c r="L41" s="255">
        <v>1989073.3986744983</v>
      </c>
      <c r="M41" s="255">
        <v>353702.67439911875</v>
      </c>
      <c r="N41" s="255">
        <v>561502.6761912854</v>
      </c>
      <c r="O41" s="255">
        <v>46367156.71259702</v>
      </c>
      <c r="P41" s="255">
        <v>10873442.219021177</v>
      </c>
      <c r="Q41" s="255">
        <v>13020006.39556016</v>
      </c>
      <c r="R41" s="255">
        <v>8533403.201989388</v>
      </c>
      <c r="S41" s="255">
        <v>7239049.74614708</v>
      </c>
      <c r="T41" s="255">
        <v>19300.20853001209</v>
      </c>
      <c r="U41" s="255">
        <v>740253.3057535627</v>
      </c>
      <c r="V41" s="255">
        <v>250561.0096294159</v>
      </c>
      <c r="W41" s="255">
        <v>1989073.3986744983</v>
      </c>
      <c r="X41" s="255">
        <v>8144797.451507274</v>
      </c>
      <c r="Y41" s="255">
        <v>353702.67439911875</v>
      </c>
      <c r="Z41" s="255">
        <v>527332.1953201869</v>
      </c>
      <c r="AA41" s="255">
        <v>34170.48087109852</v>
      </c>
      <c r="AB41" s="73"/>
    </row>
    <row r="42" spans="1:28" s="33" customFormat="1" ht="11.25">
      <c r="A42" s="37">
        <v>23</v>
      </c>
      <c r="B42" s="125" t="s">
        <v>943</v>
      </c>
      <c r="C42" s="119" t="s">
        <v>944</v>
      </c>
      <c r="D42" s="37" t="s">
        <v>945</v>
      </c>
      <c r="E42" s="255">
        <v>221481805</v>
      </c>
      <c r="F42" s="255">
        <v>127067341.38283716</v>
      </c>
      <c r="G42" s="255">
        <v>25713993.014343016</v>
      </c>
      <c r="H42" s="255">
        <v>30542524.920772642</v>
      </c>
      <c r="I42" s="255">
        <v>18374488.27772005</v>
      </c>
      <c r="J42" s="255">
        <v>17201145.398362502</v>
      </c>
      <c r="K42" s="255">
        <v>655544.2179261734</v>
      </c>
      <c r="L42" s="255">
        <v>0</v>
      </c>
      <c r="M42" s="255">
        <v>1117294.8083130785</v>
      </c>
      <c r="N42" s="255">
        <v>809472.9797253646</v>
      </c>
      <c r="O42" s="255">
        <v>127067341.38283716</v>
      </c>
      <c r="P42" s="255">
        <v>25713993.014343016</v>
      </c>
      <c r="Q42" s="255">
        <v>30542524.920772642</v>
      </c>
      <c r="R42" s="255">
        <v>18374488.27772005</v>
      </c>
      <c r="S42" s="255">
        <v>13403075.4653313</v>
      </c>
      <c r="T42" s="255">
        <v>66229.98420977587</v>
      </c>
      <c r="U42" s="255">
        <v>3731839.948821426</v>
      </c>
      <c r="V42" s="255">
        <v>655544.2179261734</v>
      </c>
      <c r="W42" s="255">
        <v>0</v>
      </c>
      <c r="X42" s="255">
        <v>0</v>
      </c>
      <c r="Y42" s="255">
        <v>1117294.8083130785</v>
      </c>
      <c r="Z42" s="255">
        <v>744279.1341922123</v>
      </c>
      <c r="AA42" s="255">
        <v>65193.845533152344</v>
      </c>
      <c r="AB42" s="73"/>
    </row>
    <row r="43" spans="1:28" s="33" customFormat="1" ht="11.25">
      <c r="A43" s="37">
        <v>24</v>
      </c>
      <c r="B43" s="125" t="s">
        <v>946</v>
      </c>
      <c r="C43" s="119" t="s">
        <v>947</v>
      </c>
      <c r="D43" s="119" t="s">
        <v>948</v>
      </c>
      <c r="E43" s="255">
        <v>227157666</v>
      </c>
      <c r="F43" s="255">
        <v>130323665.60923822</v>
      </c>
      <c r="G43" s="255">
        <v>26372959.334869355</v>
      </c>
      <c r="H43" s="255">
        <v>31325230.868285313</v>
      </c>
      <c r="I43" s="255">
        <v>18845366.873866893</v>
      </c>
      <c r="J43" s="255">
        <v>17641955.018466037</v>
      </c>
      <c r="K43" s="255">
        <v>672343.6920875054</v>
      </c>
      <c r="L43" s="255">
        <v>0</v>
      </c>
      <c r="M43" s="255">
        <v>1145927.4539067275</v>
      </c>
      <c r="N43" s="255">
        <v>830217.1492799561</v>
      </c>
      <c r="O43" s="255">
        <v>130323665.60923822</v>
      </c>
      <c r="P43" s="255">
        <v>26372959.334869355</v>
      </c>
      <c r="Q43" s="255">
        <v>31325230.868285313</v>
      </c>
      <c r="R43" s="255">
        <v>18845366.873866893</v>
      </c>
      <c r="S43" s="255">
        <v>13746552.859845629</v>
      </c>
      <c r="T43" s="255">
        <v>67927.24410165224</v>
      </c>
      <c r="U43" s="255">
        <v>3827474.914518755</v>
      </c>
      <c r="V43" s="255">
        <v>672343.6920875054</v>
      </c>
      <c r="W43" s="255">
        <v>0</v>
      </c>
      <c r="X43" s="255">
        <v>0</v>
      </c>
      <c r="Y43" s="255">
        <v>1145927.4539067275</v>
      </c>
      <c r="Z43" s="255">
        <v>763352.5967318341</v>
      </c>
      <c r="AA43" s="255">
        <v>66864.55254812201</v>
      </c>
      <c r="AB43" s="73"/>
    </row>
    <row r="44" spans="1:28" s="33" customFormat="1" ht="11.25">
      <c r="A44" s="37">
        <v>25</v>
      </c>
      <c r="B44" s="125" t="s">
        <v>949</v>
      </c>
      <c r="C44" s="119" t="s">
        <v>950</v>
      </c>
      <c r="D44" s="119" t="s">
        <v>951</v>
      </c>
      <c r="E44" s="255">
        <v>410722765</v>
      </c>
      <c r="F44" s="255">
        <v>238466371.01862305</v>
      </c>
      <c r="G44" s="255">
        <v>48257266.83030164</v>
      </c>
      <c r="H44" s="255">
        <v>57318938.13421884</v>
      </c>
      <c r="I44" s="255">
        <v>34483270.76987196</v>
      </c>
      <c r="J44" s="255">
        <v>27737687.268565327</v>
      </c>
      <c r="K44" s="255">
        <v>1057097.076179789</v>
      </c>
      <c r="L44" s="255">
        <v>0</v>
      </c>
      <c r="M44" s="255">
        <v>2096819.1779005402</v>
      </c>
      <c r="N44" s="255">
        <v>1305314.7243388416</v>
      </c>
      <c r="O44" s="255">
        <v>238466371.01862305</v>
      </c>
      <c r="P44" s="255">
        <v>48257266.83030164</v>
      </c>
      <c r="Q44" s="255">
        <v>57318938.13421884</v>
      </c>
      <c r="R44" s="255">
        <v>34483270.76987196</v>
      </c>
      <c r="S44" s="255">
        <v>21613113.95750028</v>
      </c>
      <c r="T44" s="255">
        <v>106799.08501835383</v>
      </c>
      <c r="U44" s="255">
        <v>6017774.2260466935</v>
      </c>
      <c r="V44" s="255">
        <v>1057097.076179789</v>
      </c>
      <c r="W44" s="255">
        <v>0</v>
      </c>
      <c r="X44" s="255">
        <v>0</v>
      </c>
      <c r="Y44" s="255">
        <v>2096819.1779005402</v>
      </c>
      <c r="Z44" s="255">
        <v>1200186.4635541916</v>
      </c>
      <c r="AA44" s="255">
        <v>105128.26078464993</v>
      </c>
      <c r="AB44" s="73"/>
    </row>
    <row r="45" spans="1:28" s="33" customFormat="1" ht="11.25">
      <c r="A45" s="37">
        <v>26</v>
      </c>
      <c r="B45" s="125" t="s">
        <v>952</v>
      </c>
      <c r="C45" s="119" t="s">
        <v>953</v>
      </c>
      <c r="D45" s="119" t="s">
        <v>954</v>
      </c>
      <c r="E45" s="255">
        <v>453130445</v>
      </c>
      <c r="F45" s="255">
        <v>263088345.77796966</v>
      </c>
      <c r="G45" s="255">
        <v>53239894.78230729</v>
      </c>
      <c r="H45" s="255">
        <v>63237195.882448964</v>
      </c>
      <c r="I45" s="255">
        <v>38043715.03246861</v>
      </c>
      <c r="J45" s="255">
        <v>30601640.927489962</v>
      </c>
      <c r="K45" s="255">
        <v>1166243.7764742519</v>
      </c>
      <c r="L45" s="255">
        <v>0</v>
      </c>
      <c r="M45" s="255">
        <v>2313318.5889187464</v>
      </c>
      <c r="N45" s="255">
        <v>1440090.231922527</v>
      </c>
      <c r="O45" s="255">
        <v>263088345.77796966</v>
      </c>
      <c r="P45" s="255">
        <v>53239894.78230729</v>
      </c>
      <c r="Q45" s="255">
        <v>63237195.882448964</v>
      </c>
      <c r="R45" s="255">
        <v>38043715.03246861</v>
      </c>
      <c r="S45" s="255">
        <v>23844697.153316576</v>
      </c>
      <c r="T45" s="255">
        <v>117826.23473514916</v>
      </c>
      <c r="U45" s="255">
        <v>6639117.539438236</v>
      </c>
      <c r="V45" s="255">
        <v>1166243.7764742519</v>
      </c>
      <c r="W45" s="255">
        <v>0</v>
      </c>
      <c r="X45" s="255">
        <v>0</v>
      </c>
      <c r="Y45" s="255">
        <v>2313318.5889187464</v>
      </c>
      <c r="Z45" s="255">
        <v>1324107.3362789792</v>
      </c>
      <c r="AA45" s="255">
        <v>115982.89564354796</v>
      </c>
      <c r="AB45" s="73"/>
    </row>
    <row r="46" spans="1:28" s="33" customFormat="1" ht="11.25">
      <c r="A46" s="37">
        <v>27</v>
      </c>
      <c r="B46" s="113" t="s">
        <v>955</v>
      </c>
      <c r="C46" s="37" t="s">
        <v>956</v>
      </c>
      <c r="D46" s="119" t="s">
        <v>957</v>
      </c>
      <c r="E46" s="255">
        <v>111251484</v>
      </c>
      <c r="F46" s="255">
        <v>69700887.61012362</v>
      </c>
      <c r="G46" s="255">
        <v>14105025.867349332</v>
      </c>
      <c r="H46" s="255">
        <v>16753644.749820141</v>
      </c>
      <c r="I46" s="255">
        <v>10079050.434212392</v>
      </c>
      <c r="J46" s="255">
        <v>0</v>
      </c>
      <c r="K46" s="255">
        <v>0</v>
      </c>
      <c r="L46" s="255">
        <v>0</v>
      </c>
      <c r="M46" s="255">
        <v>612875.3384945156</v>
      </c>
      <c r="N46" s="255">
        <v>0</v>
      </c>
      <c r="O46" s="255">
        <v>69700887.61012362</v>
      </c>
      <c r="P46" s="255">
        <v>14105025.867349332</v>
      </c>
      <c r="Q46" s="255">
        <v>16753644.749820141</v>
      </c>
      <c r="R46" s="255">
        <v>10079050.434212392</v>
      </c>
      <c r="S46" s="255">
        <v>0</v>
      </c>
      <c r="T46" s="255">
        <v>0</v>
      </c>
      <c r="U46" s="255">
        <v>0</v>
      </c>
      <c r="V46" s="255">
        <v>0</v>
      </c>
      <c r="W46" s="255">
        <v>0</v>
      </c>
      <c r="X46" s="255">
        <v>0</v>
      </c>
      <c r="Y46" s="255">
        <v>612875.3384945156</v>
      </c>
      <c r="Z46" s="255">
        <v>0</v>
      </c>
      <c r="AA46" s="255">
        <v>0</v>
      </c>
      <c r="AB46" s="73"/>
    </row>
    <row r="47" spans="1:28" s="33" customFormat="1" ht="11.25">
      <c r="A47" s="37">
        <v>28</v>
      </c>
      <c r="B47" s="113" t="s">
        <v>958</v>
      </c>
      <c r="C47" s="37" t="s">
        <v>959</v>
      </c>
      <c r="D47" s="119" t="s">
        <v>957</v>
      </c>
      <c r="E47" s="255">
        <v>198758684</v>
      </c>
      <c r="F47" s="255">
        <v>124525590.10376956</v>
      </c>
      <c r="G47" s="255">
        <v>25199631.30721305</v>
      </c>
      <c r="H47" s="255">
        <v>29931577.206446618</v>
      </c>
      <c r="I47" s="255">
        <v>18006940.02673873</v>
      </c>
      <c r="J47" s="255">
        <v>0</v>
      </c>
      <c r="K47" s="255">
        <v>0</v>
      </c>
      <c r="L47" s="255">
        <v>0</v>
      </c>
      <c r="M47" s="255">
        <v>1094945.3558320578</v>
      </c>
      <c r="N47" s="255">
        <v>0</v>
      </c>
      <c r="O47" s="255">
        <v>124525590.10376956</v>
      </c>
      <c r="P47" s="255">
        <v>25199631.30721305</v>
      </c>
      <c r="Q47" s="255">
        <v>29931577.206446618</v>
      </c>
      <c r="R47" s="255">
        <v>18006940.02673873</v>
      </c>
      <c r="S47" s="255">
        <v>0</v>
      </c>
      <c r="T47" s="255">
        <v>0</v>
      </c>
      <c r="U47" s="255">
        <v>0</v>
      </c>
      <c r="V47" s="255">
        <v>0</v>
      </c>
      <c r="W47" s="255">
        <v>0</v>
      </c>
      <c r="X47" s="255">
        <v>0</v>
      </c>
      <c r="Y47" s="255">
        <v>1094945.3558320578</v>
      </c>
      <c r="Z47" s="255">
        <v>0</v>
      </c>
      <c r="AA47" s="255">
        <v>0</v>
      </c>
      <c r="AB47" s="73"/>
    </row>
    <row r="48" spans="1:28" s="86" customFormat="1" ht="11.25">
      <c r="A48" s="37">
        <v>29</v>
      </c>
      <c r="B48" s="126" t="s">
        <v>960</v>
      </c>
      <c r="C48" s="122" t="s">
        <v>961</v>
      </c>
      <c r="D48" s="120" t="s">
        <v>962</v>
      </c>
      <c r="E48" s="255">
        <v>1304801</v>
      </c>
      <c r="F48" s="255">
        <v>0</v>
      </c>
      <c r="G48" s="255">
        <v>275.6000105609978</v>
      </c>
      <c r="H48" s="255">
        <v>0</v>
      </c>
      <c r="I48" s="255">
        <v>0</v>
      </c>
      <c r="J48" s="255">
        <v>1279407.7090269285</v>
      </c>
      <c r="K48" s="255">
        <v>0</v>
      </c>
      <c r="L48" s="255">
        <v>5720.50021920968</v>
      </c>
      <c r="M48" s="255">
        <v>0</v>
      </c>
      <c r="N48" s="255">
        <v>19397.190743300725</v>
      </c>
      <c r="O48" s="255">
        <v>0</v>
      </c>
      <c r="P48" s="255">
        <v>275.6000105609978</v>
      </c>
      <c r="Q48" s="255">
        <v>0</v>
      </c>
      <c r="R48" s="255">
        <v>0</v>
      </c>
      <c r="S48" s="255">
        <v>1198733.4059354877</v>
      </c>
      <c r="T48" s="255">
        <v>0</v>
      </c>
      <c r="U48" s="255">
        <v>80674.30309144087</v>
      </c>
      <c r="V48" s="255">
        <v>0</v>
      </c>
      <c r="W48" s="255">
        <v>5720.50021920968</v>
      </c>
      <c r="X48" s="255">
        <v>0</v>
      </c>
      <c r="Y48" s="255">
        <v>0</v>
      </c>
      <c r="Z48" s="255">
        <v>0</v>
      </c>
      <c r="AA48" s="255">
        <v>19397.190743300725</v>
      </c>
      <c r="AB48" s="73"/>
    </row>
    <row r="49" spans="1:28" s="33" customFormat="1" ht="11.25">
      <c r="A49" s="37">
        <v>30</v>
      </c>
      <c r="B49" s="113" t="s">
        <v>963</v>
      </c>
      <c r="C49" s="37" t="s">
        <v>964</v>
      </c>
      <c r="D49" s="37" t="s">
        <v>547</v>
      </c>
      <c r="E49" s="255">
        <v>44252929</v>
      </c>
      <c r="F49" s="255">
        <v>39270311.4867494</v>
      </c>
      <c r="G49" s="255">
        <v>4617234.495095889</v>
      </c>
      <c r="H49" s="255">
        <v>334888.2290826171</v>
      </c>
      <c r="I49" s="255">
        <v>30494.78907209262</v>
      </c>
      <c r="J49" s="255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39270311.4867494</v>
      </c>
      <c r="P49" s="255">
        <v>4617234.495095889</v>
      </c>
      <c r="Q49" s="255">
        <v>334888.2290826171</v>
      </c>
      <c r="R49" s="255">
        <v>30494.78907209262</v>
      </c>
      <c r="S49" s="255">
        <v>0</v>
      </c>
      <c r="T49" s="255">
        <v>0</v>
      </c>
      <c r="U49" s="255">
        <v>0</v>
      </c>
      <c r="V49" s="255">
        <v>0</v>
      </c>
      <c r="W49" s="255">
        <v>0</v>
      </c>
      <c r="X49" s="255">
        <v>0</v>
      </c>
      <c r="Y49" s="255">
        <v>0</v>
      </c>
      <c r="Z49" s="255">
        <v>0</v>
      </c>
      <c r="AA49" s="255">
        <v>0</v>
      </c>
      <c r="AB49" s="73"/>
    </row>
    <row r="50" spans="1:28" s="33" customFormat="1" ht="11.25">
      <c r="A50" s="37">
        <v>31</v>
      </c>
      <c r="B50" s="113" t="s">
        <v>965</v>
      </c>
      <c r="C50" s="37" t="s">
        <v>966</v>
      </c>
      <c r="D50" s="37" t="s">
        <v>744</v>
      </c>
      <c r="E50" s="255">
        <v>123389284</v>
      </c>
      <c r="F50" s="255">
        <v>123389284</v>
      </c>
      <c r="G50" s="255">
        <v>0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123389284</v>
      </c>
      <c r="P50" s="255">
        <v>0</v>
      </c>
      <c r="Q50" s="255">
        <v>0</v>
      </c>
      <c r="R50" s="255">
        <v>0</v>
      </c>
      <c r="S50" s="255">
        <v>0</v>
      </c>
      <c r="T50" s="255">
        <v>0</v>
      </c>
      <c r="U50" s="255">
        <v>0</v>
      </c>
      <c r="V50" s="255">
        <v>0</v>
      </c>
      <c r="W50" s="255">
        <v>0</v>
      </c>
      <c r="X50" s="255">
        <v>0</v>
      </c>
      <c r="Y50" s="255">
        <v>0</v>
      </c>
      <c r="Z50" s="255">
        <v>0</v>
      </c>
      <c r="AA50" s="255">
        <v>0</v>
      </c>
      <c r="AB50" s="73"/>
    </row>
    <row r="51" spans="1:28" s="33" customFormat="1" ht="11.25">
      <c r="A51" s="37">
        <v>32</v>
      </c>
      <c r="B51" s="113" t="s">
        <v>967</v>
      </c>
      <c r="C51" s="37" t="s">
        <v>968</v>
      </c>
      <c r="D51" s="37" t="s">
        <v>969</v>
      </c>
      <c r="E51" s="255">
        <v>119336078</v>
      </c>
      <c r="F51" s="255">
        <v>71183100.88448448</v>
      </c>
      <c r="G51" s="255">
        <v>24856208.801075853</v>
      </c>
      <c r="H51" s="255">
        <v>8991479.775452835</v>
      </c>
      <c r="I51" s="255">
        <v>893282.0538937561</v>
      </c>
      <c r="J51" s="255">
        <v>12642476.107674748</v>
      </c>
      <c r="K51" s="255">
        <v>235094.91756221055</v>
      </c>
      <c r="L51" s="255">
        <v>388495.2081679151</v>
      </c>
      <c r="M51" s="255">
        <v>0</v>
      </c>
      <c r="N51" s="255">
        <v>145940.25168819405</v>
      </c>
      <c r="O51" s="255">
        <v>71183100.88448448</v>
      </c>
      <c r="P51" s="255">
        <v>24856208.801075853</v>
      </c>
      <c r="Q51" s="255">
        <v>8991479.775452835</v>
      </c>
      <c r="R51" s="255">
        <v>893282.0538937561</v>
      </c>
      <c r="S51" s="255">
        <v>9386331.85848212</v>
      </c>
      <c r="T51" s="255">
        <v>17074.56011698931</v>
      </c>
      <c r="U51" s="255">
        <v>3239069.6890756385</v>
      </c>
      <c r="V51" s="255">
        <v>34149.12023397862</v>
      </c>
      <c r="W51" s="255">
        <v>388495.2081679151</v>
      </c>
      <c r="X51" s="255">
        <v>200945.79732823194</v>
      </c>
      <c r="Y51" s="255">
        <v>0</v>
      </c>
      <c r="Z51" s="255">
        <v>16215.58352091045</v>
      </c>
      <c r="AA51" s="255">
        <v>129724.6681672836</v>
      </c>
      <c r="AB51" s="73"/>
    </row>
    <row r="52" spans="1:28" s="33" customFormat="1" ht="11.25">
      <c r="A52" s="37">
        <v>33</v>
      </c>
      <c r="B52" s="113" t="s">
        <v>970</v>
      </c>
      <c r="C52" s="119" t="s">
        <v>971</v>
      </c>
      <c r="D52" s="119" t="s">
        <v>493</v>
      </c>
      <c r="E52" s="255">
        <v>1123105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1123105</v>
      </c>
      <c r="L52" s="255">
        <v>0</v>
      </c>
      <c r="M52" s="255">
        <v>0</v>
      </c>
      <c r="N52" s="255">
        <v>0</v>
      </c>
      <c r="O52" s="255">
        <v>0</v>
      </c>
      <c r="P52" s="255">
        <v>0</v>
      </c>
      <c r="Q52" s="255">
        <v>0</v>
      </c>
      <c r="R52" s="255">
        <v>0</v>
      </c>
      <c r="S52" s="255">
        <v>0</v>
      </c>
      <c r="T52" s="255">
        <v>0</v>
      </c>
      <c r="U52" s="255">
        <v>0</v>
      </c>
      <c r="V52" s="255">
        <v>0</v>
      </c>
      <c r="W52" s="255">
        <v>0</v>
      </c>
      <c r="X52" s="255">
        <v>1123105</v>
      </c>
      <c r="Y52" s="255">
        <v>0</v>
      </c>
      <c r="Z52" s="255">
        <v>0</v>
      </c>
      <c r="AA52" s="255">
        <v>0</v>
      </c>
      <c r="AB52" s="73"/>
    </row>
    <row r="53" spans="1:28" s="33" customFormat="1" ht="11.25">
      <c r="A53" s="37">
        <v>34</v>
      </c>
      <c r="B53" s="113" t="s">
        <v>972</v>
      </c>
      <c r="C53" s="37" t="s">
        <v>973</v>
      </c>
      <c r="D53" s="37" t="s">
        <v>974</v>
      </c>
      <c r="E53" s="255">
        <v>2152931</v>
      </c>
      <c r="F53" s="255">
        <v>2108373.3964816374</v>
      </c>
      <c r="G53" s="255">
        <v>39420.88146275171</v>
      </c>
      <c r="H53" s="255">
        <v>4078.402940493777</v>
      </c>
      <c r="I53" s="255">
        <v>194.269408887498</v>
      </c>
      <c r="J53" s="255">
        <v>864.0497062299283</v>
      </c>
      <c r="K53" s="255">
        <v>0</v>
      </c>
      <c r="L53" s="255">
        <v>0</v>
      </c>
      <c r="M53" s="255">
        <v>0</v>
      </c>
      <c r="N53" s="255">
        <v>0</v>
      </c>
      <c r="O53" s="255">
        <v>2108373.3964816374</v>
      </c>
      <c r="P53" s="255">
        <v>39420.88146275171</v>
      </c>
      <c r="Q53" s="255">
        <v>4078.402940493777</v>
      </c>
      <c r="R53" s="255">
        <v>194.269408887498</v>
      </c>
      <c r="S53" s="255">
        <v>864.0497062299283</v>
      </c>
      <c r="T53" s="255">
        <v>0</v>
      </c>
      <c r="U53" s="255">
        <v>0</v>
      </c>
      <c r="V53" s="255">
        <v>0</v>
      </c>
      <c r="W53" s="255">
        <v>0</v>
      </c>
      <c r="X53" s="255">
        <v>0</v>
      </c>
      <c r="Y53" s="255">
        <v>0</v>
      </c>
      <c r="Z53" s="255">
        <v>0</v>
      </c>
      <c r="AA53" s="255">
        <v>0</v>
      </c>
      <c r="AB53" s="73"/>
    </row>
    <row r="54" spans="1:28" s="33" customFormat="1" ht="11.25">
      <c r="A54" s="37">
        <v>35</v>
      </c>
      <c r="B54" s="113" t="s">
        <v>975</v>
      </c>
      <c r="C54" s="37" t="s">
        <v>976</v>
      </c>
      <c r="D54" s="37" t="s">
        <v>567</v>
      </c>
      <c r="E54" s="255">
        <v>31763518</v>
      </c>
      <c r="F54" s="255">
        <v>0</v>
      </c>
      <c r="G54" s="255">
        <v>0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31763518</v>
      </c>
      <c r="N54" s="255">
        <v>0</v>
      </c>
      <c r="O54" s="255">
        <v>0</v>
      </c>
      <c r="P54" s="255">
        <v>0</v>
      </c>
      <c r="Q54" s="255">
        <v>0</v>
      </c>
      <c r="R54" s="255">
        <v>0</v>
      </c>
      <c r="S54" s="255">
        <v>0</v>
      </c>
      <c r="T54" s="255">
        <v>0</v>
      </c>
      <c r="U54" s="255">
        <v>0</v>
      </c>
      <c r="V54" s="255">
        <v>0</v>
      </c>
      <c r="W54" s="255">
        <v>0</v>
      </c>
      <c r="X54" s="255">
        <v>0</v>
      </c>
      <c r="Y54" s="255">
        <v>31763518</v>
      </c>
      <c r="Z54" s="255">
        <v>0</v>
      </c>
      <c r="AA54" s="255">
        <v>0</v>
      </c>
      <c r="AB54" s="73"/>
    </row>
    <row r="55" spans="1:28" s="33" customFormat="1" ht="11.25">
      <c r="A55" s="37">
        <v>36</v>
      </c>
      <c r="B55" s="113" t="s">
        <v>977</v>
      </c>
      <c r="C55" s="37" t="s">
        <v>978</v>
      </c>
      <c r="D55" s="37" t="s">
        <v>665</v>
      </c>
      <c r="E55" s="255">
        <v>5598390</v>
      </c>
      <c r="F55" s="255">
        <v>3186173.1504396806</v>
      </c>
      <c r="G55" s="255">
        <v>644770.1922561772</v>
      </c>
      <c r="H55" s="255">
        <v>765844.0932985845</v>
      </c>
      <c r="I55" s="255">
        <v>460734.4465259095</v>
      </c>
      <c r="J55" s="255">
        <v>472600.9983506254</v>
      </c>
      <c r="K55" s="255">
        <v>18011.059419588568</v>
      </c>
      <c r="L55" s="255">
        <v>0</v>
      </c>
      <c r="M55" s="255">
        <v>28015.811778474897</v>
      </c>
      <c r="N55" s="255">
        <v>22240.247930959362</v>
      </c>
      <c r="O55" s="255">
        <v>3186173.1504396806</v>
      </c>
      <c r="P55" s="255">
        <v>644770.1922561772</v>
      </c>
      <c r="Q55" s="255">
        <v>765844.0932985845</v>
      </c>
      <c r="R55" s="255">
        <v>460734.4465259095</v>
      </c>
      <c r="S55" s="255">
        <v>368249.1310425963</v>
      </c>
      <c r="T55" s="255">
        <v>1819.6670008536717</v>
      </c>
      <c r="U55" s="255">
        <v>102532.20030717542</v>
      </c>
      <c r="V55" s="255">
        <v>18011.059419588568</v>
      </c>
      <c r="W55" s="255">
        <v>0</v>
      </c>
      <c r="X55" s="255">
        <v>0</v>
      </c>
      <c r="Y55" s="255">
        <v>28015.811778474897</v>
      </c>
      <c r="Z55" s="255">
        <v>20449.048811846205</v>
      </c>
      <c r="AA55" s="255">
        <v>1791.1991191131576</v>
      </c>
      <c r="AB55" s="73"/>
    </row>
    <row r="56" spans="1:28" s="33" customFormat="1" ht="67.5">
      <c r="A56" s="37">
        <v>37</v>
      </c>
      <c r="B56" s="113" t="s">
        <v>979</v>
      </c>
      <c r="C56" s="119" t="s">
        <v>980</v>
      </c>
      <c r="D56" s="37" t="s">
        <v>472</v>
      </c>
      <c r="E56" s="255">
        <f aca="true" t="shared" si="3" ref="E56:AA56">(E33+E34+E35+E36+E37+E38+E39+E40+E41+E42+E43+E44+E45+E46+E47+E48+E49+E50+E51+E52+E53+E54+E55)</f>
        <v>2290153615</v>
      </c>
      <c r="F56" s="255">
        <f t="shared" si="3"/>
        <v>1364178732.5154023</v>
      </c>
      <c r="G56" s="255">
        <f t="shared" si="3"/>
        <v>259412574.12922093</v>
      </c>
      <c r="H56" s="255">
        <f t="shared" si="3"/>
        <v>282511482.9077405</v>
      </c>
      <c r="I56" s="255">
        <f t="shared" si="3"/>
        <v>166015895.35793164</v>
      </c>
      <c r="J56" s="255">
        <f t="shared" si="3"/>
        <v>134733472.74286917</v>
      </c>
      <c r="K56" s="255">
        <f t="shared" si="3"/>
        <v>25380223.958089292</v>
      </c>
      <c r="L56" s="255">
        <f t="shared" si="3"/>
        <v>7931423.282985517</v>
      </c>
      <c r="M56" s="255">
        <f t="shared" si="3"/>
        <v>41626499.73087639</v>
      </c>
      <c r="N56" s="255">
        <f t="shared" si="3"/>
        <v>8363310.374884512</v>
      </c>
      <c r="O56" s="255">
        <f t="shared" si="3"/>
        <v>1364178732.5154023</v>
      </c>
      <c r="P56" s="255">
        <f t="shared" si="3"/>
        <v>259412574.12922093</v>
      </c>
      <c r="Q56" s="255">
        <f t="shared" si="3"/>
        <v>282511482.9077405</v>
      </c>
      <c r="R56" s="255">
        <f t="shared" si="3"/>
        <v>166015895.35793164</v>
      </c>
      <c r="S56" s="255">
        <f t="shared" si="3"/>
        <v>105895866.32072671</v>
      </c>
      <c r="T56" s="255">
        <f t="shared" si="3"/>
        <v>468194.2701957688</v>
      </c>
      <c r="U56" s="255">
        <f t="shared" si="3"/>
        <v>28369412.15194669</v>
      </c>
      <c r="V56" s="255">
        <f t="shared" si="3"/>
        <v>4562661.024644214</v>
      </c>
      <c r="W56" s="255">
        <f t="shared" si="3"/>
        <v>7931423.282985517</v>
      </c>
      <c r="X56" s="255">
        <f t="shared" si="3"/>
        <v>20817562.933445085</v>
      </c>
      <c r="Y56" s="255">
        <f t="shared" si="3"/>
        <v>41626499.73087639</v>
      </c>
      <c r="Z56" s="255">
        <f t="shared" si="3"/>
        <v>7708430.794741077</v>
      </c>
      <c r="AA56" s="255">
        <f t="shared" si="3"/>
        <v>654879.580143435</v>
      </c>
      <c r="AB56" s="73"/>
    </row>
    <row r="57" spans="1:28" s="86" customFormat="1" ht="11.25">
      <c r="A57" s="120"/>
      <c r="B57" s="121"/>
      <c r="C57" s="120"/>
      <c r="D57" s="120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73"/>
    </row>
    <row r="58" spans="1:28" s="33" customFormat="1" ht="22.5">
      <c r="A58" s="37">
        <v>38</v>
      </c>
      <c r="B58" s="113" t="s">
        <v>981</v>
      </c>
      <c r="C58" s="119" t="s">
        <v>982</v>
      </c>
      <c r="D58" s="37" t="s">
        <v>472</v>
      </c>
      <c r="E58" s="255">
        <f aca="true" t="shared" si="4" ref="E58:AA58">(E29+E56)</f>
        <v>2778720504</v>
      </c>
      <c r="F58" s="255">
        <f t="shared" si="4"/>
        <v>1603026521.3107867</v>
      </c>
      <c r="G58" s="255">
        <f t="shared" si="4"/>
        <v>315446513.290373</v>
      </c>
      <c r="H58" s="255">
        <f t="shared" si="4"/>
        <v>349610035.1614108</v>
      </c>
      <c r="I58" s="255">
        <f t="shared" si="4"/>
        <v>209995161.11504674</v>
      </c>
      <c r="J58" s="255">
        <f t="shared" si="4"/>
        <v>175963391.05861717</v>
      </c>
      <c r="K58" s="255">
        <f t="shared" si="4"/>
        <v>52781979.72128813</v>
      </c>
      <c r="L58" s="255">
        <f t="shared" si="4"/>
        <v>18185861.060399238</v>
      </c>
      <c r="M58" s="255">
        <f t="shared" si="4"/>
        <v>43450480.05011126</v>
      </c>
      <c r="N58" s="255">
        <f t="shared" si="4"/>
        <v>10260561.231967226</v>
      </c>
      <c r="O58" s="255">
        <f t="shared" si="4"/>
        <v>1603026521.3107867</v>
      </c>
      <c r="P58" s="255">
        <f t="shared" si="4"/>
        <v>315446513.290373</v>
      </c>
      <c r="Q58" s="255">
        <f t="shared" si="4"/>
        <v>349610035.1614108</v>
      </c>
      <c r="R58" s="255">
        <f t="shared" si="4"/>
        <v>209995161.11504674</v>
      </c>
      <c r="S58" s="255">
        <f t="shared" si="4"/>
        <v>143205978.02199668</v>
      </c>
      <c r="T58" s="255">
        <f t="shared" si="4"/>
        <v>567795.75665489</v>
      </c>
      <c r="U58" s="255">
        <f t="shared" si="4"/>
        <v>32189617.279965617</v>
      </c>
      <c r="V58" s="255">
        <f t="shared" si="4"/>
        <v>5380471.439938401</v>
      </c>
      <c r="W58" s="255">
        <f t="shared" si="4"/>
        <v>18185861.060399238</v>
      </c>
      <c r="X58" s="255">
        <f t="shared" si="4"/>
        <v>47401508.28134973</v>
      </c>
      <c r="Y58" s="255">
        <f t="shared" si="4"/>
        <v>43450480.05011126</v>
      </c>
      <c r="Z58" s="255">
        <f t="shared" si="4"/>
        <v>9429599.472543882</v>
      </c>
      <c r="AA58" s="255">
        <f t="shared" si="4"/>
        <v>830961.7594233443</v>
      </c>
      <c r="AB58" s="73"/>
    </row>
    <row r="59" spans="1:28" s="33" customFormat="1" ht="22.5">
      <c r="A59" s="37">
        <v>39</v>
      </c>
      <c r="B59" s="113" t="s">
        <v>983</v>
      </c>
      <c r="C59" s="119" t="s">
        <v>984</v>
      </c>
      <c r="D59" s="37" t="s">
        <v>472</v>
      </c>
      <c r="E59" s="255">
        <f aca="true" t="shared" si="5" ref="E59:AA59">(E21+E58)</f>
        <v>3956792478</v>
      </c>
      <c r="F59" s="255">
        <f t="shared" si="5"/>
        <v>2215205860.195068</v>
      </c>
      <c r="G59" s="255">
        <f t="shared" si="5"/>
        <v>459163536.96075875</v>
      </c>
      <c r="H59" s="255">
        <f t="shared" si="5"/>
        <v>521718029.1428194</v>
      </c>
      <c r="I59" s="255">
        <f t="shared" si="5"/>
        <v>322812771.94259286</v>
      </c>
      <c r="J59" s="255">
        <f t="shared" si="5"/>
        <v>281758788.15675783</v>
      </c>
      <c r="K59" s="255">
        <f t="shared" si="5"/>
        <v>52781979.72128813</v>
      </c>
      <c r="L59" s="255">
        <f t="shared" si="5"/>
        <v>44505165.93052083</v>
      </c>
      <c r="M59" s="255">
        <f t="shared" si="5"/>
        <v>48134200.99845784</v>
      </c>
      <c r="N59" s="255">
        <f t="shared" si="5"/>
        <v>10712144.951736882</v>
      </c>
      <c r="O59" s="255">
        <f t="shared" si="5"/>
        <v>2215205860.195068</v>
      </c>
      <c r="P59" s="255">
        <f t="shared" si="5"/>
        <v>459163536.96075875</v>
      </c>
      <c r="Q59" s="255">
        <f t="shared" si="5"/>
        <v>521718029.1428194</v>
      </c>
      <c r="R59" s="255">
        <f t="shared" si="5"/>
        <v>322812771.94259286</v>
      </c>
      <c r="S59" s="255">
        <f t="shared" si="5"/>
        <v>238922909.915685</v>
      </c>
      <c r="T59" s="255">
        <f t="shared" si="5"/>
        <v>823885.0201548422</v>
      </c>
      <c r="U59" s="255">
        <f t="shared" si="5"/>
        <v>42011993.220917985</v>
      </c>
      <c r="V59" s="255">
        <f t="shared" si="5"/>
        <v>5380471.439938401</v>
      </c>
      <c r="W59" s="255">
        <f t="shared" si="5"/>
        <v>44505165.93052083</v>
      </c>
      <c r="X59" s="255">
        <f t="shared" si="5"/>
        <v>47401508.28134973</v>
      </c>
      <c r="Y59" s="255">
        <f t="shared" si="5"/>
        <v>48134200.99845784</v>
      </c>
      <c r="Z59" s="255">
        <f t="shared" si="5"/>
        <v>9429599.472543882</v>
      </c>
      <c r="AA59" s="255">
        <f t="shared" si="5"/>
        <v>1282545.4791930006</v>
      </c>
      <c r="AB59" s="73"/>
    </row>
    <row r="60" spans="1:28" s="33" customFormat="1" ht="11.25">
      <c r="A60" s="37"/>
      <c r="B60" s="113"/>
      <c r="C60" s="37"/>
      <c r="D60" s="37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73"/>
    </row>
    <row r="61" spans="1:28" s="33" customFormat="1" ht="11.25">
      <c r="A61" s="37"/>
      <c r="B61" s="113" t="s">
        <v>985</v>
      </c>
      <c r="C61" s="37"/>
      <c r="D61" s="37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73"/>
    </row>
    <row r="62" spans="1:28" s="33" customFormat="1" ht="11.25">
      <c r="A62" s="37"/>
      <c r="B62" s="113"/>
      <c r="C62" s="37"/>
      <c r="D62" s="37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73"/>
    </row>
    <row r="63" spans="1:28" s="33" customFormat="1" ht="11.25">
      <c r="A63" s="37">
        <v>40</v>
      </c>
      <c r="B63" s="113" t="s">
        <v>986</v>
      </c>
      <c r="C63" s="37" t="s">
        <v>987</v>
      </c>
      <c r="D63" s="37" t="s">
        <v>769</v>
      </c>
      <c r="E63" s="255">
        <v>8907662</v>
      </c>
      <c r="F63" s="255">
        <v>5389876.163365363</v>
      </c>
      <c r="G63" s="255">
        <v>1027508.4729608801</v>
      </c>
      <c r="H63" s="255">
        <v>988996.433286842</v>
      </c>
      <c r="I63" s="255">
        <v>605249.83027746</v>
      </c>
      <c r="J63" s="255">
        <v>532420.1338176944</v>
      </c>
      <c r="K63" s="255">
        <v>86191.71477689322</v>
      </c>
      <c r="L63" s="255">
        <v>95279.10233348924</v>
      </c>
      <c r="M63" s="255">
        <v>162140.51832558465</v>
      </c>
      <c r="N63" s="255">
        <v>19999.630855793224</v>
      </c>
      <c r="O63" s="255">
        <v>5389876.163365363</v>
      </c>
      <c r="P63" s="255">
        <v>1027508.4729608801</v>
      </c>
      <c r="Q63" s="255">
        <v>988996.433286842</v>
      </c>
      <c r="R63" s="255">
        <v>605249.83027746</v>
      </c>
      <c r="S63" s="255">
        <v>445577.78985100886</v>
      </c>
      <c r="T63" s="255">
        <v>1521.7700022910699</v>
      </c>
      <c r="U63" s="255">
        <v>85320.57396439444</v>
      </c>
      <c r="V63" s="255">
        <v>11056.668616928022</v>
      </c>
      <c r="W63" s="255">
        <v>95279.10233348924</v>
      </c>
      <c r="X63" s="255">
        <v>75135.04615996522</v>
      </c>
      <c r="Y63" s="255">
        <v>162140.51832558465</v>
      </c>
      <c r="Z63" s="255">
        <v>16671.184033314512</v>
      </c>
      <c r="AA63" s="255">
        <v>3328.446822478708</v>
      </c>
      <c r="AB63" s="73"/>
    </row>
    <row r="64" spans="1:28" s="33" customFormat="1" ht="11.25">
      <c r="A64" s="37">
        <v>41</v>
      </c>
      <c r="B64" s="113" t="s">
        <v>988</v>
      </c>
      <c r="C64" s="37" t="s">
        <v>989</v>
      </c>
      <c r="D64" s="37" t="s">
        <v>769</v>
      </c>
      <c r="E64" s="255">
        <v>84369364.99999999</v>
      </c>
      <c r="F64" s="255">
        <v>51050480.96029821</v>
      </c>
      <c r="G64" s="255">
        <v>9732097.759864386</v>
      </c>
      <c r="H64" s="255">
        <v>9367329.054882832</v>
      </c>
      <c r="I64" s="255">
        <v>5732653.960923424</v>
      </c>
      <c r="J64" s="255">
        <v>5042843.857727639</v>
      </c>
      <c r="K64" s="255">
        <v>816369.126263165</v>
      </c>
      <c r="L64" s="255">
        <v>902440.7708382405</v>
      </c>
      <c r="M64" s="255">
        <v>1535722.0078512675</v>
      </c>
      <c r="N64" s="255">
        <v>189427.50135082364</v>
      </c>
      <c r="O64" s="255">
        <v>51050480.96029821</v>
      </c>
      <c r="P64" s="255">
        <v>9732097.759864386</v>
      </c>
      <c r="Q64" s="255">
        <v>9367329.054882832</v>
      </c>
      <c r="R64" s="255">
        <v>5732653.960923424</v>
      </c>
      <c r="S64" s="255">
        <v>4220312.264636114</v>
      </c>
      <c r="T64" s="255">
        <v>14413.520491611165</v>
      </c>
      <c r="U64" s="255">
        <v>808118.0725999136</v>
      </c>
      <c r="V64" s="255">
        <v>104723.78837742668</v>
      </c>
      <c r="W64" s="255">
        <v>902440.7708382405</v>
      </c>
      <c r="X64" s="255">
        <v>711645.3378857384</v>
      </c>
      <c r="Y64" s="255">
        <v>1535722.0078512675</v>
      </c>
      <c r="Z64" s="255">
        <v>157901.9512290525</v>
      </c>
      <c r="AA64" s="255">
        <v>31525.55012177115</v>
      </c>
      <c r="AB64" s="73"/>
    </row>
    <row r="65" spans="1:28" s="33" customFormat="1" ht="11.25">
      <c r="A65" s="37">
        <v>42</v>
      </c>
      <c r="B65" s="113" t="s">
        <v>990</v>
      </c>
      <c r="C65" s="37" t="s">
        <v>991</v>
      </c>
      <c r="D65" s="37" t="s">
        <v>769</v>
      </c>
      <c r="E65" s="255">
        <v>60278873.999999985</v>
      </c>
      <c r="F65" s="255">
        <v>36473730.83162609</v>
      </c>
      <c r="G65" s="255">
        <v>6953233.494438978</v>
      </c>
      <c r="H65" s="255">
        <v>6692619.386382975</v>
      </c>
      <c r="I65" s="255">
        <v>4095774.8798524677</v>
      </c>
      <c r="J65" s="255">
        <v>3602930.3942448576</v>
      </c>
      <c r="K65" s="255">
        <v>583266.3514713832</v>
      </c>
      <c r="L65" s="255">
        <v>644761.4429458036</v>
      </c>
      <c r="M65" s="255">
        <v>1097218.088701907</v>
      </c>
      <c r="N65" s="255">
        <v>135339.13033553268</v>
      </c>
      <c r="O65" s="255">
        <v>36473730.83162609</v>
      </c>
      <c r="P65" s="255">
        <v>6953233.494438978</v>
      </c>
      <c r="Q65" s="255">
        <v>6692619.386382975</v>
      </c>
      <c r="R65" s="255">
        <v>4095774.8798524677</v>
      </c>
      <c r="S65" s="255">
        <v>3015261.1820730786</v>
      </c>
      <c r="T65" s="255">
        <v>10297.94150531117</v>
      </c>
      <c r="U65" s="255">
        <v>577371.2706664682</v>
      </c>
      <c r="V65" s="255">
        <v>74821.37674504919</v>
      </c>
      <c r="W65" s="255">
        <v>644761.4429458036</v>
      </c>
      <c r="X65" s="255">
        <v>508444.97472633404</v>
      </c>
      <c r="Y65" s="255">
        <v>1097218.088701907</v>
      </c>
      <c r="Z65" s="255">
        <v>112815.25969159778</v>
      </c>
      <c r="AA65" s="255">
        <v>22523.87064393489</v>
      </c>
      <c r="AB65" s="73"/>
    </row>
    <row r="66" spans="1:28" s="33" customFormat="1" ht="11.25">
      <c r="A66" s="37">
        <v>43</v>
      </c>
      <c r="B66" s="113" t="s">
        <v>992</v>
      </c>
      <c r="C66" s="37" t="s">
        <v>993</v>
      </c>
      <c r="D66" s="37" t="s">
        <v>769</v>
      </c>
      <c r="E66" s="255">
        <v>4438162</v>
      </c>
      <c r="F66" s="255">
        <v>2685457.033838278</v>
      </c>
      <c r="G66" s="255">
        <v>511946.8003358239</v>
      </c>
      <c r="H66" s="255">
        <v>492758.5250034405</v>
      </c>
      <c r="I66" s="255">
        <v>301560.25197676703</v>
      </c>
      <c r="J66" s="255">
        <v>265273.5146376912</v>
      </c>
      <c r="K66" s="255">
        <v>42944.24207358182</v>
      </c>
      <c r="L66" s="255">
        <v>47471.950706100346</v>
      </c>
      <c r="M66" s="255">
        <v>80785.04629979374</v>
      </c>
      <c r="N66" s="255">
        <v>9964.635128522945</v>
      </c>
      <c r="O66" s="255">
        <v>2685457.033838278</v>
      </c>
      <c r="P66" s="255">
        <v>511946.8003358239</v>
      </c>
      <c r="Q66" s="255">
        <v>492758.5250034405</v>
      </c>
      <c r="R66" s="255">
        <v>301560.25197676703</v>
      </c>
      <c r="S66" s="255">
        <v>222005.10245682122</v>
      </c>
      <c r="T66" s="255">
        <v>758.2081355251399</v>
      </c>
      <c r="U66" s="255">
        <v>42510.20404534487</v>
      </c>
      <c r="V66" s="255">
        <v>5508.885103885003</v>
      </c>
      <c r="W66" s="255">
        <v>47471.950706100346</v>
      </c>
      <c r="X66" s="255">
        <v>37435.35696969682</v>
      </c>
      <c r="Y66" s="255">
        <v>80785.04629979374</v>
      </c>
      <c r="Z66" s="255">
        <v>8306.266613131842</v>
      </c>
      <c r="AA66" s="255">
        <v>1658.3685153911033</v>
      </c>
      <c r="AB66" s="73"/>
    </row>
    <row r="67" spans="1:28" s="33" customFormat="1" ht="11.25">
      <c r="A67" s="37">
        <v>44</v>
      </c>
      <c r="B67" s="113" t="s">
        <v>994</v>
      </c>
      <c r="C67" s="37" t="s">
        <v>995</v>
      </c>
      <c r="D67" s="37" t="s">
        <v>564</v>
      </c>
      <c r="E67" s="255">
        <v>1382567</v>
      </c>
      <c r="F67" s="255">
        <v>774028.5945095537</v>
      </c>
      <c r="G67" s="255">
        <v>160439.13279124096</v>
      </c>
      <c r="H67" s="255">
        <v>182296.67954749387</v>
      </c>
      <c r="I67" s="255">
        <v>112795.98011466772</v>
      </c>
      <c r="J67" s="255">
        <v>98451.05717104132</v>
      </c>
      <c r="K67" s="255">
        <v>18442.873555554248</v>
      </c>
      <c r="L67" s="255">
        <v>15550.821552350919</v>
      </c>
      <c r="M67" s="255">
        <v>16818.864836063527</v>
      </c>
      <c r="N67" s="255">
        <v>3742.995922033798</v>
      </c>
      <c r="O67" s="255">
        <v>774028.5945095537</v>
      </c>
      <c r="P67" s="255">
        <v>160439.13279124096</v>
      </c>
      <c r="Q67" s="255">
        <v>182296.67954749387</v>
      </c>
      <c r="R67" s="255">
        <v>112795.98011466772</v>
      </c>
      <c r="S67" s="255">
        <v>83483.51161453023</v>
      </c>
      <c r="T67" s="255">
        <v>287.87869138797413</v>
      </c>
      <c r="U67" s="255">
        <v>14679.6668651231</v>
      </c>
      <c r="V67" s="255">
        <v>1880.0233519098683</v>
      </c>
      <c r="W67" s="255">
        <v>15550.821552350919</v>
      </c>
      <c r="X67" s="255">
        <v>16562.85020364438</v>
      </c>
      <c r="Y67" s="255">
        <v>16818.864836063527</v>
      </c>
      <c r="Z67" s="255">
        <v>3294.8538813807804</v>
      </c>
      <c r="AA67" s="255">
        <v>448.1420406530174</v>
      </c>
      <c r="AB67" s="73"/>
    </row>
    <row r="68" spans="1:28" s="33" customFormat="1" ht="11.25">
      <c r="A68" s="37">
        <v>45</v>
      </c>
      <c r="B68" s="113" t="s">
        <v>996</v>
      </c>
      <c r="C68" s="37" t="s">
        <v>997</v>
      </c>
      <c r="D68" s="37" t="s">
        <v>998</v>
      </c>
      <c r="E68" s="255">
        <v>7083718</v>
      </c>
      <c r="F68" s="255">
        <v>4029569.2390466863</v>
      </c>
      <c r="G68" s="255">
        <v>821048.1270335168</v>
      </c>
      <c r="H68" s="255">
        <v>925452.1967993212</v>
      </c>
      <c r="I68" s="255">
        <v>567274.5554829446</v>
      </c>
      <c r="J68" s="255">
        <v>488948.0058835728</v>
      </c>
      <c r="K68" s="255">
        <v>68361.26772247456</v>
      </c>
      <c r="L68" s="255">
        <v>69104.40188805638</v>
      </c>
      <c r="M68" s="255">
        <v>94862.28643489121</v>
      </c>
      <c r="N68" s="255">
        <v>19097.919708536563</v>
      </c>
      <c r="O68" s="255">
        <v>4029569.2390466863</v>
      </c>
      <c r="P68" s="255">
        <v>821048.1270335168</v>
      </c>
      <c r="Q68" s="255">
        <v>925452.1967993212</v>
      </c>
      <c r="R68" s="255">
        <v>567274.5554829446</v>
      </c>
      <c r="S68" s="255">
        <v>409519.3115606865</v>
      </c>
      <c r="T68" s="255">
        <v>1475.0896676896414</v>
      </c>
      <c r="U68" s="255">
        <v>77953.60465519657</v>
      </c>
      <c r="V68" s="255">
        <v>9852.643547127653</v>
      </c>
      <c r="W68" s="255">
        <v>69104.40188805638</v>
      </c>
      <c r="X68" s="255">
        <v>58508.62417534691</v>
      </c>
      <c r="Y68" s="255">
        <v>94862.28643489121</v>
      </c>
      <c r="Z68" s="255">
        <v>16847.02282121973</v>
      </c>
      <c r="AA68" s="255">
        <v>2250.8968873168355</v>
      </c>
      <c r="AB68" s="73"/>
    </row>
    <row r="69" spans="1:28" s="33" customFormat="1" ht="11.25">
      <c r="A69" s="37">
        <v>46</v>
      </c>
      <c r="B69" s="113" t="s">
        <v>999</v>
      </c>
      <c r="C69" s="37" t="s">
        <v>1000</v>
      </c>
      <c r="D69" s="37" t="s">
        <v>998</v>
      </c>
      <c r="E69" s="255">
        <v>11148159</v>
      </c>
      <c r="F69" s="255">
        <v>6341624.352974167</v>
      </c>
      <c r="G69" s="255">
        <v>1292142.7796563671</v>
      </c>
      <c r="H69" s="255">
        <v>1456451.010164171</v>
      </c>
      <c r="I69" s="255">
        <v>892760.968347157</v>
      </c>
      <c r="J69" s="255">
        <v>769492.8161063165</v>
      </c>
      <c r="K69" s="255">
        <v>107585.06789961348</v>
      </c>
      <c r="L69" s="255">
        <v>108754.59184681723</v>
      </c>
      <c r="M69" s="255">
        <v>149291.63643720862</v>
      </c>
      <c r="N69" s="255">
        <v>30055.77656818062</v>
      </c>
      <c r="O69" s="255">
        <v>6341624.352974167</v>
      </c>
      <c r="P69" s="255">
        <v>1292142.7796563671</v>
      </c>
      <c r="Q69" s="255">
        <v>1456451.010164171</v>
      </c>
      <c r="R69" s="255">
        <v>892760.968347157</v>
      </c>
      <c r="S69" s="255">
        <v>644490.1390553762</v>
      </c>
      <c r="T69" s="255">
        <v>2321.4552237485004</v>
      </c>
      <c r="U69" s="255">
        <v>122681.2218271918</v>
      </c>
      <c r="V69" s="255">
        <v>15505.817260611313</v>
      </c>
      <c r="W69" s="255">
        <v>108754.59184681723</v>
      </c>
      <c r="X69" s="255">
        <v>92079.25063900216</v>
      </c>
      <c r="Y69" s="255">
        <v>149291.63643720862</v>
      </c>
      <c r="Z69" s="255">
        <v>26513.37745059672</v>
      </c>
      <c r="AA69" s="255">
        <v>3542.3991175838964</v>
      </c>
      <c r="AB69" s="73"/>
    </row>
    <row r="70" spans="1:28" s="33" customFormat="1" ht="11.25">
      <c r="A70" s="37">
        <v>47</v>
      </c>
      <c r="B70" s="113" t="s">
        <v>1001</v>
      </c>
      <c r="C70" s="37" t="s">
        <v>1002</v>
      </c>
      <c r="D70" s="37" t="s">
        <v>998</v>
      </c>
      <c r="E70" s="255">
        <v>3892947</v>
      </c>
      <c r="F70" s="255">
        <v>2214500.8426985773</v>
      </c>
      <c r="G70" s="255">
        <v>451217.4034865233</v>
      </c>
      <c r="H70" s="255">
        <v>508593.9831559255</v>
      </c>
      <c r="I70" s="255">
        <v>311752.9211275297</v>
      </c>
      <c r="J70" s="255">
        <v>268707.5731502068</v>
      </c>
      <c r="K70" s="255">
        <v>37568.80103025052</v>
      </c>
      <c r="L70" s="255">
        <v>37977.19982880507</v>
      </c>
      <c r="M70" s="255">
        <v>52132.7717153408</v>
      </c>
      <c r="N70" s="255">
        <v>10495.503806841027</v>
      </c>
      <c r="O70" s="255">
        <v>2214500.8426985773</v>
      </c>
      <c r="P70" s="255">
        <v>451217.4034865233</v>
      </c>
      <c r="Q70" s="255">
        <v>508593.9831559255</v>
      </c>
      <c r="R70" s="255">
        <v>311752.9211275297</v>
      </c>
      <c r="S70" s="255">
        <v>225056.5275724189</v>
      </c>
      <c r="T70" s="255">
        <v>810.6542209279627</v>
      </c>
      <c r="U70" s="255">
        <v>42840.39135685999</v>
      </c>
      <c r="V70" s="255">
        <v>5414.645125463769</v>
      </c>
      <c r="W70" s="255">
        <v>37977.19982880507</v>
      </c>
      <c r="X70" s="255">
        <v>32154.155904786756</v>
      </c>
      <c r="Y70" s="255">
        <v>52132.7717153408</v>
      </c>
      <c r="Z70" s="255">
        <v>9258.494896436996</v>
      </c>
      <c r="AA70" s="255">
        <v>1237.0089104040298</v>
      </c>
      <c r="AB70" s="73"/>
    </row>
    <row r="71" spans="1:28" s="33" customFormat="1" ht="11.25">
      <c r="A71" s="37">
        <v>48</v>
      </c>
      <c r="B71" s="113" t="s">
        <v>1003</v>
      </c>
      <c r="C71" s="37" t="s">
        <v>1004</v>
      </c>
      <c r="D71" s="37" t="s">
        <v>769</v>
      </c>
      <c r="E71" s="255">
        <v>65598810.999999985</v>
      </c>
      <c r="F71" s="255">
        <v>39692735.05820153</v>
      </c>
      <c r="G71" s="255">
        <v>7566893.997399024</v>
      </c>
      <c r="H71" s="255">
        <v>7283279.283257228</v>
      </c>
      <c r="I71" s="255">
        <v>4457249.188861585</v>
      </c>
      <c r="J71" s="255">
        <v>3920908.5089781852</v>
      </c>
      <c r="K71" s="255">
        <v>634742.7649831488</v>
      </c>
      <c r="L71" s="255">
        <v>701665.1312346852</v>
      </c>
      <c r="M71" s="255">
        <v>1194053.5257267354</v>
      </c>
      <c r="N71" s="255">
        <v>147283.54135787234</v>
      </c>
      <c r="O71" s="255">
        <v>39692735.05820153</v>
      </c>
      <c r="P71" s="255">
        <v>7566893.997399024</v>
      </c>
      <c r="Q71" s="255">
        <v>7283279.283257228</v>
      </c>
      <c r="R71" s="255">
        <v>4457249.188861585</v>
      </c>
      <c r="S71" s="255">
        <v>3281374.306999305</v>
      </c>
      <c r="T71" s="255">
        <v>11206.790599571632</v>
      </c>
      <c r="U71" s="255">
        <v>628327.4113793082</v>
      </c>
      <c r="V71" s="255">
        <v>81424.76835015659</v>
      </c>
      <c r="W71" s="255">
        <v>701665.1312346852</v>
      </c>
      <c r="X71" s="255">
        <v>553317.9966329923</v>
      </c>
      <c r="Y71" s="255">
        <v>1194053.5257267354</v>
      </c>
      <c r="Z71" s="255">
        <v>122771.8171780223</v>
      </c>
      <c r="AA71" s="255">
        <v>24511.724179850033</v>
      </c>
      <c r="AB71" s="73"/>
    </row>
    <row r="72" spans="1:28" s="33" customFormat="1" ht="11.25">
      <c r="A72" s="37">
        <v>49</v>
      </c>
      <c r="B72" s="113" t="s">
        <v>1005</v>
      </c>
      <c r="C72" s="37" t="s">
        <v>1006</v>
      </c>
      <c r="D72" s="37" t="s">
        <v>769</v>
      </c>
      <c r="E72" s="255">
        <v>511019</v>
      </c>
      <c r="F72" s="255">
        <v>309208.98515534203</v>
      </c>
      <c r="G72" s="255">
        <v>58946.595901819805</v>
      </c>
      <c r="H72" s="255">
        <v>56737.21885067133</v>
      </c>
      <c r="I72" s="255">
        <v>34722.260792849724</v>
      </c>
      <c r="J72" s="255">
        <v>30544.132047599513</v>
      </c>
      <c r="K72" s="255">
        <v>4944.68738189361</v>
      </c>
      <c r="L72" s="255">
        <v>5466.01696330163</v>
      </c>
      <c r="M72" s="255">
        <v>9301.754549535213</v>
      </c>
      <c r="N72" s="255">
        <v>1147.3483569871191</v>
      </c>
      <c r="O72" s="255">
        <v>309208.98515534203</v>
      </c>
      <c r="P72" s="255">
        <v>58946.595901819805</v>
      </c>
      <c r="Q72" s="255">
        <v>56737.21885067133</v>
      </c>
      <c r="R72" s="255">
        <v>34722.260792849724</v>
      </c>
      <c r="S72" s="255">
        <v>25562.119060183544</v>
      </c>
      <c r="T72" s="255">
        <v>87.30162693653848</v>
      </c>
      <c r="U72" s="255">
        <v>4894.711360479426</v>
      </c>
      <c r="V72" s="255">
        <v>634.3042360558742</v>
      </c>
      <c r="W72" s="255">
        <v>5466.01696330163</v>
      </c>
      <c r="X72" s="255">
        <v>4310.383145837736</v>
      </c>
      <c r="Y72" s="255">
        <v>9301.754549535213</v>
      </c>
      <c r="Z72" s="255">
        <v>956.4004329666247</v>
      </c>
      <c r="AA72" s="255">
        <v>190.94792402049455</v>
      </c>
      <c r="AB72" s="73"/>
    </row>
    <row r="73" spans="1:28" s="33" customFormat="1" ht="33.75">
      <c r="A73" s="37">
        <v>50</v>
      </c>
      <c r="B73" s="113" t="s">
        <v>1007</v>
      </c>
      <c r="C73" s="119" t="s">
        <v>1008</v>
      </c>
      <c r="D73" s="37" t="s">
        <v>472</v>
      </c>
      <c r="E73" s="255">
        <f aca="true" t="shared" si="6" ref="E73:AA73">(E63+E64+E65+E66+E67+E68+E69+E70+E71+E72)</f>
        <v>247611283.99999994</v>
      </c>
      <c r="F73" s="255">
        <f t="shared" si="6"/>
        <v>148961212.06171378</v>
      </c>
      <c r="G73" s="255">
        <f t="shared" si="6"/>
        <v>28575474.56386856</v>
      </c>
      <c r="H73" s="255">
        <f t="shared" si="6"/>
        <v>27954513.7713309</v>
      </c>
      <c r="I73" s="255">
        <f t="shared" si="6"/>
        <v>17111794.797756854</v>
      </c>
      <c r="J73" s="255">
        <f t="shared" si="6"/>
        <v>15020519.993764805</v>
      </c>
      <c r="K73" s="255">
        <f t="shared" si="6"/>
        <v>2400416.8971579587</v>
      </c>
      <c r="L73" s="255">
        <f t="shared" si="6"/>
        <v>2628471.4301376506</v>
      </c>
      <c r="M73" s="255">
        <f t="shared" si="6"/>
        <v>4392326.5008783275</v>
      </c>
      <c r="N73" s="255">
        <f t="shared" si="6"/>
        <v>566553.9833911239</v>
      </c>
      <c r="O73" s="255">
        <f t="shared" si="6"/>
        <v>148961212.06171378</v>
      </c>
      <c r="P73" s="255">
        <f t="shared" si="6"/>
        <v>28575474.56386856</v>
      </c>
      <c r="Q73" s="255">
        <f t="shared" si="6"/>
        <v>27954513.7713309</v>
      </c>
      <c r="R73" s="255">
        <f t="shared" si="6"/>
        <v>17111794.797756854</v>
      </c>
      <c r="S73" s="255">
        <f t="shared" si="6"/>
        <v>12572642.254879523</v>
      </c>
      <c r="T73" s="255">
        <f t="shared" si="6"/>
        <v>43180.6101650008</v>
      </c>
      <c r="U73" s="255">
        <f t="shared" si="6"/>
        <v>2404697.1287202802</v>
      </c>
      <c r="V73" s="255">
        <f t="shared" si="6"/>
        <v>310822.9207146139</v>
      </c>
      <c r="W73" s="255">
        <f t="shared" si="6"/>
        <v>2628471.4301376506</v>
      </c>
      <c r="X73" s="255">
        <f t="shared" si="6"/>
        <v>2089593.9764433447</v>
      </c>
      <c r="Y73" s="255">
        <f t="shared" si="6"/>
        <v>4392326.5008783275</v>
      </c>
      <c r="Z73" s="255">
        <f t="shared" si="6"/>
        <v>475336.6282277198</v>
      </c>
      <c r="AA73" s="255">
        <f t="shared" si="6"/>
        <v>91217.35516340415</v>
      </c>
      <c r="AB73" s="73"/>
    </row>
    <row r="74" spans="1:28" s="33" customFormat="1" ht="11.25">
      <c r="A74" s="37"/>
      <c r="B74" s="113"/>
      <c r="C74" s="37"/>
      <c r="D74" s="37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73"/>
    </row>
    <row r="75" spans="1:28" s="33" customFormat="1" ht="22.5">
      <c r="A75" s="37">
        <v>51</v>
      </c>
      <c r="B75" s="113" t="s">
        <v>1009</v>
      </c>
      <c r="C75" s="119" t="s">
        <v>1010</v>
      </c>
      <c r="D75" s="37" t="s">
        <v>472</v>
      </c>
      <c r="E75" s="255">
        <f aca="true" t="shared" si="7" ref="E75:AA75">(E59+E73)</f>
        <v>4204403762</v>
      </c>
      <c r="F75" s="255">
        <f t="shared" si="7"/>
        <v>2364167072.2567816</v>
      </c>
      <c r="G75" s="255">
        <f t="shared" si="7"/>
        <v>487739011.5246273</v>
      </c>
      <c r="H75" s="255">
        <f t="shared" si="7"/>
        <v>549672542.9141504</v>
      </c>
      <c r="I75" s="255">
        <f t="shared" si="7"/>
        <v>339924566.7403497</v>
      </c>
      <c r="J75" s="255">
        <f t="shared" si="7"/>
        <v>296779308.15052265</v>
      </c>
      <c r="K75" s="255">
        <f t="shared" si="7"/>
        <v>55182396.61844609</v>
      </c>
      <c r="L75" s="255">
        <f t="shared" si="7"/>
        <v>47133637.36065848</v>
      </c>
      <c r="M75" s="255">
        <f t="shared" si="7"/>
        <v>52526527.49933617</v>
      </c>
      <c r="N75" s="255">
        <f t="shared" si="7"/>
        <v>11278698.935128007</v>
      </c>
      <c r="O75" s="255">
        <f t="shared" si="7"/>
        <v>2364167072.2567816</v>
      </c>
      <c r="P75" s="255">
        <f t="shared" si="7"/>
        <v>487739011.5246273</v>
      </c>
      <c r="Q75" s="255">
        <f t="shared" si="7"/>
        <v>549672542.9141504</v>
      </c>
      <c r="R75" s="255">
        <f t="shared" si="7"/>
        <v>339924566.7403497</v>
      </c>
      <c r="S75" s="255">
        <f t="shared" si="7"/>
        <v>251495552.17056453</v>
      </c>
      <c r="T75" s="255">
        <f t="shared" si="7"/>
        <v>867065.630319843</v>
      </c>
      <c r="U75" s="255">
        <f t="shared" si="7"/>
        <v>44416690.34963827</v>
      </c>
      <c r="V75" s="255">
        <f t="shared" si="7"/>
        <v>5691294.360653015</v>
      </c>
      <c r="W75" s="255">
        <f t="shared" si="7"/>
        <v>47133637.36065848</v>
      </c>
      <c r="X75" s="255">
        <f t="shared" si="7"/>
        <v>49491102.25779308</v>
      </c>
      <c r="Y75" s="255">
        <f t="shared" si="7"/>
        <v>52526527.49933617</v>
      </c>
      <c r="Z75" s="255">
        <f t="shared" si="7"/>
        <v>9904936.100771602</v>
      </c>
      <c r="AA75" s="255">
        <f t="shared" si="7"/>
        <v>1373762.8343564048</v>
      </c>
      <c r="AB75" s="73"/>
    </row>
    <row r="76" spans="1:28" s="33" customFormat="1" ht="11.25">
      <c r="A76" s="37"/>
      <c r="B76" s="113"/>
      <c r="C76" s="119"/>
      <c r="D76" s="37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73"/>
    </row>
    <row r="77" spans="1:28" s="33" customFormat="1" ht="11.25">
      <c r="A77" s="37">
        <v>52</v>
      </c>
      <c r="B77" s="113" t="s">
        <v>1011</v>
      </c>
      <c r="C77" s="37" t="s">
        <v>1012</v>
      </c>
      <c r="D77" s="37" t="s">
        <v>552</v>
      </c>
      <c r="E77" s="255">
        <v>-36366</v>
      </c>
      <c r="F77" s="255">
        <v>-18897.41401985492</v>
      </c>
      <c r="G77" s="255">
        <v>-4436.412543667936</v>
      </c>
      <c r="H77" s="255">
        <v>-5312.815725406524</v>
      </c>
      <c r="I77" s="255">
        <v>-3482.576044504512</v>
      </c>
      <c r="J77" s="255">
        <v>-3265.8067552594052</v>
      </c>
      <c r="K77" s="255">
        <v>-3.086908168821271E-20</v>
      </c>
      <c r="L77" s="255">
        <v>-812.4527720127581</v>
      </c>
      <c r="M77" s="255">
        <v>-144.58216455930383</v>
      </c>
      <c r="N77" s="255">
        <v>-13.93997473463648</v>
      </c>
      <c r="O77" s="255">
        <v>-18897.41401985492</v>
      </c>
      <c r="P77" s="255">
        <v>-4436.412543667936</v>
      </c>
      <c r="Q77" s="255">
        <v>-5312.815725406524</v>
      </c>
      <c r="R77" s="255">
        <v>-3482.576044504512</v>
      </c>
      <c r="S77" s="255">
        <v>-2954.6937895713572</v>
      </c>
      <c r="T77" s="255">
        <v>-7.9052403944542515</v>
      </c>
      <c r="U77" s="255">
        <v>-303.2077252935938</v>
      </c>
      <c r="V77" s="255">
        <v>-8.392059366381842E-22</v>
      </c>
      <c r="W77" s="255">
        <v>-812.4527720127581</v>
      </c>
      <c r="X77" s="255">
        <v>-3.0029875751574523E-20</v>
      </c>
      <c r="Y77" s="255">
        <v>-144.58216455930383</v>
      </c>
      <c r="Z77" s="255">
        <v>0</v>
      </c>
      <c r="AA77" s="255">
        <v>-13.93997473463648</v>
      </c>
      <c r="AB77" s="73"/>
    </row>
    <row r="78" spans="1:28" s="33" customFormat="1" ht="11.25">
      <c r="A78" s="37">
        <v>53</v>
      </c>
      <c r="B78" s="125" t="s">
        <v>1013</v>
      </c>
      <c r="C78" s="119" t="s">
        <v>1014</v>
      </c>
      <c r="D78" s="37" t="s">
        <v>555</v>
      </c>
      <c r="E78" s="255">
        <v>134840</v>
      </c>
      <c r="F78" s="255">
        <v>65919.80866138809</v>
      </c>
      <c r="G78" s="255">
        <v>15464.855532790203</v>
      </c>
      <c r="H78" s="255">
        <v>18518.58770946081</v>
      </c>
      <c r="I78" s="255">
        <v>12137.875750907466</v>
      </c>
      <c r="J78" s="255">
        <v>11379.080962843276</v>
      </c>
      <c r="K78" s="255">
        <v>7562.634370643425</v>
      </c>
      <c r="L78" s="255">
        <v>2830.1311878432807</v>
      </c>
      <c r="M78" s="255">
        <v>503.40191237484555</v>
      </c>
      <c r="N78" s="255">
        <v>523.6239117486186</v>
      </c>
      <c r="O78" s="255">
        <v>65919.80866138809</v>
      </c>
      <c r="P78" s="255">
        <v>15464.855532790203</v>
      </c>
      <c r="Q78" s="255">
        <v>18518.58770946081</v>
      </c>
      <c r="R78" s="255">
        <v>12137.875750907466</v>
      </c>
      <c r="S78" s="255">
        <v>10297.250131085415</v>
      </c>
      <c r="T78" s="255">
        <v>27.48910074859353</v>
      </c>
      <c r="U78" s="255">
        <v>1054.3417310092668</v>
      </c>
      <c r="V78" s="255">
        <v>225.7082067595216</v>
      </c>
      <c r="W78" s="255">
        <v>2830.1311878432807</v>
      </c>
      <c r="X78" s="255">
        <v>7336.926163883903</v>
      </c>
      <c r="Y78" s="255">
        <v>503.40191237484555</v>
      </c>
      <c r="Z78" s="255">
        <v>475.0268381673532</v>
      </c>
      <c r="AA78" s="255">
        <v>48.59707358126548</v>
      </c>
      <c r="AB78" s="73"/>
    </row>
    <row r="79" spans="1:28" s="33" customFormat="1" ht="11.25">
      <c r="A79" s="37">
        <v>54</v>
      </c>
      <c r="B79" s="125" t="s">
        <v>1015</v>
      </c>
      <c r="C79" s="119" t="s">
        <v>1016</v>
      </c>
      <c r="D79" s="37" t="s">
        <v>583</v>
      </c>
      <c r="E79" s="255">
        <v>1331479</v>
      </c>
      <c r="F79" s="255">
        <v>793123.7986369203</v>
      </c>
      <c r="G79" s="255">
        <v>150820.62291659898</v>
      </c>
      <c r="H79" s="255">
        <v>164250.16395702137</v>
      </c>
      <c r="I79" s="255">
        <v>96520.45910260192</v>
      </c>
      <c r="J79" s="255">
        <v>78333.08140519766</v>
      </c>
      <c r="K79" s="255">
        <v>14755.881437015645</v>
      </c>
      <c r="L79" s="255">
        <v>4611.273004674087</v>
      </c>
      <c r="M79" s="255">
        <v>24201.3504562084</v>
      </c>
      <c r="N79" s="255">
        <v>4862.369083761594</v>
      </c>
      <c r="O79" s="255">
        <v>793123.7986369203</v>
      </c>
      <c r="P79" s="255">
        <v>150820.62291659898</v>
      </c>
      <c r="Q79" s="255">
        <v>164250.16395702137</v>
      </c>
      <c r="R79" s="255">
        <v>96520.45910260192</v>
      </c>
      <c r="S79" s="255">
        <v>61567.10242900229</v>
      </c>
      <c r="T79" s="255">
        <v>272.2048139491254</v>
      </c>
      <c r="U79" s="255">
        <v>16493.77416224624</v>
      </c>
      <c r="V79" s="255">
        <v>2652.698621892336</v>
      </c>
      <c r="W79" s="255">
        <v>4611.273004674087</v>
      </c>
      <c r="X79" s="255">
        <v>12103.18281512331</v>
      </c>
      <c r="Y79" s="255">
        <v>24201.3504562084</v>
      </c>
      <c r="Z79" s="255">
        <v>4481.626760286582</v>
      </c>
      <c r="AA79" s="255">
        <v>380.7423234750131</v>
      </c>
      <c r="AB79" s="73"/>
    </row>
    <row r="80" spans="1:28" s="33" customFormat="1" ht="11.25">
      <c r="A80" s="37">
        <v>55</v>
      </c>
      <c r="B80" s="125" t="s">
        <v>1017</v>
      </c>
      <c r="C80" s="119" t="s">
        <v>1018</v>
      </c>
      <c r="D80" s="37" t="s">
        <v>586</v>
      </c>
      <c r="E80" s="255">
        <v>247827</v>
      </c>
      <c r="F80" s="255">
        <v>149090.9852945892</v>
      </c>
      <c r="G80" s="255">
        <v>28600.369176793472</v>
      </c>
      <c r="H80" s="255">
        <v>27978.86741061293</v>
      </c>
      <c r="I80" s="255">
        <v>17126.70238947466</v>
      </c>
      <c r="J80" s="255">
        <v>15033.605691793717</v>
      </c>
      <c r="K80" s="255">
        <v>2402.5081117545733</v>
      </c>
      <c r="L80" s="255">
        <v>2630.761323125821</v>
      </c>
      <c r="M80" s="255">
        <v>4396.153043385428</v>
      </c>
      <c r="N80" s="255">
        <v>567.0475584702032</v>
      </c>
      <c r="O80" s="255">
        <v>149090.9852945892</v>
      </c>
      <c r="P80" s="255">
        <v>28600.369176793472</v>
      </c>
      <c r="Q80" s="255">
        <v>27978.86741061293</v>
      </c>
      <c r="R80" s="255">
        <v>17126.70238947466</v>
      </c>
      <c r="S80" s="255">
        <v>12583.595390992068</v>
      </c>
      <c r="T80" s="255">
        <v>43.218228598021625</v>
      </c>
      <c r="U80" s="255">
        <v>2406.792072203627</v>
      </c>
      <c r="V80" s="255">
        <v>311.0937059392682</v>
      </c>
      <c r="W80" s="255">
        <v>2630.761323125821</v>
      </c>
      <c r="X80" s="255">
        <v>2091.414405815305</v>
      </c>
      <c r="Y80" s="255">
        <v>4396.153043385428</v>
      </c>
      <c r="Z80" s="255">
        <v>475.7507358339579</v>
      </c>
      <c r="AA80" s="255">
        <v>91.29682263624531</v>
      </c>
      <c r="AB80" s="73"/>
    </row>
    <row r="81" spans="1:28" s="33" customFormat="1" ht="11.25">
      <c r="A81" s="37">
        <v>56</v>
      </c>
      <c r="B81" s="125" t="s">
        <v>1019</v>
      </c>
      <c r="C81" s="119" t="s">
        <v>1020</v>
      </c>
      <c r="D81" s="37" t="s">
        <v>472</v>
      </c>
      <c r="E81" s="255">
        <f aca="true" t="shared" si="8" ref="E81:AA81">(E77+E78+E79+E80)</f>
        <v>1677780</v>
      </c>
      <c r="F81" s="255">
        <f t="shared" si="8"/>
        <v>989237.1785730426</v>
      </c>
      <c r="G81" s="255">
        <f t="shared" si="8"/>
        <v>190449.4350825147</v>
      </c>
      <c r="H81" s="255">
        <f t="shared" si="8"/>
        <v>205434.8033516886</v>
      </c>
      <c r="I81" s="255">
        <f t="shared" si="8"/>
        <v>122302.46119847952</v>
      </c>
      <c r="J81" s="255">
        <f t="shared" si="8"/>
        <v>101479.96130457526</v>
      </c>
      <c r="K81" s="255">
        <f t="shared" si="8"/>
        <v>24721.023919413645</v>
      </c>
      <c r="L81" s="255">
        <f t="shared" si="8"/>
        <v>9259.71274363043</v>
      </c>
      <c r="M81" s="255">
        <f t="shared" si="8"/>
        <v>28956.32324740937</v>
      </c>
      <c r="N81" s="255">
        <f t="shared" si="8"/>
        <v>5939.10057924578</v>
      </c>
      <c r="O81" s="255">
        <f t="shared" si="8"/>
        <v>989237.1785730426</v>
      </c>
      <c r="P81" s="255">
        <f t="shared" si="8"/>
        <v>190449.4350825147</v>
      </c>
      <c r="Q81" s="255">
        <f t="shared" si="8"/>
        <v>205434.8033516886</v>
      </c>
      <c r="R81" s="255">
        <f t="shared" si="8"/>
        <v>122302.46119847952</v>
      </c>
      <c r="S81" s="255">
        <f t="shared" si="8"/>
        <v>81493.25416150842</v>
      </c>
      <c r="T81" s="255">
        <f t="shared" si="8"/>
        <v>335.00690290128637</v>
      </c>
      <c r="U81" s="255">
        <f t="shared" si="8"/>
        <v>19651.70024016554</v>
      </c>
      <c r="V81" s="255">
        <f t="shared" si="8"/>
        <v>3189.500534591126</v>
      </c>
      <c r="W81" s="255">
        <f t="shared" si="8"/>
        <v>9259.71274363043</v>
      </c>
      <c r="X81" s="255">
        <f t="shared" si="8"/>
        <v>21531.523384822518</v>
      </c>
      <c r="Y81" s="255">
        <f t="shared" si="8"/>
        <v>28956.32324740937</v>
      </c>
      <c r="Z81" s="255">
        <f t="shared" si="8"/>
        <v>5432.404334287893</v>
      </c>
      <c r="AA81" s="255">
        <f t="shared" si="8"/>
        <v>506.6962449578874</v>
      </c>
      <c r="AB81" s="73"/>
    </row>
    <row r="82" spans="1:28" s="33" customFormat="1" ht="11.25">
      <c r="A82" s="37"/>
      <c r="B82" s="125"/>
      <c r="C82" s="119"/>
      <c r="D82" s="37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73"/>
    </row>
    <row r="83" spans="1:28" s="33" customFormat="1" ht="11.25">
      <c r="A83" s="37"/>
      <c r="B83" s="125"/>
      <c r="C83" s="119"/>
      <c r="D83" s="37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73"/>
    </row>
    <row r="84" spans="1:28" s="33" customFormat="1" ht="11.25">
      <c r="A84" s="37"/>
      <c r="B84" s="113"/>
      <c r="C84" s="37"/>
      <c r="D84" s="37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73"/>
    </row>
    <row r="85" spans="1:28" s="33" customFormat="1" ht="11.25">
      <c r="A85" s="37">
        <v>57</v>
      </c>
      <c r="B85" s="113" t="s">
        <v>1021</v>
      </c>
      <c r="C85" s="119" t="s">
        <v>1022</v>
      </c>
      <c r="D85" s="37" t="s">
        <v>472</v>
      </c>
      <c r="E85" s="255">
        <f aca="true" t="shared" si="9" ref="E85:AA85">(E14+E75+E81)</f>
        <v>4373938140</v>
      </c>
      <c r="F85" s="255">
        <f t="shared" si="9"/>
        <v>2465900567.515119</v>
      </c>
      <c r="G85" s="255">
        <f t="shared" si="9"/>
        <v>507319327.8107867</v>
      </c>
      <c r="H85" s="255">
        <f t="shared" si="9"/>
        <v>568926391.8810557</v>
      </c>
      <c r="I85" s="255">
        <f t="shared" si="9"/>
        <v>351724486.76268595</v>
      </c>
      <c r="J85" s="255">
        <f t="shared" si="9"/>
        <v>307146640.08962065</v>
      </c>
      <c r="K85" s="255">
        <f t="shared" si="9"/>
        <v>56806813.99610512</v>
      </c>
      <c r="L85" s="255">
        <f t="shared" si="9"/>
        <v>48956785.267637774</v>
      </c>
      <c r="M85" s="255">
        <f t="shared" si="9"/>
        <v>55493576.26878343</v>
      </c>
      <c r="N85" s="255">
        <f t="shared" si="9"/>
        <v>11663550.408206066</v>
      </c>
      <c r="O85" s="255">
        <f t="shared" si="9"/>
        <v>2465900567.515119</v>
      </c>
      <c r="P85" s="255">
        <f t="shared" si="9"/>
        <v>507319327.8107867</v>
      </c>
      <c r="Q85" s="255">
        <f t="shared" si="9"/>
        <v>568926391.8810557</v>
      </c>
      <c r="R85" s="255">
        <f t="shared" si="9"/>
        <v>351724486.76268595</v>
      </c>
      <c r="S85" s="255">
        <f t="shared" si="9"/>
        <v>260186661.6136207</v>
      </c>
      <c r="T85" s="255">
        <f t="shared" si="9"/>
        <v>896803.6718008218</v>
      </c>
      <c r="U85" s="255">
        <f t="shared" si="9"/>
        <v>46063174.80419909</v>
      </c>
      <c r="V85" s="255">
        <f t="shared" si="9"/>
        <v>5901755.317758656</v>
      </c>
      <c r="W85" s="255">
        <f t="shared" si="9"/>
        <v>48956785.267637774</v>
      </c>
      <c r="X85" s="255">
        <f t="shared" si="9"/>
        <v>50905058.67834647</v>
      </c>
      <c r="Y85" s="255">
        <f t="shared" si="9"/>
        <v>55493576.26878343</v>
      </c>
      <c r="Z85" s="255">
        <f t="shared" si="9"/>
        <v>10227420.791407822</v>
      </c>
      <c r="AA85" s="255">
        <f t="shared" si="9"/>
        <v>1436129.616798245</v>
      </c>
      <c r="AB85" s="73"/>
    </row>
    <row r="86" spans="1:28" s="86" customFormat="1" ht="11.25">
      <c r="A86" s="120"/>
      <c r="B86" s="121"/>
      <c r="C86" s="120"/>
      <c r="D86" s="120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73"/>
    </row>
    <row r="87" spans="1:28" s="33" customFormat="1" ht="11.25">
      <c r="A87" s="37"/>
      <c r="B87" s="113" t="s">
        <v>1023</v>
      </c>
      <c r="C87" s="37"/>
      <c r="D87" s="37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73"/>
    </row>
    <row r="88" spans="1:28" s="33" customFormat="1" ht="11.25">
      <c r="A88" s="37"/>
      <c r="B88" s="113"/>
      <c r="C88" s="37"/>
      <c r="D88" s="37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73"/>
    </row>
    <row r="89" spans="1:28" s="33" customFormat="1" ht="11.25">
      <c r="A89" s="37">
        <v>58</v>
      </c>
      <c r="B89" s="127" t="s">
        <v>1024</v>
      </c>
      <c r="C89" s="92" t="s">
        <v>1025</v>
      </c>
      <c r="D89" s="128" t="s">
        <v>555</v>
      </c>
      <c r="E89" s="255">
        <v>4578786</v>
      </c>
      <c r="F89" s="255">
        <v>2238450.734362522</v>
      </c>
      <c r="G89" s="255">
        <v>525142.8656597622</v>
      </c>
      <c r="H89" s="255">
        <v>628838.9954305193</v>
      </c>
      <c r="I89" s="255">
        <v>412168.0180806481</v>
      </c>
      <c r="J89" s="255">
        <v>386401.4877301491</v>
      </c>
      <c r="K89" s="255">
        <v>256805.72811792442</v>
      </c>
      <c r="L89" s="255">
        <v>96103.27099569996</v>
      </c>
      <c r="M89" s="255">
        <v>17094.1087863777</v>
      </c>
      <c r="N89" s="255">
        <v>17780.79083639729</v>
      </c>
      <c r="O89" s="255">
        <v>2238450.734362522</v>
      </c>
      <c r="P89" s="255">
        <v>525142.8656597622</v>
      </c>
      <c r="Q89" s="255">
        <v>628838.9954305193</v>
      </c>
      <c r="R89" s="255">
        <v>412168.0180806481</v>
      </c>
      <c r="S89" s="255">
        <v>349665.564659686</v>
      </c>
      <c r="T89" s="255">
        <v>933.4523113337997</v>
      </c>
      <c r="U89" s="255">
        <v>35802.47075912931</v>
      </c>
      <c r="V89" s="255">
        <v>7664.413951317138</v>
      </c>
      <c r="W89" s="255">
        <v>96103.27099569996</v>
      </c>
      <c r="X89" s="255">
        <v>249141.31416660728</v>
      </c>
      <c r="Y89" s="255">
        <v>17094.1087863777</v>
      </c>
      <c r="Z89" s="255">
        <v>16130.57131581832</v>
      </c>
      <c r="AA89" s="255">
        <v>1650.2195205789692</v>
      </c>
      <c r="AB89" s="73"/>
    </row>
    <row r="90" spans="1:28" s="33" customFormat="1" ht="11.25">
      <c r="A90" s="37">
        <v>59</v>
      </c>
      <c r="B90" s="127" t="s">
        <v>1026</v>
      </c>
      <c r="C90" s="92" t="s">
        <v>1027</v>
      </c>
      <c r="D90" s="128" t="s">
        <v>583</v>
      </c>
      <c r="E90" s="255">
        <v>2120821</v>
      </c>
      <c r="F90" s="255">
        <v>1263312.1571943318</v>
      </c>
      <c r="G90" s="255">
        <v>240231.76055694785</v>
      </c>
      <c r="H90" s="255">
        <v>261622.74956908374</v>
      </c>
      <c r="I90" s="255">
        <v>153740.77743204313</v>
      </c>
      <c r="J90" s="255">
        <v>124771.35879638561</v>
      </c>
      <c r="K90" s="255">
        <v>23503.625085437292</v>
      </c>
      <c r="L90" s="255">
        <v>7344.978497630005</v>
      </c>
      <c r="M90" s="255">
        <v>38548.66075686237</v>
      </c>
      <c r="N90" s="255">
        <v>7744.932111278021</v>
      </c>
      <c r="O90" s="255">
        <v>1263312.1571943318</v>
      </c>
      <c r="P90" s="255">
        <v>240231.76055694785</v>
      </c>
      <c r="Q90" s="255">
        <v>261622.74956908374</v>
      </c>
      <c r="R90" s="255">
        <v>153740.77743204313</v>
      </c>
      <c r="S90" s="255">
        <v>98065.98807835428</v>
      </c>
      <c r="T90" s="255">
        <v>433.5762604775577</v>
      </c>
      <c r="U90" s="255">
        <v>26271.794457553773</v>
      </c>
      <c r="V90" s="255">
        <v>4225.300544717811</v>
      </c>
      <c r="W90" s="255">
        <v>7344.978497630005</v>
      </c>
      <c r="X90" s="255">
        <v>19278.32454071948</v>
      </c>
      <c r="Y90" s="255">
        <v>38548.66075686237</v>
      </c>
      <c r="Z90" s="255">
        <v>7138.473943169774</v>
      </c>
      <c r="AA90" s="255">
        <v>606.4581681082472</v>
      </c>
      <c r="AB90" s="73"/>
    </row>
    <row r="91" spans="1:28" s="33" customFormat="1" ht="22.5">
      <c r="A91" s="37">
        <v>60</v>
      </c>
      <c r="B91" s="127" t="s">
        <v>1028</v>
      </c>
      <c r="C91" s="129" t="s">
        <v>1029</v>
      </c>
      <c r="D91" s="120" t="s">
        <v>472</v>
      </c>
      <c r="E91" s="255">
        <f aca="true" t="shared" si="10" ref="E91:AA91">(E89+E90)</f>
        <v>6699607</v>
      </c>
      <c r="F91" s="255">
        <f t="shared" si="10"/>
        <v>3501762.891556854</v>
      </c>
      <c r="G91" s="255">
        <f t="shared" si="10"/>
        <v>765374.6262167101</v>
      </c>
      <c r="H91" s="255">
        <f t="shared" si="10"/>
        <v>890461.7449996031</v>
      </c>
      <c r="I91" s="255">
        <f t="shared" si="10"/>
        <v>565908.7955126913</v>
      </c>
      <c r="J91" s="255">
        <f t="shared" si="10"/>
        <v>511172.84652653476</v>
      </c>
      <c r="K91" s="255">
        <f t="shared" si="10"/>
        <v>280309.35320336174</v>
      </c>
      <c r="L91" s="255">
        <f t="shared" si="10"/>
        <v>103448.24949332996</v>
      </c>
      <c r="M91" s="255">
        <f t="shared" si="10"/>
        <v>55642.76954324007</v>
      </c>
      <c r="N91" s="255">
        <f t="shared" si="10"/>
        <v>25525.72294767531</v>
      </c>
      <c r="O91" s="255">
        <f t="shared" si="10"/>
        <v>3501762.891556854</v>
      </c>
      <c r="P91" s="255">
        <f t="shared" si="10"/>
        <v>765374.6262167101</v>
      </c>
      <c r="Q91" s="255">
        <f t="shared" si="10"/>
        <v>890461.7449996031</v>
      </c>
      <c r="R91" s="255">
        <f t="shared" si="10"/>
        <v>565908.7955126913</v>
      </c>
      <c r="S91" s="255">
        <f t="shared" si="10"/>
        <v>447731.5527380403</v>
      </c>
      <c r="T91" s="255">
        <f t="shared" si="10"/>
        <v>1367.0285718113573</v>
      </c>
      <c r="U91" s="255">
        <f t="shared" si="10"/>
        <v>62074.26521668308</v>
      </c>
      <c r="V91" s="255">
        <f t="shared" si="10"/>
        <v>11889.714496034949</v>
      </c>
      <c r="W91" s="255">
        <f t="shared" si="10"/>
        <v>103448.24949332996</v>
      </c>
      <c r="X91" s="255">
        <f t="shared" si="10"/>
        <v>268419.6387073268</v>
      </c>
      <c r="Y91" s="255">
        <f t="shared" si="10"/>
        <v>55642.76954324007</v>
      </c>
      <c r="Z91" s="255">
        <f t="shared" si="10"/>
        <v>23269.045258988095</v>
      </c>
      <c r="AA91" s="255">
        <f t="shared" si="10"/>
        <v>2256.6776886872162</v>
      </c>
      <c r="AB91" s="73"/>
    </row>
    <row r="92" spans="1:28" s="33" customFormat="1" ht="11.25">
      <c r="A92" s="37"/>
      <c r="B92" s="113"/>
      <c r="C92" s="37"/>
      <c r="D92" s="37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73"/>
    </row>
    <row r="93" spans="1:28" s="33" customFormat="1" ht="11.25">
      <c r="A93" s="37">
        <v>61</v>
      </c>
      <c r="B93" s="130" t="s">
        <v>1030</v>
      </c>
      <c r="C93" s="131" t="s">
        <v>1031</v>
      </c>
      <c r="D93" s="37" t="s">
        <v>512</v>
      </c>
      <c r="E93" s="255">
        <v>241451179</v>
      </c>
      <c r="F93" s="255">
        <v>125468924.13642138</v>
      </c>
      <c r="G93" s="255">
        <v>29455453.973464556</v>
      </c>
      <c r="H93" s="255">
        <v>35274311.73923845</v>
      </c>
      <c r="I93" s="255">
        <v>23122479.566154398</v>
      </c>
      <c r="J93" s="255">
        <v>21683245.10376582</v>
      </c>
      <c r="K93" s="255">
        <v>0</v>
      </c>
      <c r="L93" s="255">
        <v>5394260.564381529</v>
      </c>
      <c r="M93" s="255">
        <v>959949.7908820309</v>
      </c>
      <c r="N93" s="255">
        <v>92554.12569180527</v>
      </c>
      <c r="O93" s="255">
        <v>125468924.13642138</v>
      </c>
      <c r="P93" s="255">
        <v>29455453.973464556</v>
      </c>
      <c r="Q93" s="255">
        <v>35274311.73923845</v>
      </c>
      <c r="R93" s="255">
        <v>23122479.566154398</v>
      </c>
      <c r="S93" s="255">
        <v>19617618.079414345</v>
      </c>
      <c r="T93" s="255">
        <v>52486.65273935555</v>
      </c>
      <c r="U93" s="255">
        <v>2013140.3716121197</v>
      </c>
      <c r="V93" s="255">
        <v>0</v>
      </c>
      <c r="W93" s="255">
        <v>5394260.564381529</v>
      </c>
      <c r="X93" s="255">
        <v>0</v>
      </c>
      <c r="Y93" s="255">
        <v>959949.7908820309</v>
      </c>
      <c r="Z93" s="255">
        <v>0</v>
      </c>
      <c r="AA93" s="255">
        <v>92554.12569180527</v>
      </c>
      <c r="AB93" s="73"/>
    </row>
    <row r="94" spans="1:28" s="33" customFormat="1" ht="11.25">
      <c r="A94" s="37"/>
      <c r="B94" s="126"/>
      <c r="C94" s="122"/>
      <c r="D94" s="120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73"/>
    </row>
    <row r="95" spans="1:28" s="33" customFormat="1" ht="11.25">
      <c r="A95" s="37">
        <v>62</v>
      </c>
      <c r="B95" s="127" t="s">
        <v>1032</v>
      </c>
      <c r="C95" s="132" t="s">
        <v>425</v>
      </c>
      <c r="D95" s="120" t="s">
        <v>419</v>
      </c>
      <c r="E95" s="255">
        <v>59592732</v>
      </c>
      <c r="F95" s="255">
        <v>33596668.941133305</v>
      </c>
      <c r="G95" s="255">
        <v>6911973.551744918</v>
      </c>
      <c r="H95" s="255">
        <v>7751339.162536651</v>
      </c>
      <c r="I95" s="255">
        <v>4792071.219710092</v>
      </c>
      <c r="J95" s="255">
        <v>4184720.2273329864</v>
      </c>
      <c r="K95" s="255">
        <v>773964.5906934893</v>
      </c>
      <c r="L95" s="255">
        <v>667011.853083932</v>
      </c>
      <c r="M95" s="255">
        <v>756072.3797312712</v>
      </c>
      <c r="N95" s="255">
        <v>158910.07403335493</v>
      </c>
      <c r="O95" s="255">
        <v>33596668.941133305</v>
      </c>
      <c r="P95" s="255">
        <v>6911973.551744918</v>
      </c>
      <c r="Q95" s="255">
        <v>7751339.162536651</v>
      </c>
      <c r="R95" s="255">
        <v>4792071.219710092</v>
      </c>
      <c r="S95" s="255">
        <v>3544913.873773987</v>
      </c>
      <c r="T95" s="255">
        <v>12218.504048217364</v>
      </c>
      <c r="U95" s="255">
        <v>627587.8495107817</v>
      </c>
      <c r="V95" s="255">
        <v>80408.48126415577</v>
      </c>
      <c r="W95" s="255">
        <v>667011.853083932</v>
      </c>
      <c r="X95" s="255">
        <v>693556.1094293335</v>
      </c>
      <c r="Y95" s="255">
        <v>756072.3797312712</v>
      </c>
      <c r="Z95" s="255">
        <v>139343.52219110128</v>
      </c>
      <c r="AA95" s="255">
        <v>19566.551842253655</v>
      </c>
      <c r="AB95" s="73"/>
    </row>
    <row r="96" spans="1:28" s="33" customFormat="1" ht="11.25">
      <c r="A96" s="37"/>
      <c r="B96" s="113"/>
      <c r="C96" s="37"/>
      <c r="D96" s="37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73"/>
    </row>
    <row r="97" spans="1:28" s="33" customFormat="1" ht="11.25">
      <c r="A97" s="37">
        <v>63</v>
      </c>
      <c r="B97" s="133" t="s">
        <v>1033</v>
      </c>
      <c r="C97" s="69" t="s">
        <v>1034</v>
      </c>
      <c r="D97" s="134" t="s">
        <v>512</v>
      </c>
      <c r="E97" s="255">
        <v>154506</v>
      </c>
      <c r="F97" s="255">
        <v>80288.28715150704</v>
      </c>
      <c r="G97" s="255">
        <v>18848.714636527475</v>
      </c>
      <c r="H97" s="255">
        <v>22572.23523262554</v>
      </c>
      <c r="I97" s="255">
        <v>14796.20784062625</v>
      </c>
      <c r="J97" s="255">
        <v>13875.233419350758</v>
      </c>
      <c r="K97" s="255">
        <v>0</v>
      </c>
      <c r="L97" s="255">
        <v>3451.8184016004843</v>
      </c>
      <c r="M97" s="255">
        <v>614.2773996975142</v>
      </c>
      <c r="N97" s="255">
        <v>59.22591806494374</v>
      </c>
      <c r="O97" s="255">
        <v>80288.28715150704</v>
      </c>
      <c r="P97" s="255">
        <v>18848.714636527475</v>
      </c>
      <c r="Q97" s="255">
        <v>22572.23523262554</v>
      </c>
      <c r="R97" s="255">
        <v>14796.20784062625</v>
      </c>
      <c r="S97" s="255">
        <v>12553.426790175221</v>
      </c>
      <c r="T97" s="255">
        <v>33.586511367363705</v>
      </c>
      <c r="U97" s="255">
        <v>1288.2201178081727</v>
      </c>
      <c r="V97" s="255">
        <v>0</v>
      </c>
      <c r="W97" s="255">
        <v>3451.8184016004843</v>
      </c>
      <c r="X97" s="255">
        <v>0</v>
      </c>
      <c r="Y97" s="255">
        <v>614.2773996975142</v>
      </c>
      <c r="Z97" s="255">
        <v>0</v>
      </c>
      <c r="AA97" s="255">
        <v>59.22591806494374</v>
      </c>
      <c r="AB97" s="73"/>
    </row>
    <row r="98" spans="1:28" s="33" customFormat="1" ht="11.25">
      <c r="A98" s="37">
        <v>64</v>
      </c>
      <c r="B98" s="133" t="s">
        <v>1035</v>
      </c>
      <c r="C98" s="69" t="s">
        <v>1036</v>
      </c>
      <c r="D98" s="135" t="s">
        <v>841</v>
      </c>
      <c r="E98" s="255">
        <v>0</v>
      </c>
      <c r="F98" s="255">
        <v>0</v>
      </c>
      <c r="G98" s="255">
        <v>0</v>
      </c>
      <c r="H98" s="255">
        <v>0</v>
      </c>
      <c r="I98" s="255">
        <v>0</v>
      </c>
      <c r="J98" s="255">
        <v>0</v>
      </c>
      <c r="K98" s="255">
        <v>0</v>
      </c>
      <c r="L98" s="255">
        <v>0</v>
      </c>
      <c r="M98" s="255">
        <v>0</v>
      </c>
      <c r="N98" s="255">
        <v>0</v>
      </c>
      <c r="O98" s="255">
        <v>0</v>
      </c>
      <c r="P98" s="255">
        <v>0</v>
      </c>
      <c r="Q98" s="255">
        <v>0</v>
      </c>
      <c r="R98" s="255">
        <v>0</v>
      </c>
      <c r="S98" s="255">
        <v>0</v>
      </c>
      <c r="T98" s="255">
        <v>0</v>
      </c>
      <c r="U98" s="255">
        <v>0</v>
      </c>
      <c r="V98" s="255">
        <v>0</v>
      </c>
      <c r="W98" s="255">
        <v>0</v>
      </c>
      <c r="X98" s="255">
        <v>0</v>
      </c>
      <c r="Y98" s="255">
        <v>0</v>
      </c>
      <c r="Z98" s="255">
        <v>0</v>
      </c>
      <c r="AA98" s="255">
        <v>0</v>
      </c>
      <c r="AB98" s="73"/>
    </row>
    <row r="99" spans="1:28" s="33" customFormat="1" ht="11.25">
      <c r="A99" s="37"/>
      <c r="B99" s="130"/>
      <c r="C99" s="131"/>
      <c r="D99" s="37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73"/>
    </row>
    <row r="100" spans="1:28" s="33" customFormat="1" ht="22.5">
      <c r="A100" s="37">
        <v>65</v>
      </c>
      <c r="B100" s="126" t="s">
        <v>1037</v>
      </c>
      <c r="C100" s="122" t="s">
        <v>1038</v>
      </c>
      <c r="D100" s="120" t="s">
        <v>472</v>
      </c>
      <c r="E100" s="255">
        <f aca="true" t="shared" si="11" ref="E100:AA100">(E97+E98)</f>
        <v>154506</v>
      </c>
      <c r="F100" s="255">
        <f t="shared" si="11"/>
        <v>80288.28715150704</v>
      </c>
      <c r="G100" s="255">
        <f t="shared" si="11"/>
        <v>18848.714636527475</v>
      </c>
      <c r="H100" s="255">
        <f t="shared" si="11"/>
        <v>22572.23523262554</v>
      </c>
      <c r="I100" s="255">
        <f t="shared" si="11"/>
        <v>14796.20784062625</v>
      </c>
      <c r="J100" s="255">
        <f t="shared" si="11"/>
        <v>13875.233419350758</v>
      </c>
      <c r="K100" s="255">
        <f t="shared" si="11"/>
        <v>0</v>
      </c>
      <c r="L100" s="255">
        <f t="shared" si="11"/>
        <v>3451.8184016004843</v>
      </c>
      <c r="M100" s="255">
        <f t="shared" si="11"/>
        <v>614.2773996975142</v>
      </c>
      <c r="N100" s="255">
        <f t="shared" si="11"/>
        <v>59.22591806494374</v>
      </c>
      <c r="O100" s="255">
        <f t="shared" si="11"/>
        <v>80288.28715150704</v>
      </c>
      <c r="P100" s="255">
        <f t="shared" si="11"/>
        <v>18848.714636527475</v>
      </c>
      <c r="Q100" s="255">
        <f t="shared" si="11"/>
        <v>22572.23523262554</v>
      </c>
      <c r="R100" s="255">
        <f t="shared" si="11"/>
        <v>14796.20784062625</v>
      </c>
      <c r="S100" s="255">
        <f t="shared" si="11"/>
        <v>12553.426790175221</v>
      </c>
      <c r="T100" s="255">
        <f t="shared" si="11"/>
        <v>33.586511367363705</v>
      </c>
      <c r="U100" s="255">
        <f t="shared" si="11"/>
        <v>1288.2201178081727</v>
      </c>
      <c r="V100" s="255">
        <f t="shared" si="11"/>
        <v>0</v>
      </c>
      <c r="W100" s="255">
        <f t="shared" si="11"/>
        <v>3451.8184016004843</v>
      </c>
      <c r="X100" s="255">
        <f t="shared" si="11"/>
        <v>0</v>
      </c>
      <c r="Y100" s="255">
        <f t="shared" si="11"/>
        <v>614.2773996975142</v>
      </c>
      <c r="Z100" s="255">
        <f t="shared" si="11"/>
        <v>0</v>
      </c>
      <c r="AA100" s="255">
        <f t="shared" si="11"/>
        <v>59.22591806494374</v>
      </c>
      <c r="AB100" s="73"/>
    </row>
    <row r="101" spans="1:28" s="33" customFormat="1" ht="11.25">
      <c r="A101" s="37"/>
      <c r="B101" s="126"/>
      <c r="C101" s="120"/>
      <c r="D101" s="120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73"/>
    </row>
    <row r="102" spans="1:28" s="33" customFormat="1" ht="11.25">
      <c r="A102" s="37">
        <v>66</v>
      </c>
      <c r="B102" s="136" t="s">
        <v>1039</v>
      </c>
      <c r="C102" s="92" t="s">
        <v>1040</v>
      </c>
      <c r="D102" s="137" t="s">
        <v>552</v>
      </c>
      <c r="E102" s="255">
        <v>898923</v>
      </c>
      <c r="F102" s="255">
        <v>467120.93997057824</v>
      </c>
      <c r="G102" s="255">
        <v>109662.68693261872</v>
      </c>
      <c r="H102" s="255">
        <v>131326.3006745204</v>
      </c>
      <c r="I102" s="255">
        <v>86085.0163794239</v>
      </c>
      <c r="J102" s="255">
        <v>80726.74492267641</v>
      </c>
      <c r="K102" s="255">
        <v>7.630459087722937E-19</v>
      </c>
      <c r="L102" s="255">
        <v>20082.83790287699</v>
      </c>
      <c r="M102" s="255">
        <v>3573.89410746695</v>
      </c>
      <c r="N102" s="255">
        <v>344.5791098384103</v>
      </c>
      <c r="O102" s="255">
        <v>467120.93997057824</v>
      </c>
      <c r="P102" s="255">
        <v>109662.68693261872</v>
      </c>
      <c r="Q102" s="255">
        <v>131326.3006745204</v>
      </c>
      <c r="R102" s="255">
        <v>86085.0163794239</v>
      </c>
      <c r="S102" s="255">
        <v>73036.41328171515</v>
      </c>
      <c r="T102" s="255">
        <v>195.40786479414837</v>
      </c>
      <c r="U102" s="255">
        <v>7494.923776167114</v>
      </c>
      <c r="V102" s="255">
        <v>2.0744143380646936E-20</v>
      </c>
      <c r="W102" s="255">
        <v>20082.83790287699</v>
      </c>
      <c r="X102" s="255">
        <v>7.423017653916467E-19</v>
      </c>
      <c r="Y102" s="255">
        <v>3573.89410746695</v>
      </c>
      <c r="Z102" s="255">
        <v>0</v>
      </c>
      <c r="AA102" s="255">
        <v>344.5791098384103</v>
      </c>
      <c r="AB102" s="73"/>
    </row>
    <row r="103" spans="1:28" s="33" customFormat="1" ht="11.25">
      <c r="A103" s="37">
        <v>67</v>
      </c>
      <c r="B103" s="136" t="s">
        <v>1041</v>
      </c>
      <c r="C103" s="92" t="s">
        <v>1042</v>
      </c>
      <c r="D103" s="135" t="s">
        <v>512</v>
      </c>
      <c r="E103" s="255">
        <v>6195</v>
      </c>
      <c r="F103" s="255">
        <v>3219.201447863423</v>
      </c>
      <c r="G103" s="255">
        <v>755.749208272091</v>
      </c>
      <c r="H103" s="255">
        <v>905.0457410464008</v>
      </c>
      <c r="I103" s="255">
        <v>593.2617993649412</v>
      </c>
      <c r="J103" s="255">
        <v>556.3348415781778</v>
      </c>
      <c r="K103" s="255">
        <v>0</v>
      </c>
      <c r="L103" s="255">
        <v>138.40248921022484</v>
      </c>
      <c r="M103" s="255">
        <v>24.62977807415958</v>
      </c>
      <c r="N103" s="255">
        <v>2.37469459058112</v>
      </c>
      <c r="O103" s="255">
        <v>3219.201447863423</v>
      </c>
      <c r="P103" s="255">
        <v>755.749208272091</v>
      </c>
      <c r="Q103" s="255">
        <v>905.0457410464008</v>
      </c>
      <c r="R103" s="255">
        <v>593.2617993649412</v>
      </c>
      <c r="S103" s="255">
        <v>503.336303866099</v>
      </c>
      <c r="T103" s="255">
        <v>1.3466689832163032</v>
      </c>
      <c r="U103" s="255">
        <v>51.6518687288625</v>
      </c>
      <c r="V103" s="255">
        <v>0</v>
      </c>
      <c r="W103" s="255">
        <v>138.40248921022484</v>
      </c>
      <c r="X103" s="255">
        <v>0</v>
      </c>
      <c r="Y103" s="255">
        <v>24.62977807415958</v>
      </c>
      <c r="Z103" s="255">
        <v>0</v>
      </c>
      <c r="AA103" s="255">
        <v>2.37469459058112</v>
      </c>
      <c r="AB103" s="73"/>
    </row>
    <row r="104" spans="1:28" s="33" customFormat="1" ht="11.25">
      <c r="A104" s="37">
        <v>68</v>
      </c>
      <c r="B104" s="136" t="s">
        <v>1043</v>
      </c>
      <c r="C104" s="92" t="s">
        <v>1044</v>
      </c>
      <c r="D104" s="137" t="s">
        <v>766</v>
      </c>
      <c r="E104" s="255">
        <v>28182552.999999996</v>
      </c>
      <c r="F104" s="255">
        <v>15847256.254722083</v>
      </c>
      <c r="G104" s="255">
        <v>3269365.0088262903</v>
      </c>
      <c r="H104" s="255">
        <v>3684511.8714178368</v>
      </c>
      <c r="I104" s="255">
        <v>2278549.50676879</v>
      </c>
      <c r="J104" s="255">
        <v>1989342.378781611</v>
      </c>
      <c r="K104" s="255">
        <v>369893.30839780974</v>
      </c>
      <c r="L104" s="255">
        <v>315941.6431422025</v>
      </c>
      <c r="M104" s="255">
        <v>352090.7431715876</v>
      </c>
      <c r="N104" s="255">
        <v>75602.2847717851</v>
      </c>
      <c r="O104" s="255">
        <v>15847256.254722083</v>
      </c>
      <c r="P104" s="255">
        <v>3269365.0088262903</v>
      </c>
      <c r="Q104" s="255">
        <v>3684511.8714178368</v>
      </c>
      <c r="R104" s="255">
        <v>2278549.50676879</v>
      </c>
      <c r="S104" s="255">
        <v>1685800.681745085</v>
      </c>
      <c r="T104" s="255">
        <v>5812.030543266215</v>
      </c>
      <c r="U104" s="255">
        <v>297729.6664932603</v>
      </c>
      <c r="V104" s="255">
        <v>38149.33437349175</v>
      </c>
      <c r="W104" s="255">
        <v>315941.6431422025</v>
      </c>
      <c r="X104" s="255">
        <v>331743.974024318</v>
      </c>
      <c r="Y104" s="255">
        <v>352090.7431715876</v>
      </c>
      <c r="Z104" s="255">
        <v>66393.81049569353</v>
      </c>
      <c r="AA104" s="255">
        <v>9208.474276091563</v>
      </c>
      <c r="AB104" s="73"/>
    </row>
    <row r="105" spans="1:28" s="33" customFormat="1" ht="22.5">
      <c r="A105" s="37">
        <v>69</v>
      </c>
      <c r="B105" s="127" t="s">
        <v>1045</v>
      </c>
      <c r="C105" s="129" t="s">
        <v>1046</v>
      </c>
      <c r="D105" s="132" t="s">
        <v>472</v>
      </c>
      <c r="E105" s="255">
        <f aca="true" t="shared" si="12" ref="E105:AA105">(E102+E103+E104)</f>
        <v>29087670.999999996</v>
      </c>
      <c r="F105" s="255">
        <f t="shared" si="12"/>
        <v>16317596.396140525</v>
      </c>
      <c r="G105" s="255">
        <f t="shared" si="12"/>
        <v>3379783.444967181</v>
      </c>
      <c r="H105" s="255">
        <f t="shared" si="12"/>
        <v>3816743.2178334035</v>
      </c>
      <c r="I105" s="255">
        <f t="shared" si="12"/>
        <v>2365227.784947579</v>
      </c>
      <c r="J105" s="255">
        <f t="shared" si="12"/>
        <v>2070625.4585458657</v>
      </c>
      <c r="K105" s="255">
        <f t="shared" si="12"/>
        <v>369893.30839780974</v>
      </c>
      <c r="L105" s="255">
        <f t="shared" si="12"/>
        <v>336162.8835342897</v>
      </c>
      <c r="M105" s="255">
        <f t="shared" si="12"/>
        <v>355689.2670571287</v>
      </c>
      <c r="N105" s="255">
        <f t="shared" si="12"/>
        <v>75949.23857621409</v>
      </c>
      <c r="O105" s="255">
        <f t="shared" si="12"/>
        <v>16317596.396140525</v>
      </c>
      <c r="P105" s="255">
        <f t="shared" si="12"/>
        <v>3379783.444967181</v>
      </c>
      <c r="Q105" s="255">
        <f t="shared" si="12"/>
        <v>3816743.2178334035</v>
      </c>
      <c r="R105" s="255">
        <f t="shared" si="12"/>
        <v>2365227.784947579</v>
      </c>
      <c r="S105" s="255">
        <f t="shared" si="12"/>
        <v>1759340.4313306662</v>
      </c>
      <c r="T105" s="255">
        <f t="shared" si="12"/>
        <v>6008.78507704358</v>
      </c>
      <c r="U105" s="255">
        <f t="shared" si="12"/>
        <v>305276.24213815626</v>
      </c>
      <c r="V105" s="255">
        <f t="shared" si="12"/>
        <v>38149.33437349175</v>
      </c>
      <c r="W105" s="255">
        <f t="shared" si="12"/>
        <v>336162.8835342897</v>
      </c>
      <c r="X105" s="255">
        <f t="shared" si="12"/>
        <v>331743.974024318</v>
      </c>
      <c r="Y105" s="255">
        <f t="shared" si="12"/>
        <v>355689.2670571287</v>
      </c>
      <c r="Z105" s="255">
        <f t="shared" si="12"/>
        <v>66393.81049569353</v>
      </c>
      <c r="AA105" s="255">
        <f t="shared" si="12"/>
        <v>9555.428080520554</v>
      </c>
      <c r="AB105" s="73"/>
    </row>
    <row r="106" spans="1:28" s="33" customFormat="1" ht="11.25">
      <c r="A106" s="37"/>
      <c r="B106" s="127"/>
      <c r="C106" s="132"/>
      <c r="D106" s="132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73"/>
    </row>
    <row r="107" spans="1:28" s="33" customFormat="1" ht="22.5">
      <c r="A107" s="37">
        <v>70</v>
      </c>
      <c r="B107" s="138" t="s">
        <v>1047</v>
      </c>
      <c r="C107" s="92" t="s">
        <v>1048</v>
      </c>
      <c r="D107" s="120" t="s">
        <v>552</v>
      </c>
      <c r="E107" s="255">
        <v>9609278</v>
      </c>
      <c r="F107" s="255">
        <v>4993414.310011645</v>
      </c>
      <c r="G107" s="255">
        <v>1172268.642545024</v>
      </c>
      <c r="H107" s="255">
        <v>1403847.6397789957</v>
      </c>
      <c r="I107" s="255">
        <v>920228.8227405883</v>
      </c>
      <c r="J107" s="255">
        <v>862950.1458935706</v>
      </c>
      <c r="K107" s="255">
        <v>8.156783466610166E-18</v>
      </c>
      <c r="L107" s="255">
        <v>214680.87081728023</v>
      </c>
      <c r="M107" s="255">
        <v>38204.09759368912</v>
      </c>
      <c r="N107" s="255">
        <v>3683.4706192074514</v>
      </c>
      <c r="O107" s="255">
        <v>4993414.310011645</v>
      </c>
      <c r="P107" s="255">
        <v>1172268.642545024</v>
      </c>
      <c r="Q107" s="255">
        <v>1403847.6397789957</v>
      </c>
      <c r="R107" s="255">
        <v>920228.8227405883</v>
      </c>
      <c r="S107" s="255">
        <v>780742.2875450882</v>
      </c>
      <c r="T107" s="255">
        <v>2088.8646704927837</v>
      </c>
      <c r="U107" s="255">
        <v>80118.99367798974</v>
      </c>
      <c r="V107" s="255">
        <v>2.217500727164576E-19</v>
      </c>
      <c r="W107" s="255">
        <v>214680.87081728023</v>
      </c>
      <c r="X107" s="255">
        <v>7.935033393893707E-18</v>
      </c>
      <c r="Y107" s="255">
        <v>38204.09759368912</v>
      </c>
      <c r="Z107" s="255">
        <v>0</v>
      </c>
      <c r="AA107" s="255">
        <v>3683.4706192074514</v>
      </c>
      <c r="AB107" s="73"/>
    </row>
    <row r="108" spans="1:28" s="33" customFormat="1" ht="22.5">
      <c r="A108" s="37">
        <v>71</v>
      </c>
      <c r="B108" s="138" t="s">
        <v>1049</v>
      </c>
      <c r="C108" s="92" t="s">
        <v>1050</v>
      </c>
      <c r="D108" s="135" t="s">
        <v>512</v>
      </c>
      <c r="E108" s="255">
        <v>5261380</v>
      </c>
      <c r="F108" s="255">
        <v>2734050.3815592667</v>
      </c>
      <c r="G108" s="255">
        <v>641853.7158060716</v>
      </c>
      <c r="H108" s="255">
        <v>768650.4537573386</v>
      </c>
      <c r="I108" s="255">
        <v>503854.03808599105</v>
      </c>
      <c r="J108" s="255">
        <v>472492.172523421</v>
      </c>
      <c r="K108" s="255">
        <v>0</v>
      </c>
      <c r="L108" s="255">
        <v>117544.48566277527</v>
      </c>
      <c r="M108" s="255">
        <v>20917.93733072183</v>
      </c>
      <c r="N108" s="255">
        <v>2016.8152744135095</v>
      </c>
      <c r="O108" s="255">
        <v>2734050.3815592667</v>
      </c>
      <c r="P108" s="255">
        <v>641853.7158060716</v>
      </c>
      <c r="Q108" s="255">
        <v>768650.4537573386</v>
      </c>
      <c r="R108" s="255">
        <v>503854.03808599105</v>
      </c>
      <c r="S108" s="255">
        <v>427480.8010387435</v>
      </c>
      <c r="T108" s="255">
        <v>1143.718685216238</v>
      </c>
      <c r="U108" s="255">
        <v>43867.65279946127</v>
      </c>
      <c r="V108" s="255">
        <v>0</v>
      </c>
      <c r="W108" s="255">
        <v>117544.48566277527</v>
      </c>
      <c r="X108" s="255">
        <v>0</v>
      </c>
      <c r="Y108" s="255">
        <v>20917.93733072183</v>
      </c>
      <c r="Z108" s="255">
        <v>0</v>
      </c>
      <c r="AA108" s="255">
        <v>2016.8152744135095</v>
      </c>
      <c r="AB108" s="73"/>
    </row>
    <row r="109" spans="1:28" s="33" customFormat="1" ht="22.5">
      <c r="A109" s="37">
        <v>72</v>
      </c>
      <c r="B109" s="138" t="s">
        <v>1051</v>
      </c>
      <c r="C109" s="92" t="s">
        <v>1052</v>
      </c>
      <c r="D109" s="122" t="s">
        <v>586</v>
      </c>
      <c r="E109" s="255">
        <v>173393</v>
      </c>
      <c r="F109" s="255">
        <v>104312.01286859262</v>
      </c>
      <c r="G109" s="255">
        <v>20010.345170912573</v>
      </c>
      <c r="H109" s="255">
        <v>19575.509355027527</v>
      </c>
      <c r="I109" s="255">
        <v>11982.755339080002</v>
      </c>
      <c r="J109" s="255">
        <v>10518.31314472268</v>
      </c>
      <c r="K109" s="255">
        <v>1680.9229382652445</v>
      </c>
      <c r="L109" s="255">
        <v>1840.6210707499808</v>
      </c>
      <c r="M109" s="255">
        <v>3075.783367638431</v>
      </c>
      <c r="N109" s="255">
        <v>396.73674501093075</v>
      </c>
      <c r="O109" s="255">
        <v>104312.01286859262</v>
      </c>
      <c r="P109" s="255">
        <v>20010.345170912573</v>
      </c>
      <c r="Q109" s="255">
        <v>19575.509355027527</v>
      </c>
      <c r="R109" s="255">
        <v>11982.755339080002</v>
      </c>
      <c r="S109" s="255">
        <v>8804.155138989245</v>
      </c>
      <c r="T109" s="255">
        <v>30.237780029200866</v>
      </c>
      <c r="U109" s="255">
        <v>1683.9202257042352</v>
      </c>
      <c r="V109" s="255">
        <v>217.65776511004663</v>
      </c>
      <c r="W109" s="255">
        <v>1840.6210707499808</v>
      </c>
      <c r="X109" s="255">
        <v>1463.2651731551978</v>
      </c>
      <c r="Y109" s="255">
        <v>3075.783367638431</v>
      </c>
      <c r="Z109" s="255">
        <v>332.8606138090581</v>
      </c>
      <c r="AA109" s="255">
        <v>63.87613120187261</v>
      </c>
      <c r="AB109" s="73"/>
    </row>
    <row r="110" spans="1:28" s="33" customFormat="1" ht="22.5">
      <c r="A110" s="37">
        <v>73</v>
      </c>
      <c r="B110" s="138" t="s">
        <v>1053</v>
      </c>
      <c r="C110" s="129" t="s">
        <v>1054</v>
      </c>
      <c r="D110" s="132" t="s">
        <v>472</v>
      </c>
      <c r="E110" s="255">
        <f aca="true" t="shared" si="13" ref="E110:AA110">(E107+E108+E109)</f>
        <v>15044051</v>
      </c>
      <c r="F110" s="255">
        <f t="shared" si="13"/>
        <v>7831776.704439504</v>
      </c>
      <c r="G110" s="255">
        <f t="shared" si="13"/>
        <v>1834132.7035220081</v>
      </c>
      <c r="H110" s="255">
        <f t="shared" si="13"/>
        <v>2192073.602891362</v>
      </c>
      <c r="I110" s="255">
        <f t="shared" si="13"/>
        <v>1436065.6161656594</v>
      </c>
      <c r="J110" s="255">
        <f t="shared" si="13"/>
        <v>1345960.6315617145</v>
      </c>
      <c r="K110" s="255">
        <f t="shared" si="13"/>
        <v>1680.9229382652445</v>
      </c>
      <c r="L110" s="255">
        <f t="shared" si="13"/>
        <v>334065.9775508055</v>
      </c>
      <c r="M110" s="255">
        <f t="shared" si="13"/>
        <v>62197.818292049385</v>
      </c>
      <c r="N110" s="255">
        <f t="shared" si="13"/>
        <v>6097.022638631892</v>
      </c>
      <c r="O110" s="255">
        <f t="shared" si="13"/>
        <v>7831776.704439504</v>
      </c>
      <c r="P110" s="255">
        <f t="shared" si="13"/>
        <v>1834132.7035220081</v>
      </c>
      <c r="Q110" s="255">
        <f t="shared" si="13"/>
        <v>2192073.602891362</v>
      </c>
      <c r="R110" s="255">
        <f t="shared" si="13"/>
        <v>1436065.6161656594</v>
      </c>
      <c r="S110" s="255">
        <f t="shared" si="13"/>
        <v>1217027.243722821</v>
      </c>
      <c r="T110" s="255">
        <f t="shared" si="13"/>
        <v>3262.821135738223</v>
      </c>
      <c r="U110" s="255">
        <f t="shared" si="13"/>
        <v>125670.56670315524</v>
      </c>
      <c r="V110" s="255">
        <f t="shared" si="13"/>
        <v>217.65776511004663</v>
      </c>
      <c r="W110" s="255">
        <f t="shared" si="13"/>
        <v>334065.9775508055</v>
      </c>
      <c r="X110" s="255">
        <f t="shared" si="13"/>
        <v>1463.2651731551978</v>
      </c>
      <c r="Y110" s="255">
        <f t="shared" si="13"/>
        <v>62197.818292049385</v>
      </c>
      <c r="Z110" s="255">
        <f t="shared" si="13"/>
        <v>332.8606138090581</v>
      </c>
      <c r="AA110" s="255">
        <f t="shared" si="13"/>
        <v>5764.162024822834</v>
      </c>
      <c r="AB110" s="73"/>
    </row>
    <row r="111" spans="1:28" s="33" customFormat="1" ht="11.25">
      <c r="A111" s="37"/>
      <c r="B111" s="127"/>
      <c r="C111" s="132"/>
      <c r="D111" s="132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73"/>
    </row>
    <row r="112" spans="1:28" s="33" customFormat="1" ht="22.5">
      <c r="A112" s="37">
        <v>74</v>
      </c>
      <c r="B112" s="138" t="s">
        <v>1055</v>
      </c>
      <c r="C112" s="132" t="s">
        <v>1056</v>
      </c>
      <c r="D112" s="132" t="s">
        <v>552</v>
      </c>
      <c r="E112" s="255">
        <v>70805300</v>
      </c>
      <c r="F112" s="255">
        <v>36793627.808943346</v>
      </c>
      <c r="G112" s="255">
        <v>8637780.373925406</v>
      </c>
      <c r="H112" s="255">
        <v>10344154.190236114</v>
      </c>
      <c r="I112" s="255">
        <v>6780642.402352619</v>
      </c>
      <c r="J112" s="255">
        <v>6358588.435576329</v>
      </c>
      <c r="K112" s="255">
        <v>6.010269454046107E-17</v>
      </c>
      <c r="L112" s="255">
        <v>1581861.141126188</v>
      </c>
      <c r="M112" s="255">
        <v>281504.2494712335</v>
      </c>
      <c r="N112" s="255">
        <v>27141.398368760834</v>
      </c>
      <c r="O112" s="255">
        <v>36793627.808943346</v>
      </c>
      <c r="P112" s="255">
        <v>8637780.373925406</v>
      </c>
      <c r="Q112" s="255">
        <v>10344154.190236114</v>
      </c>
      <c r="R112" s="255">
        <v>6780642.402352619</v>
      </c>
      <c r="S112" s="255">
        <v>5752845.519956466</v>
      </c>
      <c r="T112" s="255">
        <v>15391.65477922927</v>
      </c>
      <c r="U112" s="255">
        <v>590351.2608406341</v>
      </c>
      <c r="V112" s="255">
        <v>1.6339500661455101E-18</v>
      </c>
      <c r="W112" s="255">
        <v>1581861.141126188</v>
      </c>
      <c r="X112" s="255">
        <v>5.846874447431556E-17</v>
      </c>
      <c r="Y112" s="255">
        <v>281504.2494712335</v>
      </c>
      <c r="Z112" s="255">
        <v>0</v>
      </c>
      <c r="AA112" s="255">
        <v>27141.398368760834</v>
      </c>
      <c r="AB112" s="73"/>
    </row>
    <row r="113" spans="1:28" s="33" customFormat="1" ht="22.5">
      <c r="A113" s="37">
        <v>75</v>
      </c>
      <c r="B113" s="138" t="s">
        <v>1057</v>
      </c>
      <c r="C113" s="132" t="s">
        <v>1058</v>
      </c>
      <c r="D113" s="135" t="s">
        <v>841</v>
      </c>
      <c r="E113" s="255">
        <v>95159</v>
      </c>
      <c r="F113" s="255">
        <v>44980.641290159634</v>
      </c>
      <c r="G113" s="255">
        <v>10548.294066739527</v>
      </c>
      <c r="H113" s="255">
        <v>12630.669611776453</v>
      </c>
      <c r="I113" s="255">
        <v>8278.22915241864</v>
      </c>
      <c r="J113" s="255">
        <v>7759.421314311191</v>
      </c>
      <c r="K113" s="255">
        <v>8144.312358495383</v>
      </c>
      <c r="L113" s="255">
        <v>1929.5942082484682</v>
      </c>
      <c r="M113" s="255">
        <v>343.1259160256968</v>
      </c>
      <c r="N113" s="255">
        <v>544.7120818250025</v>
      </c>
      <c r="O113" s="255">
        <v>44980.641290159634</v>
      </c>
      <c r="P113" s="255">
        <v>10548.294066739527</v>
      </c>
      <c r="Q113" s="255">
        <v>12630.669611776453</v>
      </c>
      <c r="R113" s="255">
        <v>8278.22915241864</v>
      </c>
      <c r="S113" s="255">
        <v>7022.580701494671</v>
      </c>
      <c r="T113" s="255">
        <v>18.723075087282588</v>
      </c>
      <c r="U113" s="255">
        <v>718.1175377292377</v>
      </c>
      <c r="V113" s="255">
        <v>243.0684927544641</v>
      </c>
      <c r="W113" s="255">
        <v>1929.5942082484682</v>
      </c>
      <c r="X113" s="255">
        <v>7901.243865740918</v>
      </c>
      <c r="Y113" s="255">
        <v>343.1259160256968</v>
      </c>
      <c r="Z113" s="255">
        <v>511.5633996165555</v>
      </c>
      <c r="AA113" s="255">
        <v>33.14868220844712</v>
      </c>
      <c r="AB113" s="73"/>
    </row>
    <row r="114" spans="1:28" s="33" customFormat="1" ht="22.5">
      <c r="A114" s="37">
        <v>76</v>
      </c>
      <c r="B114" s="138" t="s">
        <v>1059</v>
      </c>
      <c r="C114" s="129" t="s">
        <v>1060</v>
      </c>
      <c r="D114" s="132" t="s">
        <v>583</v>
      </c>
      <c r="E114" s="255">
        <v>401333</v>
      </c>
      <c r="F114" s="255">
        <v>239062.54133812935</v>
      </c>
      <c r="G114" s="255">
        <v>45460.193556929866</v>
      </c>
      <c r="H114" s="255">
        <v>49508.11169486208</v>
      </c>
      <c r="I114" s="255">
        <v>29093.095282031896</v>
      </c>
      <c r="J114" s="255">
        <v>23611.075022281384</v>
      </c>
      <c r="K114" s="255">
        <v>4447.702265497091</v>
      </c>
      <c r="L114" s="255">
        <v>1389.925059865657</v>
      </c>
      <c r="M114" s="255">
        <v>7294.745604430476</v>
      </c>
      <c r="N114" s="255">
        <v>1465.6101759722023</v>
      </c>
      <c r="O114" s="255">
        <v>239062.54133812935</v>
      </c>
      <c r="P114" s="255">
        <v>45460.193556929866</v>
      </c>
      <c r="Q114" s="255">
        <v>49508.11169486208</v>
      </c>
      <c r="R114" s="255">
        <v>29093.095282031896</v>
      </c>
      <c r="S114" s="255">
        <v>18557.49127033831</v>
      </c>
      <c r="T114" s="255">
        <v>82.04768877064105</v>
      </c>
      <c r="U114" s="255">
        <v>4971.536063172436</v>
      </c>
      <c r="V114" s="255">
        <v>799.5736290395245</v>
      </c>
      <c r="W114" s="255">
        <v>1389.925059865657</v>
      </c>
      <c r="X114" s="255">
        <v>3648.128636457566</v>
      </c>
      <c r="Y114" s="255">
        <v>7294.745604430476</v>
      </c>
      <c r="Z114" s="255">
        <v>1350.8472252180431</v>
      </c>
      <c r="AA114" s="255">
        <v>114.76295075415945</v>
      </c>
      <c r="AB114" s="73"/>
    </row>
    <row r="115" spans="1:28" s="33" customFormat="1" ht="22.5">
      <c r="A115" s="37">
        <v>77</v>
      </c>
      <c r="B115" s="138" t="s">
        <v>1061</v>
      </c>
      <c r="C115" s="129" t="s">
        <v>1062</v>
      </c>
      <c r="D115" s="132" t="s">
        <v>472</v>
      </c>
      <c r="E115" s="255">
        <f aca="true" t="shared" si="14" ref="E115:AA115">(E112+E113+E114)</f>
        <v>71301792</v>
      </c>
      <c r="F115" s="255">
        <f t="shared" si="14"/>
        <v>37077670.991571635</v>
      </c>
      <c r="G115" s="255">
        <f t="shared" si="14"/>
        <v>8693788.861549076</v>
      </c>
      <c r="H115" s="255">
        <f t="shared" si="14"/>
        <v>10406292.971542751</v>
      </c>
      <c r="I115" s="255">
        <f t="shared" si="14"/>
        <v>6818013.72678707</v>
      </c>
      <c r="J115" s="255">
        <f t="shared" si="14"/>
        <v>6389958.931912921</v>
      </c>
      <c r="K115" s="255">
        <f t="shared" si="14"/>
        <v>12592.014623992472</v>
      </c>
      <c r="L115" s="255">
        <f t="shared" si="14"/>
        <v>1585180.660394302</v>
      </c>
      <c r="M115" s="255">
        <f t="shared" si="14"/>
        <v>289142.12099168974</v>
      </c>
      <c r="N115" s="255">
        <f t="shared" si="14"/>
        <v>29151.72062655804</v>
      </c>
      <c r="O115" s="255">
        <f t="shared" si="14"/>
        <v>37077670.991571635</v>
      </c>
      <c r="P115" s="255">
        <f t="shared" si="14"/>
        <v>8693788.861549076</v>
      </c>
      <c r="Q115" s="255">
        <f t="shared" si="14"/>
        <v>10406292.971542751</v>
      </c>
      <c r="R115" s="255">
        <f t="shared" si="14"/>
        <v>6818013.72678707</v>
      </c>
      <c r="S115" s="255">
        <f t="shared" si="14"/>
        <v>5778425.591928299</v>
      </c>
      <c r="T115" s="255">
        <f t="shared" si="14"/>
        <v>15492.425543087193</v>
      </c>
      <c r="U115" s="255">
        <f t="shared" si="14"/>
        <v>596040.9144415357</v>
      </c>
      <c r="V115" s="255">
        <f t="shared" si="14"/>
        <v>1042.6421217939885</v>
      </c>
      <c r="W115" s="255">
        <f t="shared" si="14"/>
        <v>1585180.660394302</v>
      </c>
      <c r="X115" s="255">
        <f t="shared" si="14"/>
        <v>11549.372502198485</v>
      </c>
      <c r="Y115" s="255">
        <f t="shared" si="14"/>
        <v>289142.12099168974</v>
      </c>
      <c r="Z115" s="255">
        <f t="shared" si="14"/>
        <v>1862.4106248345986</v>
      </c>
      <c r="AA115" s="255">
        <f t="shared" si="14"/>
        <v>27289.310001723443</v>
      </c>
      <c r="AB115" s="73"/>
    </row>
    <row r="116" spans="1:28" s="33" customFormat="1" ht="11.25">
      <c r="A116" s="37"/>
      <c r="B116" s="127"/>
      <c r="C116" s="132"/>
      <c r="D116" s="132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73"/>
    </row>
    <row r="117" spans="1:28" s="33" customFormat="1" ht="11.25">
      <c r="A117" s="37">
        <v>78</v>
      </c>
      <c r="B117" s="127" t="s">
        <v>1063</v>
      </c>
      <c r="C117" s="129" t="s">
        <v>1064</v>
      </c>
      <c r="D117" s="132" t="s">
        <v>472</v>
      </c>
      <c r="E117" s="255">
        <f aca="true" t="shared" si="15" ref="E117:AA117">(E105+E110+E115)</f>
        <v>115433514</v>
      </c>
      <c r="F117" s="255">
        <f t="shared" si="15"/>
        <v>61227044.092151664</v>
      </c>
      <c r="G117" s="255">
        <f t="shared" si="15"/>
        <v>13907705.010038264</v>
      </c>
      <c r="H117" s="255">
        <f t="shared" si="15"/>
        <v>16415109.792267516</v>
      </c>
      <c r="I117" s="255">
        <f t="shared" si="15"/>
        <v>10619307.127900308</v>
      </c>
      <c r="J117" s="255">
        <f t="shared" si="15"/>
        <v>9806545.022020502</v>
      </c>
      <c r="K117" s="255">
        <f t="shared" si="15"/>
        <v>384166.2459600675</v>
      </c>
      <c r="L117" s="255">
        <f t="shared" si="15"/>
        <v>2255409.521479397</v>
      </c>
      <c r="M117" s="255">
        <f t="shared" si="15"/>
        <v>707029.2063408678</v>
      </c>
      <c r="N117" s="255">
        <f t="shared" si="15"/>
        <v>111197.98184140402</v>
      </c>
      <c r="O117" s="255">
        <f t="shared" si="15"/>
        <v>61227044.092151664</v>
      </c>
      <c r="P117" s="255">
        <f t="shared" si="15"/>
        <v>13907705.010038264</v>
      </c>
      <c r="Q117" s="255">
        <f t="shared" si="15"/>
        <v>16415109.792267516</v>
      </c>
      <c r="R117" s="255">
        <f t="shared" si="15"/>
        <v>10619307.127900308</v>
      </c>
      <c r="S117" s="255">
        <f t="shared" si="15"/>
        <v>8754793.266981786</v>
      </c>
      <c r="T117" s="255">
        <f t="shared" si="15"/>
        <v>24764.031755868993</v>
      </c>
      <c r="U117" s="255">
        <f t="shared" si="15"/>
        <v>1026987.7232828472</v>
      </c>
      <c r="V117" s="255">
        <f t="shared" si="15"/>
        <v>39409.63426039578</v>
      </c>
      <c r="W117" s="255">
        <f t="shared" si="15"/>
        <v>2255409.521479397</v>
      </c>
      <c r="X117" s="255">
        <f t="shared" si="15"/>
        <v>344756.61169967166</v>
      </c>
      <c r="Y117" s="255">
        <f t="shared" si="15"/>
        <v>707029.2063408678</v>
      </c>
      <c r="Z117" s="255">
        <f t="shared" si="15"/>
        <v>68589.08173433717</v>
      </c>
      <c r="AA117" s="255">
        <f t="shared" si="15"/>
        <v>42608.90010706683</v>
      </c>
      <c r="AB117" s="73"/>
    </row>
    <row r="118" spans="1:28" s="33" customFormat="1" ht="11.25">
      <c r="A118" s="37"/>
      <c r="B118" s="127"/>
      <c r="C118" s="132"/>
      <c r="D118" s="132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73"/>
    </row>
    <row r="119" spans="1:28" s="33" customFormat="1" ht="22.5">
      <c r="A119" s="37">
        <v>79</v>
      </c>
      <c r="B119" s="127" t="s">
        <v>1065</v>
      </c>
      <c r="C119" s="122" t="s">
        <v>1066</v>
      </c>
      <c r="D119" s="120" t="s">
        <v>472</v>
      </c>
      <c r="E119" s="255">
        <f aca="true" t="shared" si="16" ref="E119:AA119">(E100+E117)</f>
        <v>115588020</v>
      </c>
      <c r="F119" s="255">
        <f t="shared" si="16"/>
        <v>61307332.37930317</v>
      </c>
      <c r="G119" s="255">
        <f t="shared" si="16"/>
        <v>13926553.724674791</v>
      </c>
      <c r="H119" s="255">
        <f t="shared" si="16"/>
        <v>16437682.027500141</v>
      </c>
      <c r="I119" s="255">
        <f t="shared" si="16"/>
        <v>10634103.335740935</v>
      </c>
      <c r="J119" s="255">
        <f t="shared" si="16"/>
        <v>9820420.255439853</v>
      </c>
      <c r="K119" s="255">
        <f t="shared" si="16"/>
        <v>384166.2459600675</v>
      </c>
      <c r="L119" s="255">
        <f t="shared" si="16"/>
        <v>2258861.339880998</v>
      </c>
      <c r="M119" s="255">
        <f t="shared" si="16"/>
        <v>707643.4837405653</v>
      </c>
      <c r="N119" s="255">
        <f t="shared" si="16"/>
        <v>111257.20775946896</v>
      </c>
      <c r="O119" s="255">
        <f t="shared" si="16"/>
        <v>61307332.37930317</v>
      </c>
      <c r="P119" s="255">
        <f t="shared" si="16"/>
        <v>13926553.724674791</v>
      </c>
      <c r="Q119" s="255">
        <f t="shared" si="16"/>
        <v>16437682.027500141</v>
      </c>
      <c r="R119" s="255">
        <f t="shared" si="16"/>
        <v>10634103.335740935</v>
      </c>
      <c r="S119" s="255">
        <f t="shared" si="16"/>
        <v>8767346.693771962</v>
      </c>
      <c r="T119" s="255">
        <f t="shared" si="16"/>
        <v>24797.618267236357</v>
      </c>
      <c r="U119" s="255">
        <f t="shared" si="16"/>
        <v>1028275.9434006554</v>
      </c>
      <c r="V119" s="255">
        <f t="shared" si="16"/>
        <v>39409.63426039578</v>
      </c>
      <c r="W119" s="255">
        <f t="shared" si="16"/>
        <v>2258861.339880998</v>
      </c>
      <c r="X119" s="255">
        <f t="shared" si="16"/>
        <v>344756.61169967166</v>
      </c>
      <c r="Y119" s="255">
        <f t="shared" si="16"/>
        <v>707643.4837405653</v>
      </c>
      <c r="Z119" s="255">
        <f t="shared" si="16"/>
        <v>68589.08173433717</v>
      </c>
      <c r="AA119" s="255">
        <f t="shared" si="16"/>
        <v>42668.12602513177</v>
      </c>
      <c r="AB119" s="73"/>
    </row>
    <row r="120" spans="1:28" s="86" customFormat="1" ht="11.25">
      <c r="A120" s="120"/>
      <c r="B120" s="121"/>
      <c r="C120" s="120"/>
      <c r="D120" s="120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73"/>
    </row>
    <row r="121" spans="1:28" s="33" customFormat="1" ht="22.5">
      <c r="A121" s="37">
        <v>80</v>
      </c>
      <c r="B121" s="130" t="s">
        <v>1067</v>
      </c>
      <c r="C121" s="131" t="s">
        <v>1068</v>
      </c>
      <c r="D121" s="37" t="s">
        <v>552</v>
      </c>
      <c r="E121" s="255">
        <v>-385953284</v>
      </c>
      <c r="F121" s="255">
        <v>-200558736.18409088</v>
      </c>
      <c r="G121" s="255">
        <v>-47083759.29185045</v>
      </c>
      <c r="H121" s="255">
        <v>-56385048.57579855</v>
      </c>
      <c r="I121" s="255">
        <v>-36960668.238361284</v>
      </c>
      <c r="J121" s="255">
        <v>-34660090.251931794</v>
      </c>
      <c r="K121" s="255">
        <v>-3.276143499870747E-16</v>
      </c>
      <c r="L121" s="255">
        <v>-8622581.957136538</v>
      </c>
      <c r="M121" s="255">
        <v>-1534454.194013412</v>
      </c>
      <c r="N121" s="255">
        <v>-147945.3068170813</v>
      </c>
      <c r="O121" s="255">
        <v>-200558736.18409088</v>
      </c>
      <c r="P121" s="255">
        <v>-47083759.29185045</v>
      </c>
      <c r="Q121" s="255">
        <v>-56385048.57579855</v>
      </c>
      <c r="R121" s="255">
        <v>-36960668.238361284</v>
      </c>
      <c r="S121" s="255">
        <v>-31358240.4251078</v>
      </c>
      <c r="T121" s="255">
        <v>-83898.51760020551</v>
      </c>
      <c r="U121" s="255">
        <v>-3217951.3092237916</v>
      </c>
      <c r="V121" s="255">
        <v>-8.90651397453124E-18</v>
      </c>
      <c r="W121" s="255">
        <v>-8622581.957136538</v>
      </c>
      <c r="X121" s="255">
        <v>-3.1870783601254345E-16</v>
      </c>
      <c r="Y121" s="255">
        <v>-1534454.194013412</v>
      </c>
      <c r="Z121" s="255">
        <v>0</v>
      </c>
      <c r="AA121" s="255">
        <v>-147945.3068170813</v>
      </c>
      <c r="AB121" s="73"/>
    </row>
    <row r="122" spans="1:28" s="33" customFormat="1" ht="11.25">
      <c r="A122" s="37">
        <v>81</v>
      </c>
      <c r="B122" s="127" t="s">
        <v>1069</v>
      </c>
      <c r="C122" s="132" t="s">
        <v>1070</v>
      </c>
      <c r="D122" s="37" t="s">
        <v>552</v>
      </c>
      <c r="E122" s="255">
        <v>-104325342</v>
      </c>
      <c r="F122" s="255">
        <v>-54212153.67477754</v>
      </c>
      <c r="G122" s="255">
        <v>-12727004.781148529</v>
      </c>
      <c r="H122" s="255">
        <v>-15241195.554529333</v>
      </c>
      <c r="I122" s="255">
        <v>-9990676.370344292</v>
      </c>
      <c r="J122" s="255">
        <v>-9368817.209710933</v>
      </c>
      <c r="K122" s="255">
        <v>-8.855600022957511E-17</v>
      </c>
      <c r="L122" s="255">
        <v>-2330732.3681207458</v>
      </c>
      <c r="M122" s="255">
        <v>-414771.593377046</v>
      </c>
      <c r="N122" s="255">
        <v>-39990.447991594076</v>
      </c>
      <c r="O122" s="255">
        <v>-54212153.67477754</v>
      </c>
      <c r="P122" s="255">
        <v>-12727004.781148529</v>
      </c>
      <c r="Q122" s="255">
        <v>-15241195.554529333</v>
      </c>
      <c r="R122" s="255">
        <v>-9990676.370344292</v>
      </c>
      <c r="S122" s="255">
        <v>-8476308.642751688</v>
      </c>
      <c r="T122" s="255">
        <v>-22678.24087729348</v>
      </c>
      <c r="U122" s="255">
        <v>-869830.326081951</v>
      </c>
      <c r="V122" s="255">
        <v>-2.4074807883245035E-18</v>
      </c>
      <c r="W122" s="255">
        <v>-2330732.3681207458</v>
      </c>
      <c r="X122" s="255">
        <v>-8.614851944125061E-17</v>
      </c>
      <c r="Y122" s="255">
        <v>-414771.593377046</v>
      </c>
      <c r="Z122" s="255">
        <v>0</v>
      </c>
      <c r="AA122" s="255">
        <v>-39990.447991594076</v>
      </c>
      <c r="AB122" s="73"/>
    </row>
    <row r="123" spans="1:28" s="33" customFormat="1" ht="11.25">
      <c r="A123" s="37">
        <v>82</v>
      </c>
      <c r="B123" s="127" t="s">
        <v>1071</v>
      </c>
      <c r="C123" s="132" t="s">
        <v>1072</v>
      </c>
      <c r="D123" s="37" t="s">
        <v>552</v>
      </c>
      <c r="E123" s="255">
        <v>-98095394</v>
      </c>
      <c r="F123" s="255">
        <v>-50974791.66965827</v>
      </c>
      <c r="G123" s="255">
        <v>-11966992.146995775</v>
      </c>
      <c r="H123" s="255">
        <v>-14331044.157541351</v>
      </c>
      <c r="I123" s="255">
        <v>-9394067.789161077</v>
      </c>
      <c r="J123" s="255">
        <v>-8809343.903234696</v>
      </c>
      <c r="K123" s="255">
        <v>-8.326774268886902E-17</v>
      </c>
      <c r="L123" s="255">
        <v>-2191549.1056751823</v>
      </c>
      <c r="M123" s="255">
        <v>-390002.8707533891</v>
      </c>
      <c r="N123" s="255">
        <v>-37602.35698026209</v>
      </c>
      <c r="O123" s="255">
        <v>-50974791.66965827</v>
      </c>
      <c r="P123" s="255">
        <v>-11966992.146995775</v>
      </c>
      <c r="Q123" s="255">
        <v>-14331044.157541351</v>
      </c>
      <c r="R123" s="255">
        <v>-9394067.789161077</v>
      </c>
      <c r="S123" s="255">
        <v>-7970132.85589164</v>
      </c>
      <c r="T123" s="255">
        <v>-21323.974898495995</v>
      </c>
      <c r="U123" s="255">
        <v>-817887.0724445595</v>
      </c>
      <c r="V123" s="255">
        <v>-2.26371437611125E-18</v>
      </c>
      <c r="W123" s="255">
        <v>-2191549.1056751823</v>
      </c>
      <c r="X123" s="255">
        <v>-8.100402831275777E-17</v>
      </c>
      <c r="Y123" s="255">
        <v>-390002.8707533891</v>
      </c>
      <c r="Z123" s="255">
        <v>0</v>
      </c>
      <c r="AA123" s="255">
        <v>-37602.35698026209</v>
      </c>
      <c r="AB123" s="73"/>
    </row>
    <row r="124" spans="1:28" s="33" customFormat="1" ht="22.5">
      <c r="A124" s="37">
        <v>83</v>
      </c>
      <c r="B124" s="127" t="s">
        <v>1073</v>
      </c>
      <c r="C124" s="129" t="s">
        <v>1074</v>
      </c>
      <c r="D124" s="120" t="s">
        <v>472</v>
      </c>
      <c r="E124" s="255">
        <f aca="true" t="shared" si="17" ref="E124:AA124">(E121+E122+E123)</f>
        <v>-588374020</v>
      </c>
      <c r="F124" s="255">
        <f t="shared" si="17"/>
        <v>-305745681.52852666</v>
      </c>
      <c r="G124" s="255">
        <f t="shared" si="17"/>
        <v>-71777756.21999475</v>
      </c>
      <c r="H124" s="255">
        <f t="shared" si="17"/>
        <v>-85957288.28786923</v>
      </c>
      <c r="I124" s="255">
        <f t="shared" si="17"/>
        <v>-56345412.39786666</v>
      </c>
      <c r="J124" s="255">
        <f t="shared" si="17"/>
        <v>-52838251.364877425</v>
      </c>
      <c r="K124" s="255">
        <f t="shared" si="17"/>
        <v>-4.994380929055188E-16</v>
      </c>
      <c r="L124" s="255">
        <f t="shared" si="17"/>
        <v>-13144863.430932466</v>
      </c>
      <c r="M124" s="255">
        <f t="shared" si="17"/>
        <v>-2339228.6581438472</v>
      </c>
      <c r="N124" s="255">
        <f t="shared" si="17"/>
        <v>-225538.11178893747</v>
      </c>
      <c r="O124" s="255">
        <f t="shared" si="17"/>
        <v>-305745681.52852666</v>
      </c>
      <c r="P124" s="255">
        <f t="shared" si="17"/>
        <v>-71777756.21999475</v>
      </c>
      <c r="Q124" s="255">
        <f t="shared" si="17"/>
        <v>-85957288.28786923</v>
      </c>
      <c r="R124" s="255">
        <f t="shared" si="17"/>
        <v>-56345412.39786666</v>
      </c>
      <c r="S124" s="255">
        <f t="shared" si="17"/>
        <v>-47804681.92375112</v>
      </c>
      <c r="T124" s="255">
        <f t="shared" si="17"/>
        <v>-127900.73337599498</v>
      </c>
      <c r="U124" s="255">
        <f t="shared" si="17"/>
        <v>-4905668.707750302</v>
      </c>
      <c r="V124" s="255">
        <f t="shared" si="17"/>
        <v>-1.3577709138966993E-17</v>
      </c>
      <c r="W124" s="255">
        <f t="shared" si="17"/>
        <v>-13144863.430932466</v>
      </c>
      <c r="X124" s="255">
        <f t="shared" si="17"/>
        <v>-4.858603837665518E-16</v>
      </c>
      <c r="Y124" s="255">
        <f t="shared" si="17"/>
        <v>-2339228.6581438472</v>
      </c>
      <c r="Z124" s="255">
        <f t="shared" si="17"/>
        <v>0</v>
      </c>
      <c r="AA124" s="255">
        <f t="shared" si="17"/>
        <v>-225538.11178893747</v>
      </c>
      <c r="AB124" s="73"/>
    </row>
    <row r="125" spans="1:28" s="33" customFormat="1" ht="11.25">
      <c r="A125" s="37"/>
      <c r="B125" s="130"/>
      <c r="C125" s="131"/>
      <c r="D125" s="37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73"/>
    </row>
    <row r="126" spans="1:28" s="33" customFormat="1" ht="11.25">
      <c r="A126" s="37">
        <v>84</v>
      </c>
      <c r="B126" s="138" t="s">
        <v>1075</v>
      </c>
      <c r="C126" s="132" t="s">
        <v>1076</v>
      </c>
      <c r="D126" s="128" t="s">
        <v>555</v>
      </c>
      <c r="E126" s="255">
        <v>-179533606</v>
      </c>
      <c r="F126" s="255">
        <v>-84863614.9078369</v>
      </c>
      <c r="G126" s="255">
        <v>-19901147.247765865</v>
      </c>
      <c r="H126" s="255">
        <v>-23829902.18052782</v>
      </c>
      <c r="I126" s="255">
        <v>-15618284.461039338</v>
      </c>
      <c r="J126" s="255">
        <v>-14639465.410854967</v>
      </c>
      <c r="K126" s="255">
        <v>-15365627.69796909</v>
      </c>
      <c r="L126" s="255">
        <v>-3640507.0074671074</v>
      </c>
      <c r="M126" s="255">
        <v>-647365.2835375166</v>
      </c>
      <c r="N126" s="255">
        <v>-1027691.8030013953</v>
      </c>
      <c r="O126" s="255">
        <v>-84863614.9078369</v>
      </c>
      <c r="P126" s="255">
        <v>-19901147.247765865</v>
      </c>
      <c r="Q126" s="255">
        <v>-23829902.18052782</v>
      </c>
      <c r="R126" s="255">
        <v>-15618284.461039338</v>
      </c>
      <c r="S126" s="255">
        <v>-13249290.521814521</v>
      </c>
      <c r="T126" s="255">
        <v>-35324.25924850626</v>
      </c>
      <c r="U126" s="255">
        <v>-1354850.6297919387</v>
      </c>
      <c r="V126" s="255">
        <v>-458589.970567091</v>
      </c>
      <c r="W126" s="255">
        <v>-3640507.0074671074</v>
      </c>
      <c r="X126" s="255">
        <v>-14907037.727402</v>
      </c>
      <c r="Y126" s="255">
        <v>-647365.2835375166</v>
      </c>
      <c r="Z126" s="255">
        <v>-965151.1872842214</v>
      </c>
      <c r="AA126" s="255">
        <v>-62540.61571717393</v>
      </c>
      <c r="AB126" s="73"/>
    </row>
    <row r="127" spans="1:28" s="33" customFormat="1" ht="11.25">
      <c r="A127" s="37">
        <v>85</v>
      </c>
      <c r="B127" s="127" t="s">
        <v>1077</v>
      </c>
      <c r="C127" s="132" t="s">
        <v>1078</v>
      </c>
      <c r="D127" s="120" t="s">
        <v>583</v>
      </c>
      <c r="E127" s="255">
        <v>-885433250.9999999</v>
      </c>
      <c r="F127" s="255">
        <v>-527427156.9229087</v>
      </c>
      <c r="G127" s="255">
        <v>-100295682.07000586</v>
      </c>
      <c r="H127" s="255">
        <v>-109226323.99741076</v>
      </c>
      <c r="I127" s="255">
        <v>-64186084.71574045</v>
      </c>
      <c r="J127" s="255">
        <v>-52091482.4262732</v>
      </c>
      <c r="K127" s="255">
        <v>-9812658.00823544</v>
      </c>
      <c r="L127" s="255">
        <v>-3066495.5645392193</v>
      </c>
      <c r="M127" s="255">
        <v>-16093892.891311795</v>
      </c>
      <c r="N127" s="255">
        <v>-3233474.403574461</v>
      </c>
      <c r="O127" s="255">
        <v>-527427156.9229087</v>
      </c>
      <c r="P127" s="255">
        <v>-100295682.07000586</v>
      </c>
      <c r="Q127" s="255">
        <v>-109226323.99741076</v>
      </c>
      <c r="R127" s="255">
        <v>-64186084.71574045</v>
      </c>
      <c r="S127" s="255">
        <v>-40942109.9832303</v>
      </c>
      <c r="T127" s="255">
        <v>-181016.14321579554</v>
      </c>
      <c r="U127" s="255">
        <v>-10968356.299827104</v>
      </c>
      <c r="V127" s="255">
        <v>-1764044.0177466944</v>
      </c>
      <c r="W127" s="255">
        <v>-3066495.5645392193</v>
      </c>
      <c r="X127" s="255">
        <v>-8048613.990488745</v>
      </c>
      <c r="Y127" s="255">
        <v>-16093892.891311795</v>
      </c>
      <c r="Z127" s="255">
        <v>-2980280.8396746367</v>
      </c>
      <c r="AA127" s="255">
        <v>-253193.56389982457</v>
      </c>
      <c r="AB127" s="73"/>
    </row>
    <row r="128" spans="1:28" s="33" customFormat="1" ht="11.25">
      <c r="A128" s="37">
        <v>86</v>
      </c>
      <c r="B128" s="127" t="s">
        <v>1079</v>
      </c>
      <c r="C128" s="132" t="s">
        <v>1080</v>
      </c>
      <c r="D128" s="120" t="s">
        <v>586</v>
      </c>
      <c r="E128" s="255">
        <v>-92320222.00000001</v>
      </c>
      <c r="F128" s="255">
        <v>-55539198.15272433</v>
      </c>
      <c r="G128" s="255">
        <v>-10654175.82298753</v>
      </c>
      <c r="H128" s="255">
        <v>-10422654.7174293</v>
      </c>
      <c r="I128" s="255">
        <v>-6380018.991975173</v>
      </c>
      <c r="J128" s="255">
        <v>-5600301.076665819</v>
      </c>
      <c r="K128" s="255">
        <v>-894979.4906688256</v>
      </c>
      <c r="L128" s="255">
        <v>-980008.1079946478</v>
      </c>
      <c r="M128" s="255">
        <v>-1637649.7512834293</v>
      </c>
      <c r="N128" s="255">
        <v>-211235.88827095978</v>
      </c>
      <c r="O128" s="255">
        <v>-55539198.15272433</v>
      </c>
      <c r="P128" s="255">
        <v>-10654175.82298753</v>
      </c>
      <c r="Q128" s="255">
        <v>-10422654.7174293</v>
      </c>
      <c r="R128" s="255">
        <v>-6380018.991975173</v>
      </c>
      <c r="S128" s="255">
        <v>-4687626.1265098825</v>
      </c>
      <c r="T128" s="255">
        <v>-16099.603588858785</v>
      </c>
      <c r="U128" s="255">
        <v>-896575.3465670767</v>
      </c>
      <c r="V128" s="255">
        <v>-115888.26074284062</v>
      </c>
      <c r="W128" s="255">
        <v>-980008.1079946478</v>
      </c>
      <c r="X128" s="255">
        <v>-779091.2299259851</v>
      </c>
      <c r="Y128" s="255">
        <v>-1637649.7512834293</v>
      </c>
      <c r="Z128" s="255">
        <v>-177226.1034869258</v>
      </c>
      <c r="AA128" s="255">
        <v>-34009.784784034</v>
      </c>
      <c r="AB128" s="73"/>
    </row>
    <row r="129" spans="1:28" s="33" customFormat="1" ht="11.25">
      <c r="A129" s="37">
        <v>87</v>
      </c>
      <c r="B129" s="138" t="s">
        <v>1081</v>
      </c>
      <c r="C129" s="129" t="s">
        <v>1082</v>
      </c>
      <c r="D129" s="120" t="s">
        <v>766</v>
      </c>
      <c r="E129" s="255">
        <v>21589609</v>
      </c>
      <c r="F129" s="255">
        <v>12139995.488068603</v>
      </c>
      <c r="G129" s="255">
        <v>2504539.323277106</v>
      </c>
      <c r="H129" s="255">
        <v>2822567.943357345</v>
      </c>
      <c r="I129" s="255">
        <v>1745512.301113424</v>
      </c>
      <c r="J129" s="255">
        <v>1523961.4425643017</v>
      </c>
      <c r="K129" s="255">
        <v>283361.5499640906</v>
      </c>
      <c r="L129" s="255">
        <v>242031.17944132618</v>
      </c>
      <c r="M129" s="255">
        <v>269723.66476500547</v>
      </c>
      <c r="N129" s="255">
        <v>57916.10744879978</v>
      </c>
      <c r="O129" s="255">
        <v>12139995.488068603</v>
      </c>
      <c r="P129" s="255">
        <v>2504539.323277106</v>
      </c>
      <c r="Q129" s="255">
        <v>2822567.943357345</v>
      </c>
      <c r="R129" s="255">
        <v>1745512.301113424</v>
      </c>
      <c r="S129" s="255">
        <v>1291429.402113067</v>
      </c>
      <c r="T129" s="255">
        <v>4452.381121226853</v>
      </c>
      <c r="U129" s="255">
        <v>228079.65933000785</v>
      </c>
      <c r="V129" s="255">
        <v>29224.790697065207</v>
      </c>
      <c r="W129" s="255">
        <v>242031.17944132618</v>
      </c>
      <c r="X129" s="255">
        <v>254136.75926702537</v>
      </c>
      <c r="Y129" s="255">
        <v>269723.66476500547</v>
      </c>
      <c r="Z129" s="255">
        <v>50861.83670521687</v>
      </c>
      <c r="AA129" s="255">
        <v>7054.270743582916</v>
      </c>
      <c r="AB129" s="73"/>
    </row>
    <row r="130" spans="1:28" s="33" customFormat="1" ht="11.25">
      <c r="A130" s="37">
        <v>88</v>
      </c>
      <c r="B130" s="138" t="s">
        <v>1083</v>
      </c>
      <c r="C130" s="129" t="s">
        <v>1084</v>
      </c>
      <c r="D130" s="120" t="s">
        <v>586</v>
      </c>
      <c r="E130" s="255">
        <v>1656044</v>
      </c>
      <c r="F130" s="255">
        <v>996264.4572673384</v>
      </c>
      <c r="G130" s="255">
        <v>191115.05111635846</v>
      </c>
      <c r="H130" s="255">
        <v>186962.01585033542</v>
      </c>
      <c r="I130" s="255">
        <v>114445.04727844494</v>
      </c>
      <c r="J130" s="255">
        <v>100458.43473173157</v>
      </c>
      <c r="K130" s="255">
        <v>16054.179501920658</v>
      </c>
      <c r="L130" s="255">
        <v>17579.426392582638</v>
      </c>
      <c r="M130" s="255">
        <v>29376.229670617722</v>
      </c>
      <c r="N130" s="255">
        <v>3789.1581906702227</v>
      </c>
      <c r="O130" s="255">
        <v>996264.4572673384</v>
      </c>
      <c r="P130" s="255">
        <v>191115.05111635846</v>
      </c>
      <c r="Q130" s="255">
        <v>186962.01585033542</v>
      </c>
      <c r="R130" s="255">
        <v>114445.04727844494</v>
      </c>
      <c r="S130" s="255">
        <v>84086.833338095</v>
      </c>
      <c r="T130" s="255">
        <v>288.7953619274015</v>
      </c>
      <c r="U130" s="255">
        <v>16082.806031709151</v>
      </c>
      <c r="V130" s="255">
        <v>2078.808463801319</v>
      </c>
      <c r="W130" s="255">
        <v>17579.426392582638</v>
      </c>
      <c r="X130" s="255">
        <v>13975.371038119341</v>
      </c>
      <c r="Y130" s="255">
        <v>29376.229670617722</v>
      </c>
      <c r="Z130" s="255">
        <v>3179.089250055123</v>
      </c>
      <c r="AA130" s="255">
        <v>610.0689406150993</v>
      </c>
      <c r="AB130" s="73"/>
    </row>
    <row r="131" spans="1:28" s="33" customFormat="1" ht="22.5">
      <c r="A131" s="37">
        <v>89</v>
      </c>
      <c r="B131" s="127" t="s">
        <v>1085</v>
      </c>
      <c r="C131" s="129" t="s">
        <v>1086</v>
      </c>
      <c r="D131" s="132" t="s">
        <v>472</v>
      </c>
      <c r="E131" s="255">
        <f aca="true" t="shared" si="18" ref="E131:AA131">(E124+E126+E127+E128+E129+E130)</f>
        <v>-1722415446</v>
      </c>
      <c r="F131" s="255">
        <f t="shared" si="18"/>
        <v>-960439391.5666608</v>
      </c>
      <c r="G131" s="255">
        <f t="shared" si="18"/>
        <v>-199933106.98636055</v>
      </c>
      <c r="H131" s="255">
        <f t="shared" si="18"/>
        <v>-226426639.22402942</v>
      </c>
      <c r="I131" s="255">
        <f t="shared" si="18"/>
        <v>-140669843.21822974</v>
      </c>
      <c r="J131" s="255">
        <f t="shared" si="18"/>
        <v>-123545080.40137537</v>
      </c>
      <c r="K131" s="255">
        <f t="shared" si="18"/>
        <v>-25773849.467407346</v>
      </c>
      <c r="L131" s="255">
        <f t="shared" si="18"/>
        <v>-20572263.505099535</v>
      </c>
      <c r="M131" s="255">
        <f t="shared" si="18"/>
        <v>-20419036.689840965</v>
      </c>
      <c r="N131" s="255">
        <f t="shared" si="18"/>
        <v>-4636234.940996284</v>
      </c>
      <c r="O131" s="255">
        <f t="shared" si="18"/>
        <v>-960439391.5666608</v>
      </c>
      <c r="P131" s="255">
        <f t="shared" si="18"/>
        <v>-199933106.98636055</v>
      </c>
      <c r="Q131" s="255">
        <f t="shared" si="18"/>
        <v>-226426639.22402942</v>
      </c>
      <c r="R131" s="255">
        <f t="shared" si="18"/>
        <v>-140669843.21822974</v>
      </c>
      <c r="S131" s="255">
        <f t="shared" si="18"/>
        <v>-105308192.31985465</v>
      </c>
      <c r="T131" s="255">
        <f t="shared" si="18"/>
        <v>-355599.56294600124</v>
      </c>
      <c r="U131" s="255">
        <f t="shared" si="18"/>
        <v>-17881288.518574707</v>
      </c>
      <c r="V131" s="255">
        <f t="shared" si="18"/>
        <v>-2307218.6498957598</v>
      </c>
      <c r="W131" s="255">
        <f t="shared" si="18"/>
        <v>-20572263.505099535</v>
      </c>
      <c r="X131" s="255">
        <f t="shared" si="18"/>
        <v>-23466630.81751159</v>
      </c>
      <c r="Y131" s="255">
        <f t="shared" si="18"/>
        <v>-20419036.689840965</v>
      </c>
      <c r="Z131" s="255">
        <f t="shared" si="18"/>
        <v>-4068617.204490512</v>
      </c>
      <c r="AA131" s="255">
        <f t="shared" si="18"/>
        <v>-567617.7365057721</v>
      </c>
      <c r="AB131" s="73"/>
    </row>
    <row r="132" spans="1:28" s="33" customFormat="1" ht="11.25">
      <c r="A132" s="37"/>
      <c r="B132" s="130"/>
      <c r="C132" s="131"/>
      <c r="D132" s="131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73"/>
    </row>
    <row r="133" spans="1:28" s="33" customFormat="1" ht="11.25">
      <c r="A133" s="37">
        <v>90</v>
      </c>
      <c r="B133" s="113" t="s">
        <v>1087</v>
      </c>
      <c r="C133" s="139" t="s">
        <v>1088</v>
      </c>
      <c r="D133" s="131" t="s">
        <v>552</v>
      </c>
      <c r="E133" s="255">
        <v>-554688</v>
      </c>
      <c r="F133" s="255">
        <v>-288240.90600685496</v>
      </c>
      <c r="G133" s="255">
        <v>-67668.28358967387</v>
      </c>
      <c r="H133" s="255">
        <v>-81035.99871017691</v>
      </c>
      <c r="I133" s="255">
        <v>-53119.48361035359</v>
      </c>
      <c r="J133" s="255">
        <v>-49813.11712757325</v>
      </c>
      <c r="K133" s="255">
        <v>-4.708438976921115E-19</v>
      </c>
      <c r="L133" s="255">
        <v>-12392.284089595028</v>
      </c>
      <c r="M133" s="255">
        <v>-2205.3014270217</v>
      </c>
      <c r="N133" s="255">
        <v>-212.6254387506473</v>
      </c>
      <c r="O133" s="255">
        <v>-288240.90600685496</v>
      </c>
      <c r="P133" s="255">
        <v>-67668.28358967387</v>
      </c>
      <c r="Q133" s="255">
        <v>-81035.99871017691</v>
      </c>
      <c r="R133" s="255">
        <v>-53119.48361035359</v>
      </c>
      <c r="S133" s="255">
        <v>-45067.733287954594</v>
      </c>
      <c r="T133" s="255">
        <v>-120.57806698341967</v>
      </c>
      <c r="U133" s="255">
        <v>-4624.805772635235</v>
      </c>
      <c r="V133" s="255">
        <v>-1.2800348198371034E-20</v>
      </c>
      <c r="W133" s="255">
        <v>-12392.284089595028</v>
      </c>
      <c r="X133" s="255">
        <v>-4.580435494937405E-19</v>
      </c>
      <c r="Y133" s="255">
        <v>-2205.3014270217</v>
      </c>
      <c r="Z133" s="255">
        <v>0</v>
      </c>
      <c r="AA133" s="255">
        <v>-212.6254387506473</v>
      </c>
      <c r="AB133" s="73"/>
    </row>
    <row r="134" spans="1:28" s="33" customFormat="1" ht="11.25">
      <c r="A134" s="37">
        <v>91</v>
      </c>
      <c r="B134" s="130" t="s">
        <v>1089</v>
      </c>
      <c r="C134" s="139" t="s">
        <v>1090</v>
      </c>
      <c r="D134" s="131" t="s">
        <v>552</v>
      </c>
      <c r="E134" s="255">
        <v>-825405</v>
      </c>
      <c r="F134" s="255">
        <v>-428917.6708754978</v>
      </c>
      <c r="G134" s="255">
        <v>-100693.97502079504</v>
      </c>
      <c r="H134" s="255">
        <v>-120585.8401756908</v>
      </c>
      <c r="I134" s="255">
        <v>-79044.59330182718</v>
      </c>
      <c r="J134" s="255">
        <v>-74124.54558722129</v>
      </c>
      <c r="K134" s="255">
        <v>-7.006405535626467E-19</v>
      </c>
      <c r="L134" s="255">
        <v>-18440.37233358606</v>
      </c>
      <c r="M134" s="255">
        <v>-3281.604837982517</v>
      </c>
      <c r="N134" s="255">
        <v>-316.3978673992912</v>
      </c>
      <c r="O134" s="255">
        <v>-428917.6708754978</v>
      </c>
      <c r="P134" s="255">
        <v>-100693.97502079504</v>
      </c>
      <c r="Q134" s="255">
        <v>-120585.8401756908</v>
      </c>
      <c r="R134" s="255">
        <v>-79044.59330182718</v>
      </c>
      <c r="S134" s="255">
        <v>-67063.16414731194</v>
      </c>
      <c r="T134" s="255">
        <v>-179.42652334005695</v>
      </c>
      <c r="U134" s="255">
        <v>-6881.954916569291</v>
      </c>
      <c r="V134" s="255">
        <v>-1.9047593250036857E-20</v>
      </c>
      <c r="W134" s="255">
        <v>-18440.37233358606</v>
      </c>
      <c r="X134" s="255">
        <v>-6.815929603126098E-19</v>
      </c>
      <c r="Y134" s="255">
        <v>-3281.604837982517</v>
      </c>
      <c r="Z134" s="255">
        <v>0</v>
      </c>
      <c r="AA134" s="255">
        <v>-316.3978673992912</v>
      </c>
      <c r="AB134" s="73"/>
    </row>
    <row r="135" spans="1:28" s="33" customFormat="1" ht="11.25">
      <c r="A135" s="37">
        <v>92</v>
      </c>
      <c r="B135" s="140" t="s">
        <v>1091</v>
      </c>
      <c r="C135" s="129" t="s">
        <v>1092</v>
      </c>
      <c r="D135" s="131" t="s">
        <v>552</v>
      </c>
      <c r="E135" s="255">
        <v>-424279</v>
      </c>
      <c r="F135" s="255">
        <v>-220474.50703761828</v>
      </c>
      <c r="G135" s="255">
        <v>-51759.24428353099</v>
      </c>
      <c r="H135" s="255">
        <v>-61984.16496617044</v>
      </c>
      <c r="I135" s="255">
        <v>-40630.915734101356</v>
      </c>
      <c r="J135" s="255">
        <v>-38101.8870459964</v>
      </c>
      <c r="K135" s="255">
        <v>-3.6014692596362534E-19</v>
      </c>
      <c r="L135" s="255">
        <v>-9478.816742473768</v>
      </c>
      <c r="M135" s="255">
        <v>-1686.827701618459</v>
      </c>
      <c r="N135" s="255">
        <v>-162.636488490261</v>
      </c>
      <c r="O135" s="255">
        <v>-220474.50703761828</v>
      </c>
      <c r="P135" s="255">
        <v>-51759.24428353099</v>
      </c>
      <c r="Q135" s="255">
        <v>-61984.16496617044</v>
      </c>
      <c r="R135" s="255">
        <v>-40630.915734101356</v>
      </c>
      <c r="S135" s="255">
        <v>-34472.15878418154</v>
      </c>
      <c r="T135" s="255">
        <v>-92.2297610217966</v>
      </c>
      <c r="U135" s="255">
        <v>-3537.4985007930673</v>
      </c>
      <c r="V135" s="255">
        <v>-9.790943617414951E-21</v>
      </c>
      <c r="W135" s="255">
        <v>-9478.816742473768</v>
      </c>
      <c r="X135" s="255">
        <v>-3.503559823462104E-19</v>
      </c>
      <c r="Y135" s="255">
        <v>-1686.827701618459</v>
      </c>
      <c r="Z135" s="255">
        <v>0</v>
      </c>
      <c r="AA135" s="255">
        <v>-162.636488490261</v>
      </c>
      <c r="AB135" s="73"/>
    </row>
    <row r="136" spans="1:28" s="33" customFormat="1" ht="11.25">
      <c r="A136" s="37">
        <v>93</v>
      </c>
      <c r="B136" s="140" t="s">
        <v>1093</v>
      </c>
      <c r="C136" s="139" t="s">
        <v>1094</v>
      </c>
      <c r="D136" s="131" t="s">
        <v>583</v>
      </c>
      <c r="E136" s="255">
        <v>-306185</v>
      </c>
      <c r="F136" s="255">
        <v>-182385.61050203978</v>
      </c>
      <c r="G136" s="255">
        <v>-34682.4939993187</v>
      </c>
      <c r="H136" s="255">
        <v>-37770.73198389205</v>
      </c>
      <c r="I136" s="255">
        <v>-22195.706256223475</v>
      </c>
      <c r="J136" s="255">
        <v>-18013.362982105198</v>
      </c>
      <c r="K136" s="255">
        <v>-3393.2413187084708</v>
      </c>
      <c r="L136" s="255">
        <v>-1060.4017223975259</v>
      </c>
      <c r="M136" s="255">
        <v>-5565.307818924797</v>
      </c>
      <c r="N136" s="255">
        <v>-1118.1434163900026</v>
      </c>
      <c r="O136" s="255">
        <v>-182385.61050203978</v>
      </c>
      <c r="P136" s="255">
        <v>-34682.4939993187</v>
      </c>
      <c r="Q136" s="255">
        <v>-37770.73198389205</v>
      </c>
      <c r="R136" s="255">
        <v>-22195.706256223475</v>
      </c>
      <c r="S136" s="255">
        <v>-14157.882518030001</v>
      </c>
      <c r="T136" s="255">
        <v>-62.595828367561914</v>
      </c>
      <c r="U136" s="255">
        <v>-3792.884635707635</v>
      </c>
      <c r="V136" s="255">
        <v>-610.0107681338609</v>
      </c>
      <c r="W136" s="255">
        <v>-1060.4017223975259</v>
      </c>
      <c r="X136" s="255">
        <v>-2783.23055057461</v>
      </c>
      <c r="Y136" s="255">
        <v>-5565.307818924797</v>
      </c>
      <c r="Z136" s="255">
        <v>-1030.5884580968586</v>
      </c>
      <c r="AA136" s="255">
        <v>-87.55495829314388</v>
      </c>
      <c r="AB136" s="73"/>
    </row>
    <row r="137" spans="1:28" s="33" customFormat="1" ht="11.25">
      <c r="A137" s="37">
        <v>94</v>
      </c>
      <c r="B137" s="127" t="s">
        <v>1095</v>
      </c>
      <c r="C137" s="129" t="s">
        <v>1096</v>
      </c>
      <c r="D137" s="132" t="s">
        <v>586</v>
      </c>
      <c r="E137" s="255">
        <v>-60059597</v>
      </c>
      <c r="F137" s="255">
        <v>-36131432.3827749</v>
      </c>
      <c r="G137" s="255">
        <v>-6931152.161828363</v>
      </c>
      <c r="H137" s="255">
        <v>-6780534.40988208</v>
      </c>
      <c r="I137" s="255">
        <v>-4150568.1118311775</v>
      </c>
      <c r="J137" s="255">
        <v>-3643316.907786629</v>
      </c>
      <c r="K137" s="255">
        <v>-582235.4666005345</v>
      </c>
      <c r="L137" s="255">
        <v>-637551.4567425002</v>
      </c>
      <c r="M137" s="255">
        <v>-1065385.0473760015</v>
      </c>
      <c r="N137" s="255">
        <v>-137421.055177823</v>
      </c>
      <c r="O137" s="255">
        <v>-36131432.3827749</v>
      </c>
      <c r="P137" s="255">
        <v>-6931152.161828363</v>
      </c>
      <c r="Q137" s="255">
        <v>-6780534.40988208</v>
      </c>
      <c r="R137" s="255">
        <v>-4150568.1118311775</v>
      </c>
      <c r="S137" s="255">
        <v>-3049569.5303338254</v>
      </c>
      <c r="T137" s="255">
        <v>-10473.715102273174</v>
      </c>
      <c r="U137" s="255">
        <v>-583273.6623505298</v>
      </c>
      <c r="V137" s="255">
        <v>-75391.95732486356</v>
      </c>
      <c r="W137" s="255">
        <v>-637551.4567425002</v>
      </c>
      <c r="X137" s="255">
        <v>-506843.5092756709</v>
      </c>
      <c r="Y137" s="255">
        <v>-1065385.0473760015</v>
      </c>
      <c r="Z137" s="255">
        <v>-115295.74044249</v>
      </c>
      <c r="AA137" s="255">
        <v>-22125.314735333</v>
      </c>
      <c r="AB137" s="73"/>
    </row>
    <row r="138" spans="1:28" s="33" customFormat="1" ht="22.5">
      <c r="A138" s="37">
        <v>95</v>
      </c>
      <c r="B138" s="121" t="s">
        <v>1097</v>
      </c>
      <c r="C138" s="129" t="s">
        <v>1098</v>
      </c>
      <c r="D138" s="132" t="s">
        <v>472</v>
      </c>
      <c r="E138" s="255">
        <f aca="true" t="shared" si="19" ref="E138:AA138">(E133+E134+E135+E136+E137)</f>
        <v>-62170154</v>
      </c>
      <c r="F138" s="255">
        <f t="shared" si="19"/>
        <v>-37251451.07719691</v>
      </c>
      <c r="G138" s="255">
        <f t="shared" si="19"/>
        <v>-7185956.158721682</v>
      </c>
      <c r="H138" s="255">
        <f t="shared" si="19"/>
        <v>-7081911.14571801</v>
      </c>
      <c r="I138" s="255">
        <f t="shared" si="19"/>
        <v>-4345558.810733683</v>
      </c>
      <c r="J138" s="255">
        <f t="shared" si="19"/>
        <v>-3823369.820529525</v>
      </c>
      <c r="K138" s="255">
        <f t="shared" si="19"/>
        <v>-585628.707919243</v>
      </c>
      <c r="L138" s="255">
        <f t="shared" si="19"/>
        <v>-678923.3316305525</v>
      </c>
      <c r="M138" s="255">
        <f t="shared" si="19"/>
        <v>-1078124.089161549</v>
      </c>
      <c r="N138" s="255">
        <f t="shared" si="19"/>
        <v>-139230.8583888532</v>
      </c>
      <c r="O138" s="255">
        <f t="shared" si="19"/>
        <v>-37251451.07719691</v>
      </c>
      <c r="P138" s="255">
        <f t="shared" si="19"/>
        <v>-7185956.158721682</v>
      </c>
      <c r="Q138" s="255">
        <f t="shared" si="19"/>
        <v>-7081911.14571801</v>
      </c>
      <c r="R138" s="255">
        <f t="shared" si="19"/>
        <v>-4345558.810733683</v>
      </c>
      <c r="S138" s="255">
        <f t="shared" si="19"/>
        <v>-3210330.4690713035</v>
      </c>
      <c r="T138" s="255">
        <f t="shared" si="19"/>
        <v>-10928.54528198601</v>
      </c>
      <c r="U138" s="255">
        <f t="shared" si="19"/>
        <v>-602110.8061762351</v>
      </c>
      <c r="V138" s="255">
        <f t="shared" si="19"/>
        <v>-76001.96809299741</v>
      </c>
      <c r="W138" s="255">
        <f t="shared" si="19"/>
        <v>-678923.3316305525</v>
      </c>
      <c r="X138" s="255">
        <f t="shared" si="19"/>
        <v>-509626.7398262455</v>
      </c>
      <c r="Y138" s="255">
        <f t="shared" si="19"/>
        <v>-1078124.089161549</v>
      </c>
      <c r="Z138" s="255">
        <f t="shared" si="19"/>
        <v>-116326.32890058686</v>
      </c>
      <c r="AA138" s="255">
        <f t="shared" si="19"/>
        <v>-22904.529488266344</v>
      </c>
      <c r="AB138" s="73"/>
    </row>
    <row r="139" spans="1:28" s="33" customFormat="1" ht="11.25">
      <c r="A139" s="37"/>
      <c r="B139" s="113"/>
      <c r="C139" s="37"/>
      <c r="D139" s="37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73"/>
    </row>
    <row r="140" spans="1:28" s="33" customFormat="1" ht="22.5">
      <c r="A140" s="37">
        <v>96</v>
      </c>
      <c r="B140" s="127" t="s">
        <v>1099</v>
      </c>
      <c r="C140" s="129" t="s">
        <v>1100</v>
      </c>
      <c r="D140" s="132" t="s">
        <v>472</v>
      </c>
      <c r="E140" s="255">
        <f aca="true" t="shared" si="20" ref="E140:AA140">(E131+E138)</f>
        <v>-1784585600</v>
      </c>
      <c r="F140" s="255">
        <f t="shared" si="20"/>
        <v>-997690842.6438577</v>
      </c>
      <c r="G140" s="255">
        <f t="shared" si="20"/>
        <v>-207119063.14508224</v>
      </c>
      <c r="H140" s="255">
        <f t="shared" si="20"/>
        <v>-233508550.36974743</v>
      </c>
      <c r="I140" s="255">
        <f t="shared" si="20"/>
        <v>-145015402.02896342</v>
      </c>
      <c r="J140" s="255">
        <f t="shared" si="20"/>
        <v>-127368450.22190489</v>
      </c>
      <c r="K140" s="255">
        <f t="shared" si="20"/>
        <v>-26359478.17532659</v>
      </c>
      <c r="L140" s="255">
        <f t="shared" si="20"/>
        <v>-21251186.83673009</v>
      </c>
      <c r="M140" s="255">
        <f t="shared" si="20"/>
        <v>-21497160.779002514</v>
      </c>
      <c r="N140" s="255">
        <f t="shared" si="20"/>
        <v>-4775465.799385137</v>
      </c>
      <c r="O140" s="255">
        <f t="shared" si="20"/>
        <v>-997690842.6438577</v>
      </c>
      <c r="P140" s="255">
        <f t="shared" si="20"/>
        <v>-207119063.14508224</v>
      </c>
      <c r="Q140" s="255">
        <f t="shared" si="20"/>
        <v>-233508550.36974743</v>
      </c>
      <c r="R140" s="255">
        <f t="shared" si="20"/>
        <v>-145015402.02896342</v>
      </c>
      <c r="S140" s="255">
        <f t="shared" si="20"/>
        <v>-108518522.78892595</v>
      </c>
      <c r="T140" s="255">
        <f t="shared" si="20"/>
        <v>-366528.10822798725</v>
      </c>
      <c r="U140" s="255">
        <f t="shared" si="20"/>
        <v>-18483399.32475094</v>
      </c>
      <c r="V140" s="255">
        <f t="shared" si="20"/>
        <v>-2383220.6179887573</v>
      </c>
      <c r="W140" s="255">
        <f t="shared" si="20"/>
        <v>-21251186.83673009</v>
      </c>
      <c r="X140" s="255">
        <f t="shared" si="20"/>
        <v>-23976257.557337835</v>
      </c>
      <c r="Y140" s="255">
        <f t="shared" si="20"/>
        <v>-21497160.779002514</v>
      </c>
      <c r="Z140" s="255">
        <f t="shared" si="20"/>
        <v>-4184943.533391099</v>
      </c>
      <c r="AA140" s="255">
        <f t="shared" si="20"/>
        <v>-590522.2659940384</v>
      </c>
      <c r="AB140" s="73"/>
    </row>
    <row r="141" spans="1:28" s="86" customFormat="1" ht="11.25">
      <c r="A141" s="120"/>
      <c r="B141" s="121"/>
      <c r="C141" s="120"/>
      <c r="D141" s="120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73"/>
    </row>
    <row r="142" spans="1:28" s="33" customFormat="1" ht="11.25">
      <c r="A142" s="37"/>
      <c r="B142" s="127" t="s">
        <v>1101</v>
      </c>
      <c r="C142" s="132"/>
      <c r="D142" s="132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73"/>
    </row>
    <row r="143" spans="1:28" s="33" customFormat="1" ht="11.25">
      <c r="A143" s="37"/>
      <c r="B143" s="127"/>
      <c r="C143" s="132"/>
      <c r="D143" s="132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73"/>
    </row>
    <row r="144" spans="1:28" s="33" customFormat="1" ht="11.25">
      <c r="A144" s="37">
        <v>97</v>
      </c>
      <c r="B144" s="127" t="s">
        <v>1102</v>
      </c>
      <c r="C144" s="120" t="s">
        <v>1103</v>
      </c>
      <c r="D144" s="120" t="s">
        <v>552</v>
      </c>
      <c r="E144" s="255">
        <v>-3723488</v>
      </c>
      <c r="F144" s="255">
        <v>-1934892.3261827414</v>
      </c>
      <c r="G144" s="255">
        <v>-454241.01824223273</v>
      </c>
      <c r="H144" s="255">
        <v>-543975.2955992544</v>
      </c>
      <c r="I144" s="255">
        <v>-356578.4004509712</v>
      </c>
      <c r="J144" s="255">
        <v>-334383.55231610104</v>
      </c>
      <c r="K144" s="255">
        <v>-3.1606625759522566E-18</v>
      </c>
      <c r="L144" s="255">
        <v>-83186.4419280713</v>
      </c>
      <c r="M144" s="255">
        <v>-14803.661517642668</v>
      </c>
      <c r="N144" s="255">
        <v>-1427.3037629852645</v>
      </c>
      <c r="O144" s="255">
        <v>-1934892.3261827414</v>
      </c>
      <c r="P144" s="255">
        <v>-454241.01824223273</v>
      </c>
      <c r="Q144" s="255">
        <v>-543975.2955992544</v>
      </c>
      <c r="R144" s="255">
        <v>-356578.4004509712</v>
      </c>
      <c r="S144" s="255">
        <v>-302528.92452135164</v>
      </c>
      <c r="T144" s="255">
        <v>-809.411751247475</v>
      </c>
      <c r="U144" s="255">
        <v>-31045.216043501983</v>
      </c>
      <c r="V144" s="255">
        <v>-8.592567878240772E-20</v>
      </c>
      <c r="W144" s="255">
        <v>-83186.4419280713</v>
      </c>
      <c r="X144" s="255">
        <v>-3.074736897169849E-18</v>
      </c>
      <c r="Y144" s="255">
        <v>-14803.661517642668</v>
      </c>
      <c r="Z144" s="255">
        <v>0</v>
      </c>
      <c r="AA144" s="255">
        <v>-1427.3037629852645</v>
      </c>
      <c r="AB144" s="73"/>
    </row>
    <row r="145" spans="1:28" s="33" customFormat="1" ht="11.25">
      <c r="A145" s="37">
        <v>98</v>
      </c>
      <c r="B145" s="127" t="s">
        <v>1104</v>
      </c>
      <c r="C145" s="120" t="s">
        <v>1105</v>
      </c>
      <c r="D145" s="120" t="s">
        <v>596</v>
      </c>
      <c r="E145" s="255">
        <v>39643777</v>
      </c>
      <c r="F145" s="255">
        <v>22870247.59937157</v>
      </c>
      <c r="G145" s="255">
        <v>4500449.47316914</v>
      </c>
      <c r="H145" s="255">
        <v>4987857.631219006</v>
      </c>
      <c r="I145" s="255">
        <v>2995983.7005341304</v>
      </c>
      <c r="J145" s="255">
        <v>2510455.234792342</v>
      </c>
      <c r="K145" s="255">
        <v>753036.1656298732</v>
      </c>
      <c r="L145" s="255">
        <v>259456.18474172775</v>
      </c>
      <c r="M145" s="255">
        <v>619904.4269367652</v>
      </c>
      <c r="N145" s="255">
        <v>146386.58360544272</v>
      </c>
      <c r="O145" s="255">
        <v>22870247.59937157</v>
      </c>
      <c r="P145" s="255">
        <v>4500449.47316914</v>
      </c>
      <c r="Q145" s="255">
        <v>4987857.631219006</v>
      </c>
      <c r="R145" s="255">
        <v>2995983.7005341304</v>
      </c>
      <c r="S145" s="255">
        <v>2043107.915890967</v>
      </c>
      <c r="T145" s="255">
        <v>8100.695383349977</v>
      </c>
      <c r="U145" s="255">
        <v>459246.6235180247</v>
      </c>
      <c r="V145" s="255">
        <v>76762.74372062099</v>
      </c>
      <c r="W145" s="255">
        <v>259456.18474172775</v>
      </c>
      <c r="X145" s="255">
        <v>676273.4219092523</v>
      </c>
      <c r="Y145" s="255">
        <v>619904.4269367652</v>
      </c>
      <c r="Z145" s="255">
        <v>134531.3204947104</v>
      </c>
      <c r="AA145" s="255">
        <v>11855.263110732314</v>
      </c>
      <c r="AB145" s="73"/>
    </row>
    <row r="146" spans="1:28" s="33" customFormat="1" ht="11.25">
      <c r="A146" s="37">
        <v>99</v>
      </c>
      <c r="B146" s="127" t="s">
        <v>1106</v>
      </c>
      <c r="C146" s="122" t="s">
        <v>1107</v>
      </c>
      <c r="D146" s="120" t="s">
        <v>766</v>
      </c>
      <c r="E146" s="255">
        <v>-358065057.99999994</v>
      </c>
      <c r="F146" s="255">
        <v>-201342608.31472313</v>
      </c>
      <c r="G146" s="255">
        <v>-41537946.24314398</v>
      </c>
      <c r="H146" s="255">
        <v>-46812471.42304376</v>
      </c>
      <c r="I146" s="255">
        <v>-28949434.11610148</v>
      </c>
      <c r="J146" s="255">
        <v>-25274998.834927965</v>
      </c>
      <c r="K146" s="255">
        <v>-4699569.5856679</v>
      </c>
      <c r="L146" s="255">
        <v>-4014102.7243460896</v>
      </c>
      <c r="M146" s="255">
        <v>-4473384.379867843</v>
      </c>
      <c r="N146" s="255">
        <v>-960542.378177795</v>
      </c>
      <c r="O146" s="255">
        <v>-201342608.31472313</v>
      </c>
      <c r="P146" s="255">
        <v>-41537946.24314398</v>
      </c>
      <c r="Q146" s="255">
        <v>-46812471.42304376</v>
      </c>
      <c r="R146" s="255">
        <v>-28949434.11610148</v>
      </c>
      <c r="S146" s="255">
        <v>-21418439.943517305</v>
      </c>
      <c r="T146" s="255">
        <v>-73843.02811645166</v>
      </c>
      <c r="U146" s="255">
        <v>-3782715.8632942126</v>
      </c>
      <c r="V146" s="255">
        <v>-484695.0389876219</v>
      </c>
      <c r="W146" s="255">
        <v>-4014102.7243460896</v>
      </c>
      <c r="X146" s="255">
        <v>-4214874.546680278</v>
      </c>
      <c r="Y146" s="255">
        <v>-4473384.379867843</v>
      </c>
      <c r="Z146" s="255">
        <v>-843546.8428279551</v>
      </c>
      <c r="AA146" s="255">
        <v>-116995.5353498398</v>
      </c>
      <c r="AB146" s="73"/>
    </row>
    <row r="147" spans="1:28" s="33" customFormat="1" ht="22.5">
      <c r="A147" s="37">
        <v>100</v>
      </c>
      <c r="B147" s="127" t="s">
        <v>1108</v>
      </c>
      <c r="C147" s="122" t="s">
        <v>1109</v>
      </c>
      <c r="D147" s="120" t="s">
        <v>472</v>
      </c>
      <c r="E147" s="255">
        <f aca="true" t="shared" si="21" ref="E147:AA147">(E144+E145+E146)</f>
        <v>-322144768.99999994</v>
      </c>
      <c r="F147" s="255">
        <f t="shared" si="21"/>
        <v>-180407253.0415343</v>
      </c>
      <c r="G147" s="255">
        <f t="shared" si="21"/>
        <v>-37491737.788217075</v>
      </c>
      <c r="H147" s="255">
        <f t="shared" si="21"/>
        <v>-42368589.08742401</v>
      </c>
      <c r="I147" s="255">
        <f t="shared" si="21"/>
        <v>-26310028.81601832</v>
      </c>
      <c r="J147" s="255">
        <f t="shared" si="21"/>
        <v>-23098927.152451724</v>
      </c>
      <c r="K147" s="255">
        <f t="shared" si="21"/>
        <v>-3946533.4200380268</v>
      </c>
      <c r="L147" s="255">
        <f t="shared" si="21"/>
        <v>-3837832.981532433</v>
      </c>
      <c r="M147" s="255">
        <f t="shared" si="21"/>
        <v>-3868283.6144487206</v>
      </c>
      <c r="N147" s="255">
        <f t="shared" si="21"/>
        <v>-815583.0983353376</v>
      </c>
      <c r="O147" s="255">
        <f t="shared" si="21"/>
        <v>-180407253.0415343</v>
      </c>
      <c r="P147" s="255">
        <f t="shared" si="21"/>
        <v>-37491737.788217075</v>
      </c>
      <c r="Q147" s="255">
        <f t="shared" si="21"/>
        <v>-42368589.08742401</v>
      </c>
      <c r="R147" s="255">
        <f t="shared" si="21"/>
        <v>-26310028.81601832</v>
      </c>
      <c r="S147" s="255">
        <f t="shared" si="21"/>
        <v>-19677860.95214769</v>
      </c>
      <c r="T147" s="255">
        <f t="shared" si="21"/>
        <v>-66551.74448434915</v>
      </c>
      <c r="U147" s="255">
        <f t="shared" si="21"/>
        <v>-3354514.4558196897</v>
      </c>
      <c r="V147" s="255">
        <f t="shared" si="21"/>
        <v>-407932.2952670009</v>
      </c>
      <c r="W147" s="255">
        <f t="shared" si="21"/>
        <v>-3837832.981532433</v>
      </c>
      <c r="X147" s="255">
        <f t="shared" si="21"/>
        <v>-3538601.124771026</v>
      </c>
      <c r="Y147" s="255">
        <f t="shared" si="21"/>
        <v>-3868283.6144487206</v>
      </c>
      <c r="Z147" s="255">
        <f t="shared" si="21"/>
        <v>-709015.5223332448</v>
      </c>
      <c r="AA147" s="255">
        <f t="shared" si="21"/>
        <v>-106567.57600209276</v>
      </c>
      <c r="AB147" s="73"/>
    </row>
    <row r="148" spans="1:28" s="86" customFormat="1" ht="11.25">
      <c r="A148" s="120"/>
      <c r="B148" s="121"/>
      <c r="C148" s="120"/>
      <c r="D148" s="120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73"/>
    </row>
    <row r="149" spans="1:28" s="33" customFormat="1" ht="11.25">
      <c r="A149" s="37">
        <v>101</v>
      </c>
      <c r="B149" s="130" t="s">
        <v>1110</v>
      </c>
      <c r="C149" s="37" t="s">
        <v>433</v>
      </c>
      <c r="D149" s="37" t="s">
        <v>1111</v>
      </c>
      <c r="E149" s="255">
        <v>-8752784</v>
      </c>
      <c r="F149" s="255">
        <v>-7241560.201566638</v>
      </c>
      <c r="G149" s="255">
        <v>-965167.6812595879</v>
      </c>
      <c r="H149" s="255">
        <v>-358820.1139864428</v>
      </c>
      <c r="I149" s="255">
        <v>-37477.7329241252</v>
      </c>
      <c r="J149" s="255">
        <v>-35132.74336890128</v>
      </c>
      <c r="K149" s="255">
        <v>0</v>
      </c>
      <c r="L149" s="255">
        <v>-114625.52689430305</v>
      </c>
      <c r="M149" s="255">
        <v>0</v>
      </c>
      <c r="N149" s="255">
        <v>0</v>
      </c>
      <c r="O149" s="255">
        <v>-7241560.201566638</v>
      </c>
      <c r="P149" s="255">
        <v>-965167.6812595879</v>
      </c>
      <c r="Q149" s="255">
        <v>-358820.1139864428</v>
      </c>
      <c r="R149" s="255">
        <v>-37477.7329241252</v>
      </c>
      <c r="S149" s="255">
        <v>-35132.74336890128</v>
      </c>
      <c r="T149" s="255">
        <v>0</v>
      </c>
      <c r="U149" s="255">
        <v>0</v>
      </c>
      <c r="V149" s="255">
        <v>0</v>
      </c>
      <c r="W149" s="255">
        <v>-114625.52689430305</v>
      </c>
      <c r="X149" s="255">
        <v>0</v>
      </c>
      <c r="Y149" s="255">
        <v>0</v>
      </c>
      <c r="Z149" s="255">
        <v>0</v>
      </c>
      <c r="AA149" s="255">
        <v>0</v>
      </c>
      <c r="AB149" s="73"/>
    </row>
    <row r="150" spans="1:28" s="33" customFormat="1" ht="11.25">
      <c r="A150" s="37"/>
      <c r="B150" s="130"/>
      <c r="C150" s="37"/>
      <c r="D150" s="37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73"/>
    </row>
    <row r="151" spans="1:28" s="33" customFormat="1" ht="11.25">
      <c r="A151" s="37">
        <v>102</v>
      </c>
      <c r="B151" s="130" t="s">
        <v>1112</v>
      </c>
      <c r="C151" s="131" t="s">
        <v>435</v>
      </c>
      <c r="D151" s="37" t="s">
        <v>547</v>
      </c>
      <c r="E151" s="255">
        <v>-23664861</v>
      </c>
      <c r="F151" s="255">
        <v>-21000337.91572594</v>
      </c>
      <c r="G151" s="255">
        <v>-2469129.501707094</v>
      </c>
      <c r="H151" s="255">
        <v>-179086.07567594657</v>
      </c>
      <c r="I151" s="255">
        <v>-16307.506891021627</v>
      </c>
      <c r="J151" s="255">
        <v>0</v>
      </c>
      <c r="K151" s="255">
        <v>0</v>
      </c>
      <c r="L151" s="255">
        <v>0</v>
      </c>
      <c r="M151" s="255">
        <v>0</v>
      </c>
      <c r="N151" s="255">
        <v>0</v>
      </c>
      <c r="O151" s="255">
        <v>-21000337.91572594</v>
      </c>
      <c r="P151" s="255">
        <v>-2469129.501707094</v>
      </c>
      <c r="Q151" s="255">
        <v>-179086.07567594657</v>
      </c>
      <c r="R151" s="255">
        <v>-16307.506891021627</v>
      </c>
      <c r="S151" s="255">
        <v>0</v>
      </c>
      <c r="T151" s="255">
        <v>0</v>
      </c>
      <c r="U151" s="255">
        <v>0</v>
      </c>
      <c r="V151" s="255">
        <v>0</v>
      </c>
      <c r="W151" s="255">
        <v>0</v>
      </c>
      <c r="X151" s="255">
        <v>0</v>
      </c>
      <c r="Y151" s="255">
        <v>0</v>
      </c>
      <c r="Z151" s="255">
        <v>0</v>
      </c>
      <c r="AA151" s="255">
        <v>0</v>
      </c>
      <c r="AB151" s="73"/>
    </row>
    <row r="152" spans="1:28" s="33" customFormat="1" ht="11.25">
      <c r="A152" s="37"/>
      <c r="B152" s="113"/>
      <c r="C152" s="37"/>
      <c r="D152" s="37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73"/>
    </row>
    <row r="153" spans="1:28" s="33" customFormat="1" ht="33.75">
      <c r="A153" s="37">
        <v>103</v>
      </c>
      <c r="B153" s="113" t="s">
        <v>1113</v>
      </c>
      <c r="C153" s="119" t="s">
        <v>1114</v>
      </c>
      <c r="D153" s="37" t="s">
        <v>472</v>
      </c>
      <c r="E153" s="255">
        <f aca="true" t="shared" si="22" ref="E153:AA153">(E85+E91+E93+E95+E119+E140+E147+E149+E151)</f>
        <v>2658121664</v>
      </c>
      <c r="F153" s="255">
        <f t="shared" si="22"/>
        <v>1483435262.060849</v>
      </c>
      <c r="G153" s="255">
        <f t="shared" si="22"/>
        <v>310333585.5706218</v>
      </c>
      <c r="H153" s="255">
        <f t="shared" si="22"/>
        <v>352865140.9084968</v>
      </c>
      <c r="I153" s="255">
        <f t="shared" si="22"/>
        <v>219459833.5950072</v>
      </c>
      <c r="J153" s="255">
        <f t="shared" si="22"/>
        <v>192843688.40496045</v>
      </c>
      <c r="K153" s="255">
        <f t="shared" si="22"/>
        <v>27939242.59059742</v>
      </c>
      <c r="L153" s="255">
        <f t="shared" si="22"/>
        <v>32176721.929320727</v>
      </c>
      <c r="M153" s="255">
        <f t="shared" si="22"/>
        <v>32607440.2992293</v>
      </c>
      <c r="N153" s="255">
        <f t="shared" si="22"/>
        <v>6460748.640917897</v>
      </c>
      <c r="O153" s="255">
        <f t="shared" si="22"/>
        <v>1483435262.060849</v>
      </c>
      <c r="P153" s="255">
        <f t="shared" si="22"/>
        <v>310333585.5706218</v>
      </c>
      <c r="Q153" s="255">
        <f t="shared" si="22"/>
        <v>352865140.9084968</v>
      </c>
      <c r="R153" s="255">
        <f t="shared" si="22"/>
        <v>219459833.5950072</v>
      </c>
      <c r="S153" s="255">
        <f t="shared" si="22"/>
        <v>164332755.3288765</v>
      </c>
      <c r="T153" s="255">
        <f t="shared" si="22"/>
        <v>554593.622715106</v>
      </c>
      <c r="U153" s="255">
        <f t="shared" si="22"/>
        <v>27956339.453368705</v>
      </c>
      <c r="V153" s="255">
        <f t="shared" si="22"/>
        <v>3242310.234523484</v>
      </c>
      <c r="W153" s="255">
        <f t="shared" si="22"/>
        <v>32176721.929320727</v>
      </c>
      <c r="X153" s="255">
        <f t="shared" si="22"/>
        <v>24696932.356073942</v>
      </c>
      <c r="Y153" s="255">
        <f t="shared" si="22"/>
        <v>32607440.2992293</v>
      </c>
      <c r="Z153" s="255">
        <f t="shared" si="22"/>
        <v>5564663.384867904</v>
      </c>
      <c r="AA153" s="255">
        <f t="shared" si="22"/>
        <v>896085.2560499916</v>
      </c>
      <c r="AB153" s="73"/>
    </row>
    <row r="154" spans="5:7" ht="11.25">
      <c r="E154" s="255"/>
      <c r="G154" s="103"/>
    </row>
    <row r="155" spans="5:7" ht="11.25">
      <c r="E155" s="255"/>
      <c r="G155" s="103"/>
    </row>
    <row r="156" spans="5:7" ht="11.25">
      <c r="E156" s="255"/>
      <c r="G156" s="103"/>
    </row>
    <row r="157" spans="5:7" ht="11.25">
      <c r="E157" s="255"/>
      <c r="G157" s="103"/>
    </row>
    <row r="158" spans="5:7" ht="11.25">
      <c r="E158" s="255"/>
      <c r="G158" s="103"/>
    </row>
    <row r="159" spans="5:7" ht="11.25">
      <c r="E159" s="255"/>
      <c r="G159" s="103"/>
    </row>
    <row r="160" spans="5:7" ht="11.25">
      <c r="E160" s="255"/>
      <c r="G160" s="103"/>
    </row>
    <row r="161" spans="5:7" ht="11.25">
      <c r="E161" s="255"/>
      <c r="G161" s="103"/>
    </row>
    <row r="162" spans="5:7" ht="11.25">
      <c r="E162" s="255"/>
      <c r="G162" s="103"/>
    </row>
    <row r="163" spans="5:7" ht="11.25">
      <c r="E163" s="255"/>
      <c r="G163" s="103"/>
    </row>
    <row r="164" spans="5:7" ht="11.25">
      <c r="E164" s="255"/>
      <c r="G164" s="103"/>
    </row>
    <row r="165" spans="5:7" ht="11.25">
      <c r="E165" s="255"/>
      <c r="G165" s="103"/>
    </row>
    <row r="166" spans="5:7" ht="11.25">
      <c r="E166" s="255"/>
      <c r="G166" s="103"/>
    </row>
    <row r="167" spans="5:7" ht="11.25">
      <c r="E167" s="255"/>
      <c r="G167" s="103"/>
    </row>
    <row r="168" spans="5:7" ht="11.25">
      <c r="E168" s="255"/>
      <c r="G168" s="103"/>
    </row>
    <row r="169" spans="5:7" ht="11.25">
      <c r="E169" s="255"/>
      <c r="G169" s="103"/>
    </row>
    <row r="170" spans="5:7" ht="11.25">
      <c r="E170" s="255"/>
      <c r="G170" s="103"/>
    </row>
    <row r="171" spans="5:7" ht="11.25">
      <c r="E171" s="255"/>
      <c r="G171" s="103"/>
    </row>
    <row r="172" spans="5:7" ht="11.25">
      <c r="E172" s="255"/>
      <c r="G172" s="103"/>
    </row>
    <row r="173" ht="11.25">
      <c r="G173" s="103"/>
    </row>
    <row r="174" ht="11.25">
      <c r="G174" s="103"/>
    </row>
    <row r="175" ht="11.25">
      <c r="G175" s="103"/>
    </row>
    <row r="176" ht="11.25">
      <c r="G176" s="103"/>
    </row>
    <row r="177" ht="11.25">
      <c r="G177" s="103"/>
    </row>
    <row r="178" ht="11.25">
      <c r="G178" s="103"/>
    </row>
    <row r="179" ht="11.25">
      <c r="G179" s="103"/>
    </row>
    <row r="180" ht="11.25">
      <c r="G180" s="103"/>
    </row>
    <row r="181" ht="11.25">
      <c r="G181" s="103"/>
    </row>
    <row r="182" ht="11.25">
      <c r="G182" s="103"/>
    </row>
    <row r="183" ht="11.25">
      <c r="G183" s="103"/>
    </row>
    <row r="184" ht="11.25">
      <c r="G184" s="103"/>
    </row>
    <row r="185" ht="11.25">
      <c r="G185" s="103"/>
    </row>
    <row r="186" ht="11.25">
      <c r="G186" s="103"/>
    </row>
    <row r="187" ht="11.25">
      <c r="G187" s="103"/>
    </row>
    <row r="188" ht="11.25">
      <c r="G188" s="103"/>
    </row>
    <row r="189" ht="11.25">
      <c r="G189" s="103"/>
    </row>
    <row r="190" ht="11.25">
      <c r="G190" s="103"/>
    </row>
    <row r="191" ht="11.25">
      <c r="G191" s="103"/>
    </row>
    <row r="192" ht="11.25">
      <c r="G192" s="103"/>
    </row>
    <row r="193" ht="11.25">
      <c r="G193" s="103"/>
    </row>
    <row r="194" ht="11.25">
      <c r="G194" s="103"/>
    </row>
    <row r="195" ht="11.25">
      <c r="G195" s="103"/>
    </row>
    <row r="196" ht="11.25">
      <c r="G196" s="103"/>
    </row>
    <row r="197" ht="11.25">
      <c r="G197" s="103"/>
    </row>
    <row r="198" ht="11.25">
      <c r="G198" s="103"/>
    </row>
    <row r="199" ht="11.25">
      <c r="G199" s="103"/>
    </row>
    <row r="200" ht="11.25">
      <c r="G200" s="103"/>
    </row>
    <row r="201" ht="11.25">
      <c r="G201" s="103"/>
    </row>
    <row r="202" ht="11.25">
      <c r="G202" s="103"/>
    </row>
    <row r="203" ht="11.25">
      <c r="G203" s="103"/>
    </row>
    <row r="204" ht="11.25">
      <c r="G204" s="103"/>
    </row>
    <row r="205" ht="11.25">
      <c r="G205" s="103"/>
    </row>
    <row r="206" ht="11.25">
      <c r="G206" s="103"/>
    </row>
    <row r="207" ht="11.25">
      <c r="G207" s="103"/>
    </row>
    <row r="208" ht="11.25">
      <c r="G208" s="103"/>
    </row>
    <row r="209" ht="11.25">
      <c r="G209" s="103"/>
    </row>
    <row r="210" ht="11.25">
      <c r="G210" s="103"/>
    </row>
    <row r="211" ht="11.25">
      <c r="G211" s="103"/>
    </row>
    <row r="212" ht="11.25">
      <c r="G212" s="103"/>
    </row>
    <row r="213" ht="11.25">
      <c r="G213" s="103"/>
    </row>
    <row r="214" ht="11.25">
      <c r="G214" s="103"/>
    </row>
    <row r="215" ht="11.25">
      <c r="G215" s="103"/>
    </row>
    <row r="216" ht="11.25">
      <c r="G216" s="103"/>
    </row>
    <row r="217" ht="11.25">
      <c r="G217" s="103"/>
    </row>
    <row r="218" ht="11.25">
      <c r="G218" s="103"/>
    </row>
    <row r="219" ht="11.25">
      <c r="G219" s="103"/>
    </row>
    <row r="220" ht="11.25">
      <c r="G220" s="103"/>
    </row>
    <row r="221" ht="11.25">
      <c r="G221" s="103"/>
    </row>
    <row r="222" ht="11.25">
      <c r="G222" s="103"/>
    </row>
    <row r="223" ht="11.25">
      <c r="G223" s="103"/>
    </row>
    <row r="224" ht="11.25">
      <c r="G224" s="103"/>
    </row>
    <row r="225" ht="11.25">
      <c r="G225" s="103"/>
    </row>
    <row r="226" ht="11.25">
      <c r="G226" s="103"/>
    </row>
    <row r="227" ht="11.25">
      <c r="G227" s="103"/>
    </row>
    <row r="228" ht="11.25">
      <c r="G228" s="103"/>
    </row>
    <row r="229" ht="11.25">
      <c r="G229" s="103"/>
    </row>
    <row r="230" ht="11.25">
      <c r="G230" s="103"/>
    </row>
    <row r="231" ht="11.25">
      <c r="G231" s="103"/>
    </row>
    <row r="232" ht="11.25">
      <c r="G232" s="103"/>
    </row>
    <row r="233" ht="11.25">
      <c r="G233" s="103"/>
    </row>
    <row r="234" ht="11.25">
      <c r="G234" s="103"/>
    </row>
    <row r="235" ht="11.25">
      <c r="G235" s="103"/>
    </row>
    <row r="236" ht="11.25">
      <c r="G236" s="103"/>
    </row>
    <row r="237" ht="11.25">
      <c r="G237" s="103"/>
    </row>
    <row r="238" ht="11.25">
      <c r="G238" s="103"/>
    </row>
    <row r="239" ht="11.25">
      <c r="G239" s="103"/>
    </row>
    <row r="240" ht="11.25">
      <c r="G240" s="103"/>
    </row>
    <row r="241" ht="11.25">
      <c r="G241" s="103"/>
    </row>
    <row r="242" ht="11.25">
      <c r="G242" s="103"/>
    </row>
    <row r="243" ht="11.25">
      <c r="G243" s="103"/>
    </row>
    <row r="244" ht="11.25">
      <c r="G244" s="103"/>
    </row>
    <row r="245" ht="11.25">
      <c r="G245" s="103"/>
    </row>
    <row r="246" ht="11.25">
      <c r="G246" s="103"/>
    </row>
    <row r="247" ht="11.25">
      <c r="G247" s="103"/>
    </row>
    <row r="248" ht="11.25">
      <c r="G248" s="103"/>
    </row>
    <row r="249" ht="11.25">
      <c r="G249" s="103"/>
    </row>
    <row r="250" ht="11.25">
      <c r="G250" s="103"/>
    </row>
    <row r="251" ht="11.25">
      <c r="G251" s="103"/>
    </row>
    <row r="252" ht="11.25">
      <c r="G252" s="103"/>
    </row>
    <row r="253" ht="11.25">
      <c r="G253" s="103"/>
    </row>
    <row r="254" ht="11.25">
      <c r="G254" s="103"/>
    </row>
    <row r="255" ht="11.25">
      <c r="G255" s="103"/>
    </row>
    <row r="256" ht="11.25">
      <c r="G256" s="103"/>
    </row>
    <row r="257" ht="11.25">
      <c r="G257" s="103"/>
    </row>
    <row r="258" ht="11.25">
      <c r="G258" s="103"/>
    </row>
    <row r="259" ht="11.25">
      <c r="G259" s="103"/>
    </row>
    <row r="260" ht="11.25">
      <c r="G260" s="103"/>
    </row>
    <row r="261" ht="11.25">
      <c r="G261" s="103"/>
    </row>
    <row r="262" ht="11.25">
      <c r="G262" s="103"/>
    </row>
    <row r="263" ht="11.25">
      <c r="G263" s="103"/>
    </row>
    <row r="264" ht="11.25">
      <c r="G264" s="103"/>
    </row>
    <row r="265" ht="11.25">
      <c r="G265" s="103"/>
    </row>
    <row r="266" ht="11.25">
      <c r="G266" s="103"/>
    </row>
    <row r="267" ht="11.25">
      <c r="G267" s="103"/>
    </row>
    <row r="268" ht="11.25">
      <c r="G268" s="103"/>
    </row>
    <row r="269" ht="11.25">
      <c r="G269" s="103"/>
    </row>
    <row r="270" ht="11.25">
      <c r="G270" s="103"/>
    </row>
    <row r="271" ht="11.25">
      <c r="G271" s="103"/>
    </row>
    <row r="272" ht="11.25">
      <c r="G272" s="103"/>
    </row>
    <row r="273" ht="11.25">
      <c r="G273" s="103"/>
    </row>
    <row r="274" ht="11.25">
      <c r="G274" s="103"/>
    </row>
    <row r="275" ht="11.25">
      <c r="G275" s="103"/>
    </row>
    <row r="276" ht="11.25">
      <c r="G276" s="103"/>
    </row>
    <row r="277" ht="11.25">
      <c r="G277" s="103"/>
    </row>
    <row r="278" ht="11.25">
      <c r="G278" s="103"/>
    </row>
    <row r="279" ht="11.25">
      <c r="G279" s="103"/>
    </row>
    <row r="280" ht="11.25">
      <c r="G280" s="103"/>
    </row>
    <row r="281" ht="11.25">
      <c r="G281" s="103"/>
    </row>
    <row r="282" ht="11.25">
      <c r="G282" s="103"/>
    </row>
    <row r="283" ht="11.25">
      <c r="G283" s="103"/>
    </row>
    <row r="284" ht="11.25">
      <c r="G284" s="103"/>
    </row>
    <row r="285" ht="11.25">
      <c r="G285" s="103"/>
    </row>
    <row r="286" ht="11.25">
      <c r="G286" s="103"/>
    </row>
    <row r="287" ht="11.25">
      <c r="G287" s="103"/>
    </row>
    <row r="288" ht="11.25">
      <c r="G288" s="103"/>
    </row>
    <row r="289" ht="11.25">
      <c r="G289" s="103"/>
    </row>
    <row r="290" ht="11.25">
      <c r="G290" s="103"/>
    </row>
    <row r="291" ht="11.25">
      <c r="G291" s="103"/>
    </row>
    <row r="292" ht="11.25">
      <c r="G292" s="103"/>
    </row>
    <row r="293" ht="11.25">
      <c r="G293" s="103"/>
    </row>
    <row r="294" ht="11.25">
      <c r="G294" s="103"/>
    </row>
    <row r="295" ht="11.25">
      <c r="G295" s="103"/>
    </row>
    <row r="296" ht="11.25">
      <c r="G296" s="103"/>
    </row>
    <row r="297" ht="11.25">
      <c r="G297" s="103"/>
    </row>
    <row r="298" ht="11.25">
      <c r="G298" s="103"/>
    </row>
    <row r="299" ht="11.25">
      <c r="G299" s="103"/>
    </row>
    <row r="300" ht="11.25">
      <c r="G300" s="103"/>
    </row>
    <row r="301" ht="11.25">
      <c r="G301" s="103"/>
    </row>
    <row r="302" ht="11.25">
      <c r="G302" s="103"/>
    </row>
    <row r="303" ht="11.25">
      <c r="G303" s="103"/>
    </row>
    <row r="304" ht="11.25">
      <c r="G304" s="103"/>
    </row>
    <row r="305" ht="11.25">
      <c r="G305" s="103"/>
    </row>
    <row r="306" ht="11.25">
      <c r="G306" s="103"/>
    </row>
    <row r="307" ht="11.25">
      <c r="G307" s="103"/>
    </row>
    <row r="308" ht="11.25">
      <c r="G308" s="103"/>
    </row>
    <row r="309" ht="11.25">
      <c r="G309" s="103"/>
    </row>
    <row r="310" ht="11.25">
      <c r="G310" s="103"/>
    </row>
    <row r="311" ht="11.25">
      <c r="G311" s="103"/>
    </row>
    <row r="312" ht="11.25">
      <c r="G312" s="103"/>
    </row>
    <row r="313" ht="11.25">
      <c r="G313" s="103"/>
    </row>
    <row r="314" ht="11.25">
      <c r="G314" s="103"/>
    </row>
    <row r="315" ht="11.25">
      <c r="G315" s="103"/>
    </row>
    <row r="316" ht="11.25">
      <c r="G316" s="103"/>
    </row>
    <row r="317" ht="11.25">
      <c r="G317" s="103"/>
    </row>
    <row r="318" ht="11.25">
      <c r="G318" s="103"/>
    </row>
    <row r="319" ht="11.25">
      <c r="G319" s="103"/>
    </row>
    <row r="320" ht="11.25">
      <c r="G320" s="103"/>
    </row>
    <row r="321" ht="11.25">
      <c r="G321" s="103"/>
    </row>
    <row r="322" ht="11.25">
      <c r="G322" s="103"/>
    </row>
    <row r="323" ht="11.25">
      <c r="G323" s="103"/>
    </row>
    <row r="324" ht="11.25">
      <c r="G324" s="103"/>
    </row>
    <row r="325" ht="11.25">
      <c r="G325" s="103"/>
    </row>
    <row r="326" ht="11.25">
      <c r="G326" s="103"/>
    </row>
    <row r="327" ht="11.25">
      <c r="G327" s="103"/>
    </row>
    <row r="328" ht="11.25">
      <c r="G328" s="103"/>
    </row>
    <row r="329" ht="11.25">
      <c r="G329" s="103"/>
    </row>
    <row r="330" ht="11.25">
      <c r="G330" s="103"/>
    </row>
    <row r="331" ht="11.25">
      <c r="G331" s="103"/>
    </row>
    <row r="332" ht="11.25">
      <c r="G332" s="103"/>
    </row>
    <row r="333" ht="11.25">
      <c r="G333" s="103"/>
    </row>
    <row r="334" ht="11.25">
      <c r="G334" s="103"/>
    </row>
    <row r="335" ht="11.25">
      <c r="G335" s="103"/>
    </row>
    <row r="336" ht="11.25">
      <c r="G336" s="103"/>
    </row>
    <row r="337" ht="11.25">
      <c r="G337" s="103"/>
    </row>
    <row r="338" ht="11.25">
      <c r="G338" s="103"/>
    </row>
    <row r="339" ht="11.25">
      <c r="G339" s="103"/>
    </row>
    <row r="340" ht="11.25">
      <c r="G340" s="103"/>
    </row>
    <row r="341" ht="11.25">
      <c r="G341" s="103"/>
    </row>
    <row r="342" ht="11.25">
      <c r="G342" s="103"/>
    </row>
    <row r="343" ht="11.25">
      <c r="G343" s="103"/>
    </row>
    <row r="344" ht="11.25">
      <c r="G344" s="103"/>
    </row>
    <row r="345" ht="11.25">
      <c r="G345" s="103"/>
    </row>
    <row r="346" ht="11.25">
      <c r="G346" s="103"/>
    </row>
    <row r="347" ht="11.25">
      <c r="G347" s="103"/>
    </row>
    <row r="348" ht="11.25">
      <c r="G348" s="103"/>
    </row>
    <row r="349" ht="11.25">
      <c r="G349" s="103"/>
    </row>
    <row r="350" ht="11.25">
      <c r="G350" s="103"/>
    </row>
    <row r="351" ht="11.25">
      <c r="G351" s="103"/>
    </row>
    <row r="352" ht="11.25">
      <c r="G352" s="103"/>
    </row>
    <row r="353" ht="11.25">
      <c r="G353" s="103"/>
    </row>
    <row r="354" ht="11.25">
      <c r="G354" s="103"/>
    </row>
    <row r="355" ht="11.25">
      <c r="G355" s="103"/>
    </row>
    <row r="356" ht="11.25">
      <c r="G356" s="103"/>
    </row>
    <row r="357" ht="11.25">
      <c r="G357" s="103"/>
    </row>
    <row r="358" ht="11.25">
      <c r="G358" s="103"/>
    </row>
    <row r="359" ht="11.25">
      <c r="G359" s="103"/>
    </row>
    <row r="360" ht="11.25">
      <c r="G360" s="103"/>
    </row>
    <row r="361" ht="11.25">
      <c r="G361" s="103"/>
    </row>
    <row r="362" ht="11.25">
      <c r="G362" s="103"/>
    </row>
    <row r="363" ht="11.25">
      <c r="G363" s="103"/>
    </row>
    <row r="364" ht="11.25">
      <c r="G364" s="103"/>
    </row>
    <row r="365" ht="11.25">
      <c r="G365" s="103"/>
    </row>
    <row r="366" ht="11.25">
      <c r="G366" s="103"/>
    </row>
    <row r="367" ht="11.25">
      <c r="G367" s="103"/>
    </row>
    <row r="368" ht="11.25">
      <c r="G368" s="103"/>
    </row>
    <row r="369" ht="11.25">
      <c r="G369" s="103"/>
    </row>
    <row r="370" ht="11.25">
      <c r="G370" s="103"/>
    </row>
    <row r="371" ht="11.25">
      <c r="G371" s="103"/>
    </row>
    <row r="372" ht="11.25">
      <c r="G372" s="103"/>
    </row>
    <row r="373" ht="11.25">
      <c r="G373" s="103"/>
    </row>
    <row r="374" ht="11.25">
      <c r="G374" s="103"/>
    </row>
    <row r="375" ht="11.25">
      <c r="G375" s="103"/>
    </row>
    <row r="376" ht="11.25">
      <c r="G376" s="103"/>
    </row>
    <row r="377" ht="11.25">
      <c r="G377" s="103"/>
    </row>
    <row r="378" ht="11.25">
      <c r="G378" s="103"/>
    </row>
    <row r="379" ht="11.25">
      <c r="G379" s="103"/>
    </row>
    <row r="380" ht="11.25">
      <c r="G380" s="103"/>
    </row>
    <row r="381" ht="11.25">
      <c r="G381" s="103"/>
    </row>
    <row r="382" ht="11.25">
      <c r="G382" s="103"/>
    </row>
    <row r="383" ht="11.25">
      <c r="G383" s="103"/>
    </row>
    <row r="384" ht="11.25">
      <c r="G384" s="103"/>
    </row>
    <row r="385" ht="11.25">
      <c r="G385" s="103"/>
    </row>
    <row r="386" ht="11.25">
      <c r="G386" s="103"/>
    </row>
    <row r="387" ht="11.25">
      <c r="G387" s="103"/>
    </row>
    <row r="388" ht="11.25">
      <c r="G388" s="103"/>
    </row>
    <row r="389" ht="11.25">
      <c r="G389" s="103"/>
    </row>
    <row r="390" ht="11.25">
      <c r="G390" s="103"/>
    </row>
    <row r="391" ht="11.25">
      <c r="G391" s="103"/>
    </row>
    <row r="392" ht="11.25">
      <c r="G392" s="103"/>
    </row>
    <row r="393" ht="11.25">
      <c r="G393" s="103"/>
    </row>
    <row r="394" ht="11.25">
      <c r="G394" s="103"/>
    </row>
    <row r="395" ht="11.25">
      <c r="G395" s="103"/>
    </row>
    <row r="396" ht="11.25">
      <c r="G396" s="103"/>
    </row>
    <row r="397" ht="11.25">
      <c r="G397" s="103"/>
    </row>
    <row r="398" ht="11.25">
      <c r="G398" s="103"/>
    </row>
    <row r="399" ht="11.25">
      <c r="G399" s="103"/>
    </row>
    <row r="400" ht="11.25">
      <c r="G400" s="103"/>
    </row>
    <row r="401" ht="11.25">
      <c r="G401" s="103"/>
    </row>
    <row r="402" ht="11.25">
      <c r="G402" s="103"/>
    </row>
    <row r="403" ht="11.25">
      <c r="G403" s="103"/>
    </row>
    <row r="404" ht="11.25">
      <c r="G404" s="103"/>
    </row>
    <row r="405" ht="11.25">
      <c r="G405" s="103"/>
    </row>
    <row r="406" ht="11.25">
      <c r="G406" s="103"/>
    </row>
    <row r="407" ht="11.25">
      <c r="G407" s="103"/>
    </row>
    <row r="408" ht="11.25">
      <c r="G408" s="103"/>
    </row>
    <row r="409" ht="11.25">
      <c r="G409" s="103"/>
    </row>
    <row r="410" ht="11.25">
      <c r="G410" s="103"/>
    </row>
    <row r="411" ht="11.25">
      <c r="G411" s="103"/>
    </row>
    <row r="412" ht="11.25">
      <c r="G412" s="103"/>
    </row>
    <row r="413" ht="11.25">
      <c r="G413" s="103"/>
    </row>
    <row r="414" ht="11.25">
      <c r="G414" s="103"/>
    </row>
    <row r="415" ht="11.25">
      <c r="G415" s="103"/>
    </row>
    <row r="416" ht="11.25">
      <c r="G416" s="103"/>
    </row>
    <row r="417" ht="11.25">
      <c r="G417" s="103"/>
    </row>
    <row r="418" ht="11.25">
      <c r="G418" s="103"/>
    </row>
    <row r="419" ht="11.25">
      <c r="G419" s="103"/>
    </row>
    <row r="420" ht="11.25">
      <c r="G420" s="103"/>
    </row>
    <row r="421" ht="11.25">
      <c r="G421" s="103"/>
    </row>
    <row r="422" ht="11.25">
      <c r="G422" s="103"/>
    </row>
    <row r="423" ht="11.25">
      <c r="G423" s="103"/>
    </row>
    <row r="424" ht="11.25">
      <c r="G424" s="103"/>
    </row>
    <row r="425" ht="11.25">
      <c r="G425" s="103"/>
    </row>
    <row r="426" ht="11.25">
      <c r="G426" s="103"/>
    </row>
    <row r="427" ht="11.25">
      <c r="G427" s="103"/>
    </row>
    <row r="428" ht="11.25">
      <c r="G428" s="103"/>
    </row>
    <row r="429" ht="11.25">
      <c r="G429" s="103"/>
    </row>
    <row r="430" ht="11.25">
      <c r="G430" s="103"/>
    </row>
    <row r="431" ht="11.25">
      <c r="G431" s="103"/>
    </row>
    <row r="432" ht="11.25">
      <c r="G432" s="103"/>
    </row>
    <row r="433" ht="11.25">
      <c r="G433" s="103"/>
    </row>
    <row r="434" ht="11.25">
      <c r="G434" s="103"/>
    </row>
    <row r="435" ht="11.25">
      <c r="G435" s="103"/>
    </row>
    <row r="436" ht="11.25">
      <c r="G436" s="103"/>
    </row>
    <row r="437" ht="11.25">
      <c r="G437" s="103"/>
    </row>
    <row r="438" ht="11.25">
      <c r="G438" s="103"/>
    </row>
    <row r="439" ht="11.25">
      <c r="G439" s="103"/>
    </row>
    <row r="440" ht="11.25">
      <c r="G440" s="103"/>
    </row>
    <row r="441" ht="11.25">
      <c r="G441" s="103"/>
    </row>
    <row r="442" ht="11.25">
      <c r="G442" s="103"/>
    </row>
    <row r="443" ht="11.25">
      <c r="G443" s="103"/>
    </row>
    <row r="444" ht="11.25">
      <c r="G444" s="103"/>
    </row>
    <row r="445" ht="11.25">
      <c r="G445" s="103"/>
    </row>
    <row r="446" ht="11.25">
      <c r="G446" s="103"/>
    </row>
    <row r="447" ht="11.25">
      <c r="G447" s="103"/>
    </row>
    <row r="448" ht="11.25">
      <c r="G448" s="103"/>
    </row>
    <row r="449" ht="11.25">
      <c r="G449" s="103"/>
    </row>
    <row r="450" ht="11.25">
      <c r="G450" s="103"/>
    </row>
    <row r="451" ht="11.25">
      <c r="G451" s="103"/>
    </row>
    <row r="452" ht="11.25">
      <c r="G452" s="103"/>
    </row>
    <row r="453" ht="11.25">
      <c r="G453" s="103"/>
    </row>
    <row r="454" ht="11.25">
      <c r="G454" s="103"/>
    </row>
    <row r="455" ht="11.25">
      <c r="G455" s="103"/>
    </row>
    <row r="456" ht="11.25">
      <c r="G456" s="103"/>
    </row>
    <row r="457" ht="11.25">
      <c r="G457" s="103"/>
    </row>
    <row r="458" ht="11.25">
      <c r="G458" s="103"/>
    </row>
    <row r="459" ht="11.25">
      <c r="G459" s="103"/>
    </row>
    <row r="460" ht="11.25">
      <c r="G460" s="103"/>
    </row>
    <row r="461" ht="11.25">
      <c r="G461" s="103"/>
    </row>
    <row r="462" ht="11.25">
      <c r="G462" s="103"/>
    </row>
    <row r="463" ht="11.25">
      <c r="G463" s="103"/>
    </row>
    <row r="464" ht="11.25">
      <c r="G464" s="103"/>
    </row>
    <row r="465" ht="11.25">
      <c r="G465" s="103"/>
    </row>
    <row r="466" ht="11.25">
      <c r="G466" s="103"/>
    </row>
    <row r="467" ht="11.25">
      <c r="G467" s="103"/>
    </row>
    <row r="468" ht="11.25">
      <c r="G468" s="103"/>
    </row>
    <row r="469" ht="11.25">
      <c r="G469" s="103"/>
    </row>
    <row r="470" ht="11.25">
      <c r="G470" s="103"/>
    </row>
    <row r="471" ht="11.25">
      <c r="G471" s="103"/>
    </row>
    <row r="472" ht="11.25">
      <c r="G472" s="103"/>
    </row>
    <row r="473" ht="11.25">
      <c r="G473" s="103"/>
    </row>
    <row r="474" ht="11.25">
      <c r="G474" s="103"/>
    </row>
    <row r="475" ht="11.25">
      <c r="G475" s="103"/>
    </row>
    <row r="476" ht="11.25">
      <c r="G476" s="103"/>
    </row>
    <row r="477" ht="11.25">
      <c r="G477" s="103"/>
    </row>
    <row r="478" ht="11.25">
      <c r="G478" s="103"/>
    </row>
    <row r="479" ht="11.25">
      <c r="G479" s="103"/>
    </row>
    <row r="480" ht="11.25">
      <c r="G480" s="103"/>
    </row>
    <row r="481" ht="11.25">
      <c r="G481" s="103"/>
    </row>
    <row r="482" ht="11.25">
      <c r="G482" s="103"/>
    </row>
    <row r="483" ht="11.25">
      <c r="G483" s="103"/>
    </row>
    <row r="484" ht="11.25">
      <c r="G484" s="103"/>
    </row>
    <row r="485" ht="11.25">
      <c r="G485" s="103"/>
    </row>
    <row r="486" ht="11.25">
      <c r="G486" s="103"/>
    </row>
    <row r="487" ht="11.25">
      <c r="G487" s="103"/>
    </row>
    <row r="488" ht="11.25">
      <c r="G488" s="103"/>
    </row>
    <row r="489" ht="11.25">
      <c r="G489" s="103"/>
    </row>
    <row r="490" ht="11.25">
      <c r="G490" s="103"/>
    </row>
    <row r="491" ht="11.25">
      <c r="G491" s="103"/>
    </row>
    <row r="492" ht="11.25">
      <c r="G492" s="103"/>
    </row>
    <row r="493" ht="11.25">
      <c r="G493" s="103"/>
    </row>
    <row r="494" ht="11.25">
      <c r="G494" s="103"/>
    </row>
    <row r="495" ht="11.25">
      <c r="G495" s="103"/>
    </row>
    <row r="496" ht="11.25">
      <c r="G496" s="103"/>
    </row>
    <row r="497" ht="11.25">
      <c r="G497" s="103"/>
    </row>
    <row r="498" ht="11.25">
      <c r="G498" s="103"/>
    </row>
    <row r="499" ht="11.25">
      <c r="G499" s="103"/>
    </row>
    <row r="500" ht="11.25">
      <c r="G500" s="103"/>
    </row>
    <row r="501" ht="11.25">
      <c r="G501" s="103"/>
    </row>
    <row r="502" ht="11.25">
      <c r="G502" s="103"/>
    </row>
    <row r="503" ht="11.25">
      <c r="G503" s="103"/>
    </row>
    <row r="504" ht="11.25">
      <c r="G504" s="103"/>
    </row>
    <row r="505" ht="11.25">
      <c r="G505" s="103"/>
    </row>
  </sheetData>
  <printOptions horizontalCentered="1"/>
  <pageMargins left="0.25" right="0.25" top="2" bottom="0.75" header="1.5" footer="0.5"/>
  <pageSetup firstPageNumber="1" useFirstPageNumber="1" fitToWidth="2" horizontalDpi="600" verticalDpi="600" orientation="landscape" scale="85" r:id="rId1"/>
  <headerFooter alignWithMargins="0">
    <oddHeader>&amp;CPuget Sound Energy
Electric Cost of Service
Commission Basis
Allocation of Electric Plant in Service&amp;RDocket No. UE-04______
Exhibit No. ______ (CEP-9)
Page &amp;P+12 of &amp;N</oddHeader>
    <oddFooter>&amp;LElectric Plant in Service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AH52"/>
  <sheetViews>
    <sheetView workbookViewId="0" topLeftCell="A1">
      <pane xSplit="5" ySplit="7" topLeftCell="F8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F8" sqref="F8"/>
    </sheetView>
  </sheetViews>
  <sheetFormatPr defaultColWidth="9.33203125" defaultRowHeight="11.25"/>
  <cols>
    <col min="1" max="1" width="10.33203125" style="71" customWidth="1"/>
    <col min="2" max="2" width="32" style="2" customWidth="1"/>
    <col min="3" max="3" width="9.5" style="71" customWidth="1"/>
    <col min="4" max="4" width="13.83203125" style="71" bestFit="1" customWidth="1"/>
    <col min="5" max="5" width="12.83203125" style="71" bestFit="1" customWidth="1"/>
    <col min="6" max="7" width="10.16015625" style="72" bestFit="1" customWidth="1"/>
    <col min="8" max="10" width="10.5" style="72" bestFit="1" customWidth="1"/>
    <col min="11" max="11" width="9.16015625" style="72" bestFit="1" customWidth="1"/>
    <col min="12" max="12" width="13.83203125" style="72" bestFit="1" customWidth="1"/>
    <col min="13" max="13" width="11.33203125" style="72" bestFit="1" customWidth="1"/>
    <col min="14" max="14" width="11" style="72" bestFit="1" customWidth="1"/>
    <col min="15" max="15" width="10.33203125" style="72" bestFit="1" customWidth="1"/>
    <col min="16" max="16" width="10.16015625" style="72" hidden="1" customWidth="1"/>
    <col min="17" max="17" width="14.16015625" style="72" hidden="1" customWidth="1"/>
    <col min="18" max="18" width="15.5" style="72" hidden="1" customWidth="1"/>
    <col min="19" max="19" width="13.5" style="72" hidden="1" customWidth="1"/>
    <col min="20" max="20" width="14" style="72" hidden="1" customWidth="1"/>
    <col min="21" max="21" width="14.5" style="72" hidden="1" customWidth="1"/>
    <col min="22" max="22" width="17" style="72" hidden="1" customWidth="1"/>
    <col min="23" max="23" width="13.83203125" style="72" hidden="1" customWidth="1"/>
    <col min="24" max="24" width="14.16015625" style="72" hidden="1" customWidth="1"/>
    <col min="25" max="25" width="13.83203125" style="72" hidden="1" customWidth="1"/>
    <col min="26" max="26" width="11.5" style="72" hidden="1" customWidth="1"/>
    <col min="27" max="28" width="10.33203125" style="72" hidden="1" customWidth="1"/>
    <col min="29" max="16384" width="9.33203125" style="72" customWidth="1"/>
  </cols>
  <sheetData>
    <row r="2" spans="1:7" ht="9.75" customHeight="1">
      <c r="A2" s="102"/>
      <c r="B2" s="3" t="s">
        <v>443</v>
      </c>
      <c r="D2" s="229"/>
      <c r="E2" s="230"/>
      <c r="F2" s="286"/>
      <c r="G2" s="234"/>
    </row>
    <row r="3" spans="2:5" ht="21">
      <c r="B3" s="3" t="s">
        <v>1115</v>
      </c>
      <c r="D3" s="232"/>
      <c r="E3" s="45"/>
    </row>
    <row r="4" spans="2:4" ht="9.75" customHeight="1" thickBot="1">
      <c r="B4" s="51"/>
      <c r="D4" s="233"/>
    </row>
    <row r="5" spans="1:28" s="44" customFormat="1" ht="11.25">
      <c r="A5" s="235"/>
      <c r="B5" s="236"/>
      <c r="C5" s="237" t="s">
        <v>355</v>
      </c>
      <c r="D5" s="237" t="s">
        <v>355</v>
      </c>
      <c r="E5" s="237" t="s">
        <v>355</v>
      </c>
      <c r="F5" s="237"/>
      <c r="G5" s="238" t="s">
        <v>351</v>
      </c>
      <c r="H5" s="238" t="s">
        <v>351</v>
      </c>
      <c r="I5" s="238" t="s">
        <v>351</v>
      </c>
      <c r="J5" s="238" t="s">
        <v>351</v>
      </c>
      <c r="K5" s="238" t="s">
        <v>351</v>
      </c>
      <c r="L5" s="238" t="s">
        <v>351</v>
      </c>
      <c r="M5" s="238" t="s">
        <v>351</v>
      </c>
      <c r="N5" s="238" t="s">
        <v>351</v>
      </c>
      <c r="O5" s="239" t="s">
        <v>351</v>
      </c>
      <c r="P5" s="240" t="s">
        <v>357</v>
      </c>
      <c r="Q5" s="240" t="s">
        <v>358</v>
      </c>
      <c r="R5" s="240" t="s">
        <v>358</v>
      </c>
      <c r="S5" s="240" t="s">
        <v>358</v>
      </c>
      <c r="T5" s="240" t="s">
        <v>359</v>
      </c>
      <c r="U5" s="240" t="s">
        <v>359</v>
      </c>
      <c r="V5" s="240" t="s">
        <v>359</v>
      </c>
      <c r="W5" s="240" t="s">
        <v>360</v>
      </c>
      <c r="X5" s="240" t="s">
        <v>361</v>
      </c>
      <c r="Y5" s="240" t="s">
        <v>360</v>
      </c>
      <c r="Z5" s="240" t="s">
        <v>362</v>
      </c>
      <c r="AA5" s="240" t="s">
        <v>363</v>
      </c>
      <c r="AB5" s="241" t="s">
        <v>363</v>
      </c>
    </row>
    <row r="6" spans="1:28" s="44" customFormat="1" ht="11.25">
      <c r="A6" s="243"/>
      <c r="B6" s="244"/>
      <c r="C6" s="245" t="s">
        <v>364</v>
      </c>
      <c r="D6" s="245" t="s">
        <v>485</v>
      </c>
      <c r="E6" s="245"/>
      <c r="F6" s="245" t="s">
        <v>365</v>
      </c>
      <c r="G6" s="246" t="s">
        <v>366</v>
      </c>
      <c r="H6" s="246" t="s">
        <v>367</v>
      </c>
      <c r="I6" s="246" t="s">
        <v>368</v>
      </c>
      <c r="J6" s="246" t="s">
        <v>369</v>
      </c>
      <c r="K6" s="246" t="s">
        <v>370</v>
      </c>
      <c r="L6" s="246" t="s">
        <v>360</v>
      </c>
      <c r="M6" s="246" t="s">
        <v>371</v>
      </c>
      <c r="N6" s="246" t="s">
        <v>372</v>
      </c>
      <c r="O6" s="247" t="s">
        <v>363</v>
      </c>
      <c r="P6" s="246" t="s">
        <v>373</v>
      </c>
      <c r="Q6" s="246" t="s">
        <v>374</v>
      </c>
      <c r="R6" s="246" t="s">
        <v>375</v>
      </c>
      <c r="S6" s="246" t="s">
        <v>376</v>
      </c>
      <c r="T6" s="246" t="s">
        <v>377</v>
      </c>
      <c r="U6" s="246" t="s">
        <v>378</v>
      </c>
      <c r="V6" s="246" t="s">
        <v>379</v>
      </c>
      <c r="W6" s="246" t="s">
        <v>380</v>
      </c>
      <c r="X6" s="246" t="s">
        <v>381</v>
      </c>
      <c r="Y6" s="246" t="s">
        <v>371</v>
      </c>
      <c r="Z6" s="246" t="s">
        <v>382</v>
      </c>
      <c r="AA6" s="246" t="s">
        <v>383</v>
      </c>
      <c r="AB6" s="247" t="s">
        <v>384</v>
      </c>
    </row>
    <row r="7" spans="1:28" s="44" customFormat="1" ht="12" thickBot="1">
      <c r="A7" s="248"/>
      <c r="B7" s="249" t="s">
        <v>385</v>
      </c>
      <c r="C7" s="250" t="s">
        <v>352</v>
      </c>
      <c r="D7" s="250" t="s">
        <v>483</v>
      </c>
      <c r="E7" s="250" t="s">
        <v>466</v>
      </c>
      <c r="F7" s="250" t="s">
        <v>386</v>
      </c>
      <c r="G7" s="252"/>
      <c r="H7" s="252"/>
      <c r="I7" s="252"/>
      <c r="J7" s="252"/>
      <c r="K7" s="252"/>
      <c r="L7" s="252"/>
      <c r="M7" s="252"/>
      <c r="N7" s="252"/>
      <c r="O7" s="253"/>
      <c r="P7" s="252">
        <v>7</v>
      </c>
      <c r="Q7" s="252">
        <v>24</v>
      </c>
      <c r="R7" s="252" t="s">
        <v>387</v>
      </c>
      <c r="S7" s="252">
        <v>26</v>
      </c>
      <c r="T7" s="252">
        <v>31</v>
      </c>
      <c r="U7" s="252">
        <v>35</v>
      </c>
      <c r="V7" s="252">
        <v>43</v>
      </c>
      <c r="W7" s="252">
        <v>449</v>
      </c>
      <c r="X7" s="252">
        <v>49</v>
      </c>
      <c r="Y7" s="252">
        <v>449</v>
      </c>
      <c r="Z7" s="252" t="s">
        <v>388</v>
      </c>
      <c r="AA7" s="252" t="s">
        <v>389</v>
      </c>
      <c r="AB7" s="253" t="s">
        <v>389</v>
      </c>
    </row>
    <row r="8" spans="1:28" s="2" customFormat="1" ht="10.5">
      <c r="A8" s="42"/>
      <c r="B8" s="42" t="s">
        <v>1116</v>
      </c>
      <c r="C8" s="42"/>
      <c r="D8" s="42"/>
      <c r="E8" s="4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</row>
    <row r="9" spans="1:34" s="2" customFormat="1" ht="11.25">
      <c r="A9" s="42"/>
      <c r="B9" s="32"/>
      <c r="C9" s="42"/>
      <c r="D9" s="42"/>
      <c r="E9" s="42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73"/>
      <c r="AD9" s="73"/>
      <c r="AE9" s="73"/>
      <c r="AF9" s="73"/>
      <c r="AG9" s="73"/>
      <c r="AH9" s="73"/>
    </row>
    <row r="10" spans="1:34" s="2" customFormat="1" ht="11.25">
      <c r="A10" s="42"/>
      <c r="B10" s="32" t="s">
        <v>1117</v>
      </c>
      <c r="C10" s="42"/>
      <c r="D10" s="42"/>
      <c r="E10" s="42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73"/>
      <c r="AD10" s="73"/>
      <c r="AE10" s="73"/>
      <c r="AF10" s="73"/>
      <c r="AG10" s="73"/>
      <c r="AH10" s="73"/>
    </row>
    <row r="11" spans="1:34" s="2" customFormat="1" ht="11.25">
      <c r="A11" s="42"/>
      <c r="B11" s="32"/>
      <c r="C11" s="42"/>
      <c r="D11" s="42"/>
      <c r="E11" s="42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73"/>
      <c r="AD11" s="73"/>
      <c r="AE11" s="73"/>
      <c r="AF11" s="73"/>
      <c r="AG11" s="73"/>
      <c r="AH11" s="73"/>
    </row>
    <row r="12" spans="1:34" s="2" customFormat="1" ht="11.25">
      <c r="A12" s="42">
        <v>1</v>
      </c>
      <c r="B12" s="63" t="s">
        <v>1118</v>
      </c>
      <c r="C12" s="54" t="s">
        <v>1119</v>
      </c>
      <c r="D12" s="58" t="s">
        <v>552</v>
      </c>
      <c r="E12" s="58" t="s">
        <v>472</v>
      </c>
      <c r="F12" s="255">
        <v>8973106</v>
      </c>
      <c r="G12" s="255">
        <v>4662830.641974491</v>
      </c>
      <c r="H12" s="255">
        <v>1094659.8474966183</v>
      </c>
      <c r="I12" s="255">
        <v>1310907.4042385644</v>
      </c>
      <c r="J12" s="255">
        <v>859306.0551174093</v>
      </c>
      <c r="K12" s="255">
        <v>805819.451973236</v>
      </c>
      <c r="L12" s="255">
        <v>7.616772317851607E-18</v>
      </c>
      <c r="M12" s="255">
        <v>200468.1527598392</v>
      </c>
      <c r="N12" s="255">
        <v>35674.83606390796</v>
      </c>
      <c r="O12" s="255">
        <v>3439.610375933977</v>
      </c>
      <c r="P12" s="255">
        <v>4662830.641974491</v>
      </c>
      <c r="Q12" s="255">
        <v>1094659.8474966183</v>
      </c>
      <c r="R12" s="255">
        <v>1310907.4042385644</v>
      </c>
      <c r="S12" s="255">
        <v>859306.0551174093</v>
      </c>
      <c r="T12" s="255">
        <v>729054.077197533</v>
      </c>
      <c r="U12" s="255">
        <v>1950.5736131254416</v>
      </c>
      <c r="V12" s="255">
        <v>74814.80116257764</v>
      </c>
      <c r="W12" s="255">
        <v>2.0706934568783232E-19</v>
      </c>
      <c r="X12" s="255">
        <v>200468.1527598392</v>
      </c>
      <c r="Y12" s="255">
        <v>7.409702972163775E-18</v>
      </c>
      <c r="Z12" s="255">
        <v>35674.83606390796</v>
      </c>
      <c r="AA12" s="255">
        <v>0</v>
      </c>
      <c r="AB12" s="255">
        <v>3439.610375933977</v>
      </c>
      <c r="AC12" s="73"/>
      <c r="AD12" s="73"/>
      <c r="AE12" s="73"/>
      <c r="AF12" s="73"/>
      <c r="AG12" s="73"/>
      <c r="AH12" s="73"/>
    </row>
    <row r="13" spans="1:34" s="2" customFormat="1" ht="21">
      <c r="A13" s="42">
        <v>2</v>
      </c>
      <c r="B13" s="63" t="s">
        <v>1120</v>
      </c>
      <c r="C13" s="54" t="s">
        <v>1119</v>
      </c>
      <c r="D13" s="58" t="s">
        <v>552</v>
      </c>
      <c r="E13" s="58" t="s">
        <v>479</v>
      </c>
      <c r="F13" s="255">
        <v>1166503.78</v>
      </c>
      <c r="G13" s="255">
        <v>698889.7419010045</v>
      </c>
      <c r="H13" s="255">
        <v>128209.93871913475</v>
      </c>
      <c r="I13" s="255">
        <v>149119.5393939111</v>
      </c>
      <c r="J13" s="255">
        <v>93894.98963429869</v>
      </c>
      <c r="K13" s="255">
        <v>77010.57509922856</v>
      </c>
      <c r="L13" s="255">
        <v>0</v>
      </c>
      <c r="M13" s="255">
        <v>16787.374151292872</v>
      </c>
      <c r="N13" s="255">
        <v>2175.9086684182735</v>
      </c>
      <c r="O13" s="255">
        <v>415.71243271131345</v>
      </c>
      <c r="P13" s="255">
        <v>698889.7419010045</v>
      </c>
      <c r="Q13" s="255">
        <v>128209.93871913475</v>
      </c>
      <c r="R13" s="255">
        <v>149119.5393939111</v>
      </c>
      <c r="S13" s="255">
        <v>93894.98963429869</v>
      </c>
      <c r="T13" s="255">
        <v>77009.65673597515</v>
      </c>
      <c r="U13" s="255">
        <v>0.9183632534123272</v>
      </c>
      <c r="V13" s="255">
        <v>0</v>
      </c>
      <c r="W13" s="255">
        <v>0</v>
      </c>
      <c r="X13" s="255">
        <v>16787.374151292872</v>
      </c>
      <c r="Y13" s="255">
        <v>0</v>
      </c>
      <c r="Z13" s="255">
        <v>2175.9086684182735</v>
      </c>
      <c r="AA13" s="255">
        <v>0</v>
      </c>
      <c r="AB13" s="255">
        <v>415.71243271131345</v>
      </c>
      <c r="AC13" s="73"/>
      <c r="AD13" s="73"/>
      <c r="AE13" s="73"/>
      <c r="AF13" s="73"/>
      <c r="AG13" s="73"/>
      <c r="AH13" s="73"/>
    </row>
    <row r="14" spans="1:34" s="2" customFormat="1" ht="21">
      <c r="A14" s="42">
        <v>3</v>
      </c>
      <c r="B14" s="63" t="s">
        <v>1121</v>
      </c>
      <c r="C14" s="54" t="s">
        <v>1119</v>
      </c>
      <c r="D14" s="58" t="s">
        <v>552</v>
      </c>
      <c r="E14" s="58" t="s">
        <v>467</v>
      </c>
      <c r="F14" s="255">
        <v>7806602.22</v>
      </c>
      <c r="G14" s="255">
        <v>3963940.9000734864</v>
      </c>
      <c r="H14" s="255">
        <v>966449.9087774835</v>
      </c>
      <c r="I14" s="255">
        <v>1161787.8648446533</v>
      </c>
      <c r="J14" s="255">
        <v>765411.0654831106</v>
      </c>
      <c r="K14" s="255">
        <v>728808.8768740075</v>
      </c>
      <c r="L14" s="255">
        <v>7.616772317851607E-18</v>
      </c>
      <c r="M14" s="255">
        <v>183680.77860854633</v>
      </c>
      <c r="N14" s="255">
        <v>33498.927395489685</v>
      </c>
      <c r="O14" s="255">
        <v>3023.897943222664</v>
      </c>
      <c r="P14" s="255">
        <v>3963940.9000734864</v>
      </c>
      <c r="Q14" s="255">
        <v>966449.9087774835</v>
      </c>
      <c r="R14" s="255">
        <v>1161787.8648446533</v>
      </c>
      <c r="S14" s="255">
        <v>765411.0654831106</v>
      </c>
      <c r="T14" s="255">
        <v>652044.4204615578</v>
      </c>
      <c r="U14" s="255">
        <v>1949.6552498720293</v>
      </c>
      <c r="V14" s="255">
        <v>74814.80116257764</v>
      </c>
      <c r="W14" s="255">
        <v>2.0706934568783232E-19</v>
      </c>
      <c r="X14" s="255">
        <v>183680.77860854633</v>
      </c>
      <c r="Y14" s="255">
        <v>7.409702972163775E-18</v>
      </c>
      <c r="Z14" s="255">
        <v>33498.927395489685</v>
      </c>
      <c r="AA14" s="255">
        <v>0</v>
      </c>
      <c r="AB14" s="255">
        <v>3023.897943222664</v>
      </c>
      <c r="AC14" s="73"/>
      <c r="AD14" s="73"/>
      <c r="AE14" s="73"/>
      <c r="AF14" s="73"/>
      <c r="AG14" s="73"/>
      <c r="AH14" s="73"/>
    </row>
    <row r="15" spans="1:34" s="2" customFormat="1" ht="11.25">
      <c r="A15" s="42"/>
      <c r="B15" s="63"/>
      <c r="C15" s="54"/>
      <c r="D15" s="58"/>
      <c r="E15" s="58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73"/>
      <c r="AD15" s="73"/>
      <c r="AE15" s="73"/>
      <c r="AF15" s="73"/>
      <c r="AG15" s="73"/>
      <c r="AH15" s="73"/>
    </row>
    <row r="16" spans="1:34" s="2" customFormat="1" ht="11.25">
      <c r="A16" s="42">
        <v>4</v>
      </c>
      <c r="B16" s="61" t="s">
        <v>1122</v>
      </c>
      <c r="C16" s="58" t="s">
        <v>1123</v>
      </c>
      <c r="D16" s="58" t="s">
        <v>555</v>
      </c>
      <c r="E16" s="58" t="s">
        <v>472</v>
      </c>
      <c r="F16" s="255">
        <v>1242978</v>
      </c>
      <c r="G16" s="255">
        <v>607659.9816843285</v>
      </c>
      <c r="H16" s="255">
        <v>142557.66241795092</v>
      </c>
      <c r="I16" s="255">
        <v>170707.48378767565</v>
      </c>
      <c r="J16" s="255">
        <v>111888.99825802032</v>
      </c>
      <c r="K16" s="255">
        <v>104894.29914738215</v>
      </c>
      <c r="L16" s="255">
        <v>69713.6468759539</v>
      </c>
      <c r="M16" s="255">
        <v>26088.629513520213</v>
      </c>
      <c r="N16" s="255">
        <v>4640.444246810003</v>
      </c>
      <c r="O16" s="255">
        <v>4826.854068358607</v>
      </c>
      <c r="P16" s="255">
        <v>607659.9816843285</v>
      </c>
      <c r="Q16" s="255">
        <v>142557.66241795092</v>
      </c>
      <c r="R16" s="255">
        <v>170707.48378767565</v>
      </c>
      <c r="S16" s="255">
        <v>111888.99825802032</v>
      </c>
      <c r="T16" s="255">
        <v>94921.79897238422</v>
      </c>
      <c r="U16" s="255">
        <v>253.39919512225813</v>
      </c>
      <c r="V16" s="255">
        <v>9719.100979875679</v>
      </c>
      <c r="W16" s="255">
        <v>2080.6165486616483</v>
      </c>
      <c r="X16" s="255">
        <v>26088.629513520213</v>
      </c>
      <c r="Y16" s="255">
        <v>67633.03032729226</v>
      </c>
      <c r="Z16" s="255">
        <v>4640.444246810003</v>
      </c>
      <c r="AA16" s="255">
        <v>4378.877998009348</v>
      </c>
      <c r="AB16" s="255">
        <v>447.9760703492599</v>
      </c>
      <c r="AC16" s="73"/>
      <c r="AD16" s="73"/>
      <c r="AE16" s="73"/>
      <c r="AF16" s="73"/>
      <c r="AG16" s="73"/>
      <c r="AH16" s="73"/>
    </row>
    <row r="17" spans="1:34" s="2" customFormat="1" ht="21" customHeight="1">
      <c r="A17" s="42">
        <v>5</v>
      </c>
      <c r="B17" s="61" t="s">
        <v>1124</v>
      </c>
      <c r="C17" s="58" t="s">
        <v>1123</v>
      </c>
      <c r="D17" s="58" t="s">
        <v>555</v>
      </c>
      <c r="E17" s="58" t="s">
        <v>479</v>
      </c>
      <c r="F17" s="255">
        <v>161587.14</v>
      </c>
      <c r="G17" s="255">
        <v>92709.17933769099</v>
      </c>
      <c r="H17" s="255">
        <v>17007.31530163207</v>
      </c>
      <c r="I17" s="255">
        <v>19781.017364513296</v>
      </c>
      <c r="J17" s="255">
        <v>12455.365862488025</v>
      </c>
      <c r="K17" s="255">
        <v>10215.613121396198</v>
      </c>
      <c r="L17" s="255">
        <v>6439.505367262804</v>
      </c>
      <c r="M17" s="255">
        <v>2226.8801321476262</v>
      </c>
      <c r="N17" s="255">
        <v>288.63881506419386</v>
      </c>
      <c r="O17" s="255">
        <v>463.624697804801</v>
      </c>
      <c r="P17" s="255">
        <v>92709.17933769099</v>
      </c>
      <c r="Q17" s="255">
        <v>17007.31530163207</v>
      </c>
      <c r="R17" s="255">
        <v>19781.017364513296</v>
      </c>
      <c r="S17" s="255">
        <v>12455.365862488025</v>
      </c>
      <c r="T17" s="255">
        <v>10215.49129859862</v>
      </c>
      <c r="U17" s="255">
        <v>0.12182279757914767</v>
      </c>
      <c r="V17" s="255">
        <v>0</v>
      </c>
      <c r="W17" s="255">
        <v>360.44761956602684</v>
      </c>
      <c r="X17" s="255">
        <v>2226.8801321476262</v>
      </c>
      <c r="Y17" s="255">
        <v>6079.0577476967765</v>
      </c>
      <c r="Z17" s="255">
        <v>288.63881506419386</v>
      </c>
      <c r="AA17" s="255">
        <v>408.47957810064014</v>
      </c>
      <c r="AB17" s="255">
        <v>55.14511970416084</v>
      </c>
      <c r="AC17" s="73"/>
      <c r="AD17" s="73"/>
      <c r="AE17" s="73"/>
      <c r="AF17" s="73"/>
      <c r="AG17" s="73"/>
      <c r="AH17" s="73"/>
    </row>
    <row r="18" spans="1:34" s="2" customFormat="1" ht="21">
      <c r="A18" s="42">
        <v>6</v>
      </c>
      <c r="B18" s="61" t="s">
        <v>1125</v>
      </c>
      <c r="C18" s="58" t="s">
        <v>1123</v>
      </c>
      <c r="D18" s="58" t="s">
        <v>555</v>
      </c>
      <c r="E18" s="58" t="s">
        <v>467</v>
      </c>
      <c r="F18" s="255">
        <v>1081390.86</v>
      </c>
      <c r="G18" s="255">
        <v>514950.8023466375</v>
      </c>
      <c r="H18" s="255">
        <v>125550.34711631887</v>
      </c>
      <c r="I18" s="255">
        <v>150926.46642316235</v>
      </c>
      <c r="J18" s="255">
        <v>99433.6323955323</v>
      </c>
      <c r="K18" s="255">
        <v>94678.68602598595</v>
      </c>
      <c r="L18" s="255">
        <v>63274.1415086911</v>
      </c>
      <c r="M18" s="255">
        <v>23861.749381372585</v>
      </c>
      <c r="N18" s="255">
        <v>4351.805431745809</v>
      </c>
      <c r="O18" s="255">
        <v>4363.229370553806</v>
      </c>
      <c r="P18" s="255">
        <v>514950.8023466375</v>
      </c>
      <c r="Q18" s="255">
        <v>125550.34711631887</v>
      </c>
      <c r="R18" s="255">
        <v>150926.46642316235</v>
      </c>
      <c r="S18" s="255">
        <v>99433.6323955323</v>
      </c>
      <c r="T18" s="255">
        <v>84706.3076737856</v>
      </c>
      <c r="U18" s="255">
        <v>253.277372324679</v>
      </c>
      <c r="V18" s="255">
        <v>9719.100979875679</v>
      </c>
      <c r="W18" s="255">
        <v>1720.1689290956215</v>
      </c>
      <c r="X18" s="255">
        <v>23861.749381372585</v>
      </c>
      <c r="Y18" s="255">
        <v>61553.97257959548</v>
      </c>
      <c r="Z18" s="255">
        <v>4351.805431745809</v>
      </c>
      <c r="AA18" s="255">
        <v>3970.398419908707</v>
      </c>
      <c r="AB18" s="255">
        <v>392.83095064509905</v>
      </c>
      <c r="AC18" s="73"/>
      <c r="AD18" s="73"/>
      <c r="AE18" s="73"/>
      <c r="AF18" s="73"/>
      <c r="AG18" s="73"/>
      <c r="AH18" s="73"/>
    </row>
    <row r="19" spans="1:34" s="2" customFormat="1" ht="11.25">
      <c r="A19" s="42"/>
      <c r="B19" s="61"/>
      <c r="C19" s="58"/>
      <c r="D19" s="58"/>
      <c r="E19" s="58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73"/>
      <c r="AD19" s="73"/>
      <c r="AE19" s="73"/>
      <c r="AF19" s="73"/>
      <c r="AG19" s="73"/>
      <c r="AH19" s="73"/>
    </row>
    <row r="20" spans="1:34" s="2" customFormat="1" ht="11.25">
      <c r="A20" s="42">
        <v>7</v>
      </c>
      <c r="B20" s="61" t="s">
        <v>1126</v>
      </c>
      <c r="C20" s="58" t="s">
        <v>1127</v>
      </c>
      <c r="D20" s="58" t="s">
        <v>583</v>
      </c>
      <c r="E20" s="58" t="s">
        <v>472</v>
      </c>
      <c r="F20" s="255">
        <v>20167297</v>
      </c>
      <c r="G20" s="255">
        <v>12013079.594104726</v>
      </c>
      <c r="H20" s="255">
        <v>2284410.265639982</v>
      </c>
      <c r="I20" s="255">
        <v>2487821.316611036</v>
      </c>
      <c r="J20" s="255">
        <v>1461950.782023995</v>
      </c>
      <c r="K20" s="255">
        <v>1186474.978293911</v>
      </c>
      <c r="L20" s="255">
        <v>223500.51592032722</v>
      </c>
      <c r="M20" s="255">
        <v>69844.82085961904</v>
      </c>
      <c r="N20" s="255">
        <v>366566.6694340957</v>
      </c>
      <c r="O20" s="255">
        <v>73648.05711230742</v>
      </c>
      <c r="P20" s="255">
        <v>12013079.594104726</v>
      </c>
      <c r="Q20" s="255">
        <v>2284410.265639982</v>
      </c>
      <c r="R20" s="255">
        <v>2487821.316611036</v>
      </c>
      <c r="S20" s="255">
        <v>1461950.782023995</v>
      </c>
      <c r="T20" s="255">
        <v>932528.4440198536</v>
      </c>
      <c r="U20" s="255">
        <v>4122.960503126039</v>
      </c>
      <c r="V20" s="255">
        <v>249823.57377093154</v>
      </c>
      <c r="W20" s="255">
        <v>40179.19994171402</v>
      </c>
      <c r="X20" s="255">
        <v>69844.82085961904</v>
      </c>
      <c r="Y20" s="255">
        <v>183321.3159786132</v>
      </c>
      <c r="Z20" s="255">
        <v>366566.6694340957</v>
      </c>
      <c r="AA20" s="255">
        <v>67881.12911870731</v>
      </c>
      <c r="AB20" s="255">
        <v>5766.927993600097</v>
      </c>
      <c r="AC20" s="73"/>
      <c r="AD20" s="73"/>
      <c r="AE20" s="73"/>
      <c r="AF20" s="73"/>
      <c r="AG20" s="73"/>
      <c r="AH20" s="73"/>
    </row>
    <row r="21" spans="1:34" s="2" customFormat="1" ht="21">
      <c r="A21" s="42">
        <v>8</v>
      </c>
      <c r="B21" s="61" t="s">
        <v>1128</v>
      </c>
      <c r="C21" s="58" t="s">
        <v>1127</v>
      </c>
      <c r="D21" s="58" t="s">
        <v>583</v>
      </c>
      <c r="E21" s="58" t="s">
        <v>479</v>
      </c>
      <c r="F21" s="255">
        <v>16541949.603559291</v>
      </c>
      <c r="G21" s="255">
        <v>9567825.99202292</v>
      </c>
      <c r="H21" s="255">
        <v>1934929.8548593689</v>
      </c>
      <c r="I21" s="255">
        <v>2297961.7354421997</v>
      </c>
      <c r="J21" s="255">
        <v>1382862.5129509412</v>
      </c>
      <c r="K21" s="255">
        <v>1007577.8317298472</v>
      </c>
      <c r="L21" s="255">
        <v>150042.6255347961</v>
      </c>
      <c r="M21" s="255">
        <v>49396.947277693835</v>
      </c>
      <c r="N21" s="255">
        <v>83749.02980133283</v>
      </c>
      <c r="O21" s="255">
        <v>67603.07394018957</v>
      </c>
      <c r="P21" s="255">
        <v>9567825.99202292</v>
      </c>
      <c r="Q21" s="255">
        <v>1934929.8548593689</v>
      </c>
      <c r="R21" s="255">
        <v>2297961.7354421997</v>
      </c>
      <c r="S21" s="255">
        <v>1382862.5129509412</v>
      </c>
      <c r="T21" s="255">
        <v>789421.0678203413</v>
      </c>
      <c r="U21" s="255">
        <v>3791.8722240410007</v>
      </c>
      <c r="V21" s="255">
        <v>214364.89168546494</v>
      </c>
      <c r="W21" s="255">
        <v>37937.737931895674</v>
      </c>
      <c r="X21" s="255">
        <v>49396.947277693835</v>
      </c>
      <c r="Y21" s="255">
        <v>112104.88760290042</v>
      </c>
      <c r="Z21" s="255">
        <v>83749.02980133283</v>
      </c>
      <c r="AA21" s="255">
        <v>63258.820743605494</v>
      </c>
      <c r="AB21" s="255">
        <v>4344.253196584073</v>
      </c>
      <c r="AC21" s="73"/>
      <c r="AD21" s="73"/>
      <c r="AE21" s="73"/>
      <c r="AF21" s="73"/>
      <c r="AG21" s="73"/>
      <c r="AH21" s="73"/>
    </row>
    <row r="22" spans="1:34" s="2" customFormat="1" ht="21">
      <c r="A22" s="42">
        <v>9</v>
      </c>
      <c r="B22" s="61" t="s">
        <v>1129</v>
      </c>
      <c r="C22" s="58" t="s">
        <v>1127</v>
      </c>
      <c r="D22" s="58" t="s">
        <v>583</v>
      </c>
      <c r="E22" s="58" t="s">
        <v>481</v>
      </c>
      <c r="F22" s="255">
        <v>2825827.7020940273</v>
      </c>
      <c r="G22" s="255">
        <v>2077806.1656240644</v>
      </c>
      <c r="H22" s="255">
        <v>259892.9142973737</v>
      </c>
      <c r="I22" s="255">
        <v>82164.74327734143</v>
      </c>
      <c r="J22" s="255">
        <v>8136.572027585005</v>
      </c>
      <c r="K22" s="255">
        <v>111338.38112686118</v>
      </c>
      <c r="L22" s="255">
        <v>2070.266812939365</v>
      </c>
      <c r="M22" s="255">
        <v>3421.123454288096</v>
      </c>
      <c r="N22" s="255">
        <v>279712.37260031834</v>
      </c>
      <c r="O22" s="255">
        <v>1285.1628732558015</v>
      </c>
      <c r="P22" s="255">
        <v>2077806.1656240644</v>
      </c>
      <c r="Q22" s="255">
        <v>259892.9142973737</v>
      </c>
      <c r="R22" s="255">
        <v>82164.74327734143</v>
      </c>
      <c r="S22" s="255">
        <v>8136.572027585005</v>
      </c>
      <c r="T22" s="255">
        <v>82664.4844422889</v>
      </c>
      <c r="U22" s="255">
        <v>150.36009932620968</v>
      </c>
      <c r="V22" s="255">
        <v>28523.536585246075</v>
      </c>
      <c r="W22" s="255">
        <v>300.72019865241936</v>
      </c>
      <c r="X22" s="255">
        <v>3421.123454288096</v>
      </c>
      <c r="Y22" s="255">
        <v>1769.546614286946</v>
      </c>
      <c r="Z22" s="255">
        <v>279712.37260031834</v>
      </c>
      <c r="AA22" s="255">
        <v>142.79587480620017</v>
      </c>
      <c r="AB22" s="255">
        <v>1142.3669984496014</v>
      </c>
      <c r="AC22" s="73"/>
      <c r="AD22" s="73"/>
      <c r="AE22" s="73"/>
      <c r="AF22" s="73"/>
      <c r="AG22" s="73"/>
      <c r="AH22" s="73"/>
    </row>
    <row r="23" spans="1:34" s="2" customFormat="1" ht="11.25">
      <c r="A23" s="42"/>
      <c r="B23" s="61"/>
      <c r="C23" s="58"/>
      <c r="D23" s="58"/>
      <c r="E23" s="58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73"/>
      <c r="AD23" s="73"/>
      <c r="AE23" s="73"/>
      <c r="AF23" s="73"/>
      <c r="AG23" s="73"/>
      <c r="AH23" s="73"/>
    </row>
    <row r="24" spans="1:34" s="2" customFormat="1" ht="11.25">
      <c r="A24" s="42">
        <v>10</v>
      </c>
      <c r="B24" s="61" t="s">
        <v>1130</v>
      </c>
      <c r="C24" s="58" t="s">
        <v>998</v>
      </c>
      <c r="D24" s="58" t="s">
        <v>472</v>
      </c>
      <c r="E24" s="58" t="s">
        <v>472</v>
      </c>
      <c r="F24" s="255">
        <v>30383381</v>
      </c>
      <c r="G24" s="255">
        <v>17283570.217763547</v>
      </c>
      <c r="H24" s="255">
        <v>3521627.7755545513</v>
      </c>
      <c r="I24" s="255">
        <v>3969436.204637276</v>
      </c>
      <c r="J24" s="255">
        <v>2433145.8353994247</v>
      </c>
      <c r="K24" s="255">
        <v>2097188.729414529</v>
      </c>
      <c r="L24" s="255">
        <v>293214.1627962811</v>
      </c>
      <c r="M24" s="255">
        <v>296401.6031329785</v>
      </c>
      <c r="N24" s="255">
        <v>406881.94974481367</v>
      </c>
      <c r="O24" s="255">
        <v>81914.5215566</v>
      </c>
      <c r="P24" s="255">
        <v>17283570.217763547</v>
      </c>
      <c r="Q24" s="255">
        <v>3521627.7755545513</v>
      </c>
      <c r="R24" s="255">
        <v>3969436.204637276</v>
      </c>
      <c r="S24" s="255">
        <v>2433145.8353994247</v>
      </c>
      <c r="T24" s="255">
        <v>1756504.3201897708</v>
      </c>
      <c r="U24" s="255">
        <v>6326.933311373739</v>
      </c>
      <c r="V24" s="255">
        <v>334357.47591338493</v>
      </c>
      <c r="W24" s="255">
        <v>42259.81649037566</v>
      </c>
      <c r="X24" s="255">
        <v>296401.6031329785</v>
      </c>
      <c r="Y24" s="255">
        <v>250954.34630590543</v>
      </c>
      <c r="Z24" s="255">
        <v>406881.94974481367</v>
      </c>
      <c r="AA24" s="255">
        <v>72260.00711671666</v>
      </c>
      <c r="AB24" s="255">
        <v>9654.514439883333</v>
      </c>
      <c r="AC24" s="73"/>
      <c r="AD24" s="73"/>
      <c r="AE24" s="73"/>
      <c r="AF24" s="73"/>
      <c r="AG24" s="73"/>
      <c r="AH24" s="73"/>
    </row>
    <row r="25" spans="1:34" s="2" customFormat="1" ht="21" customHeight="1">
      <c r="A25" s="42">
        <v>11</v>
      </c>
      <c r="B25" s="61" t="s">
        <v>1131</v>
      </c>
      <c r="C25" s="58" t="s">
        <v>998</v>
      </c>
      <c r="D25" s="58" t="s">
        <v>472</v>
      </c>
      <c r="E25" s="42" t="s">
        <v>479</v>
      </c>
      <c r="F25" s="255">
        <v>17870040.52355929</v>
      </c>
      <c r="G25" s="255">
        <v>10359424.913261617</v>
      </c>
      <c r="H25" s="255">
        <v>2080147.1088801357</v>
      </c>
      <c r="I25" s="255">
        <v>2466862.292200624</v>
      </c>
      <c r="J25" s="255">
        <v>1489212.868447728</v>
      </c>
      <c r="K25" s="255">
        <v>1094804.019950472</v>
      </c>
      <c r="L25" s="255">
        <v>156482.13090205888</v>
      </c>
      <c r="M25" s="255">
        <v>68411.20156113434</v>
      </c>
      <c r="N25" s="255">
        <v>86213.5772848153</v>
      </c>
      <c r="O25" s="255">
        <v>68482.41107070568</v>
      </c>
      <c r="P25" s="255">
        <v>10359424.913261617</v>
      </c>
      <c r="Q25" s="255">
        <v>2080147.1088801357</v>
      </c>
      <c r="R25" s="255">
        <v>2466862.292200624</v>
      </c>
      <c r="S25" s="255">
        <v>1489212.868447728</v>
      </c>
      <c r="T25" s="255">
        <v>876646.2158549151</v>
      </c>
      <c r="U25" s="255">
        <v>3792.912410091992</v>
      </c>
      <c r="V25" s="255">
        <v>214364.89168546494</v>
      </c>
      <c r="W25" s="255">
        <v>38298.1855514617</v>
      </c>
      <c r="X25" s="255">
        <v>68411.20156113434</v>
      </c>
      <c r="Y25" s="255">
        <v>118183.94535059719</v>
      </c>
      <c r="Z25" s="255">
        <v>86213.5772848153</v>
      </c>
      <c r="AA25" s="255">
        <v>63667.300321706134</v>
      </c>
      <c r="AB25" s="255">
        <v>4815.110748999547</v>
      </c>
      <c r="AC25" s="73"/>
      <c r="AD25" s="73"/>
      <c r="AE25" s="73"/>
      <c r="AF25" s="73"/>
      <c r="AG25" s="73"/>
      <c r="AH25" s="73"/>
    </row>
    <row r="26" spans="1:34" s="2" customFormat="1" ht="21" customHeight="1">
      <c r="A26" s="42">
        <v>12</v>
      </c>
      <c r="B26" s="61" t="s">
        <v>1132</v>
      </c>
      <c r="C26" s="58" t="s">
        <v>998</v>
      </c>
      <c r="D26" s="58" t="s">
        <v>472</v>
      </c>
      <c r="E26" s="42" t="s">
        <v>467</v>
      </c>
      <c r="F26" s="255">
        <v>9687512.774346683</v>
      </c>
      <c r="G26" s="255">
        <v>4846339.138877865</v>
      </c>
      <c r="H26" s="255">
        <v>1181587.752377042</v>
      </c>
      <c r="I26" s="255">
        <v>1420409.1691593104</v>
      </c>
      <c r="J26" s="255">
        <v>935796.3949241118</v>
      </c>
      <c r="K26" s="255">
        <v>891046.3283371961</v>
      </c>
      <c r="L26" s="255">
        <v>134661.76508128285</v>
      </c>
      <c r="M26" s="255">
        <v>224569.27811755604</v>
      </c>
      <c r="N26" s="255">
        <v>40955.999859680014</v>
      </c>
      <c r="O26" s="255">
        <v>12146.947612638514</v>
      </c>
      <c r="P26" s="255">
        <v>4846339.138877865</v>
      </c>
      <c r="Q26" s="255">
        <v>1181587.752377042</v>
      </c>
      <c r="R26" s="255">
        <v>1420409.1691593104</v>
      </c>
      <c r="S26" s="255">
        <v>935796.3949241118</v>
      </c>
      <c r="T26" s="255">
        <v>797193.6198925668</v>
      </c>
      <c r="U26" s="255">
        <v>2383.660801955537</v>
      </c>
      <c r="V26" s="255">
        <v>91469.04764267386</v>
      </c>
      <c r="W26" s="255">
        <v>3660.910740261551</v>
      </c>
      <c r="X26" s="255">
        <v>224569.27811755604</v>
      </c>
      <c r="Y26" s="255">
        <v>131000.8543410213</v>
      </c>
      <c r="Z26" s="255">
        <v>40955.999859680014</v>
      </c>
      <c r="AA26" s="255">
        <v>8449.91092020433</v>
      </c>
      <c r="AB26" s="255">
        <v>3697.0366924341856</v>
      </c>
      <c r="AC26" s="73"/>
      <c r="AD26" s="73"/>
      <c r="AE26" s="73"/>
      <c r="AF26" s="73"/>
      <c r="AG26" s="73"/>
      <c r="AH26" s="73"/>
    </row>
    <row r="27" spans="1:34" s="2" customFormat="1" ht="21" customHeight="1">
      <c r="A27" s="42">
        <v>13</v>
      </c>
      <c r="B27" s="61" t="s">
        <v>1133</v>
      </c>
      <c r="C27" s="58" t="s">
        <v>998</v>
      </c>
      <c r="D27" s="58" t="s">
        <v>472</v>
      </c>
      <c r="E27" s="42" t="s">
        <v>481</v>
      </c>
      <c r="F27" s="255">
        <v>2825827.7020940273</v>
      </c>
      <c r="G27" s="255">
        <v>2077806.1656240644</v>
      </c>
      <c r="H27" s="255">
        <v>259892.9142973737</v>
      </c>
      <c r="I27" s="255">
        <v>82164.74327734143</v>
      </c>
      <c r="J27" s="255">
        <v>8136.572027585005</v>
      </c>
      <c r="K27" s="255">
        <v>111338.38112686118</v>
      </c>
      <c r="L27" s="255">
        <v>2070.266812939365</v>
      </c>
      <c r="M27" s="255">
        <v>3421.123454288096</v>
      </c>
      <c r="N27" s="255">
        <v>279712.37260031834</v>
      </c>
      <c r="O27" s="255">
        <v>1285.1628732558015</v>
      </c>
      <c r="P27" s="255">
        <v>2077806.1656240644</v>
      </c>
      <c r="Q27" s="255">
        <v>259892.9142973737</v>
      </c>
      <c r="R27" s="255">
        <v>82164.74327734143</v>
      </c>
      <c r="S27" s="255">
        <v>8136.572027585005</v>
      </c>
      <c r="T27" s="255">
        <v>82664.4844422889</v>
      </c>
      <c r="U27" s="255">
        <v>150.36009932620968</v>
      </c>
      <c r="V27" s="255">
        <v>28523.536585246075</v>
      </c>
      <c r="W27" s="255">
        <v>300.72019865241936</v>
      </c>
      <c r="X27" s="255">
        <v>3421.123454288096</v>
      </c>
      <c r="Y27" s="255">
        <v>1769.546614286946</v>
      </c>
      <c r="Z27" s="255">
        <v>279712.37260031834</v>
      </c>
      <c r="AA27" s="255">
        <v>142.79587480620017</v>
      </c>
      <c r="AB27" s="255">
        <v>1142.3669984496014</v>
      </c>
      <c r="AC27" s="73"/>
      <c r="AD27" s="73"/>
      <c r="AE27" s="73"/>
      <c r="AF27" s="73"/>
      <c r="AG27" s="73"/>
      <c r="AH27" s="73"/>
    </row>
    <row r="28" spans="1:34" s="2" customFormat="1" ht="11.25">
      <c r="A28" s="42"/>
      <c r="B28" s="61"/>
      <c r="C28" s="58"/>
      <c r="D28" s="58"/>
      <c r="E28" s="58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73"/>
      <c r="AD28" s="73"/>
      <c r="AE28" s="73"/>
      <c r="AF28" s="73"/>
      <c r="AG28" s="73"/>
      <c r="AH28" s="73"/>
    </row>
    <row r="29" spans="1:34" s="2" customFormat="1" ht="21">
      <c r="A29" s="42">
        <v>14</v>
      </c>
      <c r="B29" s="59" t="s">
        <v>1134</v>
      </c>
      <c r="C29" s="62" t="s">
        <v>1135</v>
      </c>
      <c r="D29" s="42" t="s">
        <v>1136</v>
      </c>
      <c r="E29" s="42" t="s">
        <v>472</v>
      </c>
      <c r="F29" s="255">
        <v>11316378.999999998</v>
      </c>
      <c r="G29" s="255">
        <v>8613407.365870133</v>
      </c>
      <c r="H29" s="255">
        <v>1340870.478680725</v>
      </c>
      <c r="I29" s="255">
        <v>495522.15591231815</v>
      </c>
      <c r="J29" s="255">
        <v>289618.2513433643</v>
      </c>
      <c r="K29" s="255">
        <v>306772.0002201656</v>
      </c>
      <c r="L29" s="255">
        <v>67162.29005480678</v>
      </c>
      <c r="M29" s="255">
        <v>157765.1856122048</v>
      </c>
      <c r="N29" s="255">
        <v>37372.984109010176</v>
      </c>
      <c r="O29" s="255">
        <v>7888.288197274154</v>
      </c>
      <c r="P29" s="255">
        <v>8613407.365870133</v>
      </c>
      <c r="Q29" s="255">
        <v>1340870.478680725</v>
      </c>
      <c r="R29" s="255">
        <v>495522.15591231815</v>
      </c>
      <c r="S29" s="255">
        <v>289618.2513433643</v>
      </c>
      <c r="T29" s="255">
        <v>242846.908038295</v>
      </c>
      <c r="U29" s="255">
        <v>470.30774247983214</v>
      </c>
      <c r="V29" s="255">
        <v>63454.78443939073</v>
      </c>
      <c r="W29" s="255">
        <v>9574.189274574257</v>
      </c>
      <c r="X29" s="255">
        <v>157765.1856122048</v>
      </c>
      <c r="Y29" s="255">
        <v>57588.10078023253</v>
      </c>
      <c r="Z29" s="255">
        <v>37372.984109010176</v>
      </c>
      <c r="AA29" s="255">
        <v>588.6199514806711</v>
      </c>
      <c r="AB29" s="255">
        <v>7299.668245793483</v>
      </c>
      <c r="AC29" s="73"/>
      <c r="AD29" s="73"/>
      <c r="AE29" s="73"/>
      <c r="AF29" s="73"/>
      <c r="AG29" s="73"/>
      <c r="AH29" s="73"/>
    </row>
    <row r="30" spans="1:34" s="2" customFormat="1" ht="21" customHeight="1">
      <c r="A30" s="42">
        <v>15</v>
      </c>
      <c r="B30" s="59" t="s">
        <v>1137</v>
      </c>
      <c r="C30" s="62" t="s">
        <v>1135</v>
      </c>
      <c r="D30" s="42" t="s">
        <v>1136</v>
      </c>
      <c r="E30" s="42" t="s">
        <v>479</v>
      </c>
      <c r="F30" s="255">
        <v>1405484.3190902902</v>
      </c>
      <c r="G30" s="255">
        <v>792370.2086486681</v>
      </c>
      <c r="H30" s="255">
        <v>173459.47434840407</v>
      </c>
      <c r="I30" s="255">
        <v>212562.62504931606</v>
      </c>
      <c r="J30" s="255">
        <v>121628.76350881113</v>
      </c>
      <c r="K30" s="255">
        <v>92292.006509851</v>
      </c>
      <c r="L30" s="255">
        <v>0</v>
      </c>
      <c r="M30" s="255">
        <v>8082.799977117953</v>
      </c>
      <c r="N30" s="255">
        <v>5088.441048122107</v>
      </c>
      <c r="O30" s="255">
        <v>0</v>
      </c>
      <c r="P30" s="255">
        <v>792370.2086486681</v>
      </c>
      <c r="Q30" s="255">
        <v>173459.47434840407</v>
      </c>
      <c r="R30" s="255">
        <v>212562.62504931606</v>
      </c>
      <c r="S30" s="255">
        <v>121628.76350881113</v>
      </c>
      <c r="T30" s="255">
        <v>79042.51543341462</v>
      </c>
      <c r="U30" s="255">
        <v>193.7539305159143</v>
      </c>
      <c r="V30" s="255">
        <v>13055.73714592046</v>
      </c>
      <c r="W30" s="255">
        <v>0</v>
      </c>
      <c r="X30" s="255">
        <v>8082.799977117953</v>
      </c>
      <c r="Y30" s="255">
        <v>0</v>
      </c>
      <c r="Z30" s="255">
        <v>5088.441048122107</v>
      </c>
      <c r="AA30" s="255">
        <v>0</v>
      </c>
      <c r="AB30" s="255">
        <v>0</v>
      </c>
      <c r="AC30" s="73"/>
      <c r="AD30" s="73"/>
      <c r="AE30" s="73"/>
      <c r="AF30" s="73"/>
      <c r="AG30" s="73"/>
      <c r="AH30" s="73"/>
    </row>
    <row r="31" spans="1:34" s="2" customFormat="1" ht="21" customHeight="1">
      <c r="A31" s="42">
        <v>16</v>
      </c>
      <c r="B31" s="59" t="s">
        <v>1138</v>
      </c>
      <c r="C31" s="62" t="s">
        <v>1135</v>
      </c>
      <c r="D31" s="42" t="s">
        <v>1136</v>
      </c>
      <c r="E31" s="42" t="s">
        <v>467</v>
      </c>
      <c r="F31" s="255">
        <v>1039898.8600890776</v>
      </c>
      <c r="G31" s="255">
        <v>498734.42789900023</v>
      </c>
      <c r="H31" s="255">
        <v>132928.44945916336</v>
      </c>
      <c r="I31" s="255">
        <v>165213.2683344077</v>
      </c>
      <c r="J31" s="255">
        <v>103043.5748030266</v>
      </c>
      <c r="K31" s="255">
        <v>103703.98252977284</v>
      </c>
      <c r="L31" s="255">
        <v>0</v>
      </c>
      <c r="M31" s="255">
        <v>32957.38001988869</v>
      </c>
      <c r="N31" s="255">
        <v>3317.777043818377</v>
      </c>
      <c r="O31" s="255">
        <v>0</v>
      </c>
      <c r="P31" s="255">
        <v>498734.42789900023</v>
      </c>
      <c r="Q31" s="255">
        <v>132928.44945916336</v>
      </c>
      <c r="R31" s="255">
        <v>165213.2683344077</v>
      </c>
      <c r="S31" s="255">
        <v>103043.5748030266</v>
      </c>
      <c r="T31" s="255">
        <v>95795.55692464134</v>
      </c>
      <c r="U31" s="255">
        <v>169.14154920603133</v>
      </c>
      <c r="V31" s="255">
        <v>7739.284055925464</v>
      </c>
      <c r="W31" s="255">
        <v>0</v>
      </c>
      <c r="X31" s="255">
        <v>32957.38001988869</v>
      </c>
      <c r="Y31" s="255">
        <v>0</v>
      </c>
      <c r="Z31" s="255">
        <v>3317.777043818377</v>
      </c>
      <c r="AA31" s="255">
        <v>0</v>
      </c>
      <c r="AB31" s="255">
        <v>0</v>
      </c>
      <c r="AC31" s="73"/>
      <c r="AD31" s="73"/>
      <c r="AE31" s="73"/>
      <c r="AF31" s="73"/>
      <c r="AG31" s="73"/>
      <c r="AH31" s="73"/>
    </row>
    <row r="32" spans="1:34" s="2" customFormat="1" ht="21" customHeight="1">
      <c r="A32" s="42">
        <v>17</v>
      </c>
      <c r="B32" s="59" t="s">
        <v>1139</v>
      </c>
      <c r="C32" s="62" t="s">
        <v>1135</v>
      </c>
      <c r="D32" s="42" t="s">
        <v>1136</v>
      </c>
      <c r="E32" s="42" t="s">
        <v>481</v>
      </c>
      <c r="F32" s="255">
        <v>8870995.820820631</v>
      </c>
      <c r="G32" s="255">
        <v>7322302.729322464</v>
      </c>
      <c r="H32" s="255">
        <v>1034482.5548731576</v>
      </c>
      <c r="I32" s="255">
        <v>117746.26252859442</v>
      </c>
      <c r="J32" s="255">
        <v>64945.913031526565</v>
      </c>
      <c r="K32" s="255">
        <v>110776.01118054174</v>
      </c>
      <c r="L32" s="255">
        <v>67162.29005480678</v>
      </c>
      <c r="M32" s="255">
        <v>116725.00561519818</v>
      </c>
      <c r="N32" s="255">
        <v>28966.766017069694</v>
      </c>
      <c r="O32" s="255">
        <v>7888.288197274154</v>
      </c>
      <c r="P32" s="255">
        <v>7322302.729322464</v>
      </c>
      <c r="Q32" s="255">
        <v>1034482.5548731576</v>
      </c>
      <c r="R32" s="255">
        <v>117746.26252859442</v>
      </c>
      <c r="S32" s="255">
        <v>64945.913031526565</v>
      </c>
      <c r="T32" s="255">
        <v>68008.83568023903</v>
      </c>
      <c r="U32" s="255">
        <v>107.4122627578865</v>
      </c>
      <c r="V32" s="255">
        <v>42659.76323754481</v>
      </c>
      <c r="W32" s="255">
        <v>9574.189274574257</v>
      </c>
      <c r="X32" s="255">
        <v>116725.00561519818</v>
      </c>
      <c r="Y32" s="255">
        <v>57588.10078023253</v>
      </c>
      <c r="Z32" s="255">
        <v>28966.766017069694</v>
      </c>
      <c r="AA32" s="255">
        <v>588.6199514806711</v>
      </c>
      <c r="AB32" s="255">
        <v>7299.668245793483</v>
      </c>
      <c r="AC32" s="73"/>
      <c r="AD32" s="73"/>
      <c r="AE32" s="73"/>
      <c r="AF32" s="73"/>
      <c r="AG32" s="73"/>
      <c r="AH32" s="73"/>
    </row>
    <row r="33" spans="1:34" s="2" customFormat="1" ht="11.25">
      <c r="A33" s="42"/>
      <c r="B33" s="59"/>
      <c r="C33" s="62"/>
      <c r="D33" s="42"/>
      <c r="E33" s="42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73"/>
      <c r="AD33" s="73"/>
      <c r="AE33" s="73"/>
      <c r="AF33" s="73"/>
      <c r="AG33" s="73"/>
      <c r="AH33" s="73"/>
    </row>
    <row r="34" spans="1:34" s="2" customFormat="1" ht="11.25">
      <c r="A34" s="42">
        <v>18</v>
      </c>
      <c r="B34" s="61" t="s">
        <v>1140</v>
      </c>
      <c r="C34" s="58" t="s">
        <v>1141</v>
      </c>
      <c r="D34" s="58" t="s">
        <v>727</v>
      </c>
      <c r="E34" s="58" t="s">
        <v>481</v>
      </c>
      <c r="F34" s="255">
        <v>1151280</v>
      </c>
      <c r="G34" s="255">
        <v>1015392.4195448041</v>
      </c>
      <c r="H34" s="255">
        <v>119385.47793701805</v>
      </c>
      <c r="I34" s="255">
        <v>8659.034174455443</v>
      </c>
      <c r="J34" s="255">
        <v>788.4882112500818</v>
      </c>
      <c r="K34" s="255">
        <v>775.3467410625803</v>
      </c>
      <c r="L34" s="255">
        <v>19.114865727274708</v>
      </c>
      <c r="M34" s="255">
        <v>23.893582159093384</v>
      </c>
      <c r="N34" s="255">
        <v>6225.472831551781</v>
      </c>
      <c r="O34" s="255">
        <v>10.752111971592024</v>
      </c>
      <c r="P34" s="255">
        <v>1015392.4195448041</v>
      </c>
      <c r="Q34" s="255">
        <v>119385.47793701805</v>
      </c>
      <c r="R34" s="255">
        <v>8659.034174455443</v>
      </c>
      <c r="S34" s="255">
        <v>788.4882112500818</v>
      </c>
      <c r="T34" s="255">
        <v>568.6672553864225</v>
      </c>
      <c r="U34" s="255">
        <v>1.1946791079546693</v>
      </c>
      <c r="V34" s="255">
        <v>205.4848065682031</v>
      </c>
      <c r="W34" s="255">
        <v>2.3893582159093385</v>
      </c>
      <c r="X34" s="255">
        <v>23.893582159093384</v>
      </c>
      <c r="Y34" s="255">
        <v>16.725507511365368</v>
      </c>
      <c r="Z34" s="255">
        <v>6225.472831551781</v>
      </c>
      <c r="AA34" s="255">
        <v>1.1946791079546693</v>
      </c>
      <c r="AB34" s="255">
        <v>9.557432863637354</v>
      </c>
      <c r="AC34" s="73"/>
      <c r="AD34" s="73"/>
      <c r="AE34" s="73"/>
      <c r="AF34" s="73"/>
      <c r="AG34" s="73"/>
      <c r="AH34" s="73"/>
    </row>
    <row r="35" spans="1:34" s="2" customFormat="1" ht="11.25">
      <c r="A35" s="42"/>
      <c r="B35" s="61"/>
      <c r="C35" s="58"/>
      <c r="D35" s="58"/>
      <c r="E35" s="58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D35" s="73"/>
      <c r="AE35" s="73"/>
      <c r="AF35" s="73"/>
      <c r="AG35" s="73"/>
      <c r="AH35" s="73"/>
    </row>
    <row r="36" spans="1:34" s="2" customFormat="1" ht="21">
      <c r="A36" s="42">
        <v>19</v>
      </c>
      <c r="B36" s="61" t="s">
        <v>1142</v>
      </c>
      <c r="C36" s="58" t="s">
        <v>1143</v>
      </c>
      <c r="D36" s="58" t="s">
        <v>564</v>
      </c>
      <c r="E36" s="58" t="s">
        <v>472</v>
      </c>
      <c r="F36" s="255">
        <v>15950330.999999998</v>
      </c>
      <c r="G36" s="255">
        <v>8929775.038672386</v>
      </c>
      <c r="H36" s="255">
        <v>1850946.3001599542</v>
      </c>
      <c r="I36" s="255">
        <v>2103111.371082528</v>
      </c>
      <c r="J36" s="255">
        <v>1301299.1184502218</v>
      </c>
      <c r="K36" s="255">
        <v>1135805.316616144</v>
      </c>
      <c r="L36" s="255">
        <v>212770.83700264592</v>
      </c>
      <c r="M36" s="255">
        <v>179405.95362245085</v>
      </c>
      <c r="N36" s="255">
        <v>194035.05304225688</v>
      </c>
      <c r="O36" s="255">
        <v>43182.01135141317</v>
      </c>
      <c r="P36" s="255">
        <v>8929775.038672386</v>
      </c>
      <c r="Q36" s="255">
        <v>1850946.3001599542</v>
      </c>
      <c r="R36" s="255">
        <v>2103111.371082528</v>
      </c>
      <c r="S36" s="255">
        <v>1301299.1184502218</v>
      </c>
      <c r="T36" s="255">
        <v>963128.4728292384</v>
      </c>
      <c r="U36" s="255">
        <v>3321.1847349785135</v>
      </c>
      <c r="V36" s="255">
        <v>169355.65905192716</v>
      </c>
      <c r="W36" s="255">
        <v>21689.36098626098</v>
      </c>
      <c r="X36" s="255">
        <v>179405.95362245085</v>
      </c>
      <c r="Y36" s="255">
        <v>191081.4760163849</v>
      </c>
      <c r="Z36" s="255">
        <v>194035.05304225688</v>
      </c>
      <c r="AA36" s="255">
        <v>38011.908287018414</v>
      </c>
      <c r="AB36" s="255">
        <v>5170.10306439477</v>
      </c>
      <c r="AC36" s="73"/>
      <c r="AD36" s="73"/>
      <c r="AE36" s="73"/>
      <c r="AF36" s="73"/>
      <c r="AG36" s="73"/>
      <c r="AH36" s="73"/>
    </row>
    <row r="37" spans="1:34" s="2" customFormat="1" ht="21" customHeight="1">
      <c r="A37" s="42">
        <v>20</v>
      </c>
      <c r="B37" s="61" t="s">
        <v>1144</v>
      </c>
      <c r="C37" s="58" t="s">
        <v>1143</v>
      </c>
      <c r="D37" s="58" t="s">
        <v>564</v>
      </c>
      <c r="E37" s="42" t="s">
        <v>479</v>
      </c>
      <c r="F37" s="255">
        <v>8445735.024980372</v>
      </c>
      <c r="G37" s="255">
        <v>4896602.265718877</v>
      </c>
      <c r="H37" s="255">
        <v>980546.7509176803</v>
      </c>
      <c r="I37" s="255">
        <v>1162191.4777032621</v>
      </c>
      <c r="J37" s="255">
        <v>702455.7630064132</v>
      </c>
      <c r="K37" s="255">
        <v>518178.4588128277</v>
      </c>
      <c r="L37" s="255">
        <v>78887.6564850436</v>
      </c>
      <c r="M37" s="255">
        <v>35025.28937455066</v>
      </c>
      <c r="N37" s="255">
        <v>39946.36993682878</v>
      </c>
      <c r="O37" s="255">
        <v>31900.993024889543</v>
      </c>
      <c r="P37" s="255">
        <v>4896602.265718877</v>
      </c>
      <c r="Q37" s="255">
        <v>980546.7509176803</v>
      </c>
      <c r="R37" s="255">
        <v>1162191.4777032621</v>
      </c>
      <c r="S37" s="255">
        <v>702455.7630064132</v>
      </c>
      <c r="T37" s="255">
        <v>418313.0733934744</v>
      </c>
      <c r="U37" s="255">
        <v>1736.4684996210367</v>
      </c>
      <c r="V37" s="255">
        <v>98128.91691973228</v>
      </c>
      <c r="W37" s="255">
        <v>17937.721471384633</v>
      </c>
      <c r="X37" s="255">
        <v>35025.28937455066</v>
      </c>
      <c r="Y37" s="255">
        <v>60949.935013658964</v>
      </c>
      <c r="Z37" s="255">
        <v>39946.36993682878</v>
      </c>
      <c r="AA37" s="255">
        <v>29604.953016434745</v>
      </c>
      <c r="AB37" s="255">
        <v>2296.0400084547987</v>
      </c>
      <c r="AC37" s="73"/>
      <c r="AD37" s="73"/>
      <c r="AE37" s="73"/>
      <c r="AF37" s="73"/>
      <c r="AG37" s="73"/>
      <c r="AH37" s="73"/>
    </row>
    <row r="38" spans="1:34" s="2" customFormat="1" ht="21" customHeight="1">
      <c r="A38" s="42">
        <v>21</v>
      </c>
      <c r="B38" s="61" t="s">
        <v>1145</v>
      </c>
      <c r="C38" s="58" t="s">
        <v>1143</v>
      </c>
      <c r="D38" s="58" t="s">
        <v>564</v>
      </c>
      <c r="E38" s="42" t="s">
        <v>467</v>
      </c>
      <c r="F38" s="255">
        <v>6211028.685954704</v>
      </c>
      <c r="G38" s="255">
        <v>3082024.1636886997</v>
      </c>
      <c r="H38" s="255">
        <v>751429.4604623705</v>
      </c>
      <c r="I38" s="255">
        <v>903307.6836400718</v>
      </c>
      <c r="J38" s="255">
        <v>595118.7110105318</v>
      </c>
      <c r="K38" s="255">
        <v>566659.9542881357</v>
      </c>
      <c r="L38" s="255">
        <v>132935.4831661783</v>
      </c>
      <c r="M38" s="255">
        <v>142814.59092041443</v>
      </c>
      <c r="N38" s="255">
        <v>26045.924067293374</v>
      </c>
      <c r="O38" s="255">
        <v>10692.714711008623</v>
      </c>
      <c r="P38" s="255">
        <v>3082024.1636886997</v>
      </c>
      <c r="Q38" s="255">
        <v>751429.4604623705</v>
      </c>
      <c r="R38" s="255">
        <v>903307.6836400718</v>
      </c>
      <c r="S38" s="255">
        <v>595118.7110105318</v>
      </c>
      <c r="T38" s="255">
        <v>506974.4252805736</v>
      </c>
      <c r="U38" s="255">
        <v>1515.8865236504228</v>
      </c>
      <c r="V38" s="255">
        <v>58169.642483911666</v>
      </c>
      <c r="W38" s="255">
        <v>3613.9800914622374</v>
      </c>
      <c r="X38" s="255">
        <v>142814.59092041443</v>
      </c>
      <c r="Y38" s="255">
        <v>129321.50307471608</v>
      </c>
      <c r="Z38" s="255">
        <v>26045.924067293374</v>
      </c>
      <c r="AA38" s="255">
        <v>8341.588202193107</v>
      </c>
      <c r="AB38" s="255">
        <v>2351.126508815516</v>
      </c>
      <c r="AC38" s="73"/>
      <c r="AD38" s="73"/>
      <c r="AE38" s="73"/>
      <c r="AF38" s="73"/>
      <c r="AG38" s="73"/>
      <c r="AH38" s="73"/>
    </row>
    <row r="39" spans="1:34" s="2" customFormat="1" ht="21" customHeight="1">
      <c r="A39" s="42">
        <v>22</v>
      </c>
      <c r="B39" s="61" t="s">
        <v>1146</v>
      </c>
      <c r="C39" s="58" t="s">
        <v>1143</v>
      </c>
      <c r="D39" s="58" t="s">
        <v>564</v>
      </c>
      <c r="E39" s="42" t="s">
        <v>481</v>
      </c>
      <c r="F39" s="255">
        <v>1293567.2890649233</v>
      </c>
      <c r="G39" s="255">
        <v>951148.6092648086</v>
      </c>
      <c r="H39" s="255">
        <v>118970.08877990316</v>
      </c>
      <c r="I39" s="255">
        <v>37612.209739194266</v>
      </c>
      <c r="J39" s="255">
        <v>3724.644433277059</v>
      </c>
      <c r="K39" s="255">
        <v>50966.90351518069</v>
      </c>
      <c r="L39" s="255">
        <v>947.6973514239913</v>
      </c>
      <c r="M39" s="255">
        <v>1566.0733274857762</v>
      </c>
      <c r="N39" s="255">
        <v>128042.75903813474</v>
      </c>
      <c r="O39" s="255">
        <v>588.3036155150121</v>
      </c>
      <c r="P39" s="255">
        <v>951148.6092648086</v>
      </c>
      <c r="Q39" s="255">
        <v>118970.08877990316</v>
      </c>
      <c r="R39" s="255">
        <v>37612.209739194266</v>
      </c>
      <c r="S39" s="255">
        <v>3724.644433277059</v>
      </c>
      <c r="T39" s="255">
        <v>37840.97415519041</v>
      </c>
      <c r="U39" s="255">
        <v>68.8297117070536</v>
      </c>
      <c r="V39" s="255">
        <v>13057.099648283227</v>
      </c>
      <c r="W39" s="255">
        <v>137.6594234141072</v>
      </c>
      <c r="X39" s="255">
        <v>1566.0733274857762</v>
      </c>
      <c r="Y39" s="255">
        <v>810.0379280098841</v>
      </c>
      <c r="Z39" s="255">
        <v>128042.75903813474</v>
      </c>
      <c r="AA39" s="255">
        <v>65.3670683905569</v>
      </c>
      <c r="AB39" s="255">
        <v>522.9365471244552</v>
      </c>
      <c r="AC39" s="73"/>
      <c r="AD39" s="73"/>
      <c r="AE39" s="73"/>
      <c r="AF39" s="73"/>
      <c r="AG39" s="73"/>
      <c r="AH39" s="73"/>
    </row>
    <row r="40" spans="1:34" s="2" customFormat="1" ht="11.25">
      <c r="A40" s="42"/>
      <c r="B40" s="61"/>
      <c r="C40" s="58"/>
      <c r="D40" s="58"/>
      <c r="E40" s="58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73"/>
      <c r="AD40" s="73"/>
      <c r="AE40" s="73"/>
      <c r="AF40" s="73"/>
      <c r="AG40" s="73"/>
      <c r="AH40" s="73"/>
    </row>
    <row r="41" spans="1:34" s="2" customFormat="1" ht="11.25">
      <c r="A41" s="42">
        <v>23</v>
      </c>
      <c r="B41" s="63" t="s">
        <v>1147</v>
      </c>
      <c r="C41" s="54" t="s">
        <v>1148</v>
      </c>
      <c r="D41" s="57" t="s">
        <v>567</v>
      </c>
      <c r="E41" s="58" t="s">
        <v>472</v>
      </c>
      <c r="F41" s="255">
        <v>433703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433703</v>
      </c>
      <c r="O41" s="255">
        <v>0</v>
      </c>
      <c r="P41" s="255">
        <v>0</v>
      </c>
      <c r="Q41" s="255">
        <v>0</v>
      </c>
      <c r="R41" s="255">
        <v>0</v>
      </c>
      <c r="S41" s="255">
        <v>0</v>
      </c>
      <c r="T41" s="255">
        <v>0</v>
      </c>
      <c r="U41" s="255">
        <v>0</v>
      </c>
      <c r="V41" s="255">
        <v>0</v>
      </c>
      <c r="W41" s="255">
        <v>0</v>
      </c>
      <c r="X41" s="255">
        <v>0</v>
      </c>
      <c r="Y41" s="255">
        <v>0</v>
      </c>
      <c r="Z41" s="255">
        <v>433703</v>
      </c>
      <c r="AA41" s="255">
        <v>0</v>
      </c>
      <c r="AB41" s="255">
        <v>0</v>
      </c>
      <c r="AC41" s="73"/>
      <c r="AD41" s="73"/>
      <c r="AE41" s="73"/>
      <c r="AF41" s="73"/>
      <c r="AG41" s="73"/>
      <c r="AH41" s="73"/>
    </row>
    <row r="42" spans="1:34" s="2" customFormat="1" ht="21" customHeight="1">
      <c r="A42" s="42">
        <v>24</v>
      </c>
      <c r="B42" s="63" t="s">
        <v>1149</v>
      </c>
      <c r="C42" s="54" t="s">
        <v>1148</v>
      </c>
      <c r="D42" s="57" t="s">
        <v>567</v>
      </c>
      <c r="E42" s="42" t="s">
        <v>479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5">
        <v>0</v>
      </c>
      <c r="Q42" s="255">
        <v>0</v>
      </c>
      <c r="R42" s="255">
        <v>0</v>
      </c>
      <c r="S42" s="255">
        <v>0</v>
      </c>
      <c r="T42" s="255">
        <v>0</v>
      </c>
      <c r="U42" s="255">
        <v>0</v>
      </c>
      <c r="V42" s="255">
        <v>0</v>
      </c>
      <c r="W42" s="255">
        <v>0</v>
      </c>
      <c r="X42" s="255">
        <v>0</v>
      </c>
      <c r="Y42" s="255">
        <v>0</v>
      </c>
      <c r="Z42" s="255">
        <v>0</v>
      </c>
      <c r="AA42" s="255">
        <v>0</v>
      </c>
      <c r="AB42" s="255">
        <v>0</v>
      </c>
      <c r="AC42" s="73"/>
      <c r="AD42" s="73"/>
      <c r="AE42" s="73"/>
      <c r="AF42" s="73"/>
      <c r="AG42" s="73"/>
      <c r="AH42" s="73"/>
    </row>
    <row r="43" spans="1:34" s="2" customFormat="1" ht="21" customHeight="1">
      <c r="A43" s="42">
        <v>25</v>
      </c>
      <c r="B43" s="63" t="s">
        <v>1150</v>
      </c>
      <c r="C43" s="54" t="s">
        <v>1148</v>
      </c>
      <c r="D43" s="57" t="s">
        <v>567</v>
      </c>
      <c r="E43" s="42" t="s">
        <v>467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  <c r="Q43" s="255">
        <v>0</v>
      </c>
      <c r="R43" s="255">
        <v>0</v>
      </c>
      <c r="S43" s="255">
        <v>0</v>
      </c>
      <c r="T43" s="255">
        <v>0</v>
      </c>
      <c r="U43" s="255">
        <v>0</v>
      </c>
      <c r="V43" s="255">
        <v>0</v>
      </c>
      <c r="W43" s="255">
        <v>0</v>
      </c>
      <c r="X43" s="255">
        <v>0</v>
      </c>
      <c r="Y43" s="255">
        <v>0</v>
      </c>
      <c r="Z43" s="255">
        <v>0</v>
      </c>
      <c r="AA43" s="255">
        <v>0</v>
      </c>
      <c r="AB43" s="255">
        <v>0</v>
      </c>
      <c r="AC43" s="73"/>
      <c r="AD43" s="73"/>
      <c r="AE43" s="73"/>
      <c r="AF43" s="73"/>
      <c r="AG43" s="73"/>
      <c r="AH43" s="73"/>
    </row>
    <row r="44" spans="1:34" s="2" customFormat="1" ht="21" customHeight="1">
      <c r="A44" s="42">
        <v>26</v>
      </c>
      <c r="B44" s="63" t="s">
        <v>1151</v>
      </c>
      <c r="C44" s="54" t="s">
        <v>1148</v>
      </c>
      <c r="D44" s="57" t="s">
        <v>567</v>
      </c>
      <c r="E44" s="42" t="s">
        <v>481</v>
      </c>
      <c r="F44" s="255">
        <v>433703</v>
      </c>
      <c r="G44" s="255">
        <v>0</v>
      </c>
      <c r="H44" s="255">
        <v>0</v>
      </c>
      <c r="I44" s="255">
        <v>0</v>
      </c>
      <c r="J44" s="255">
        <v>0</v>
      </c>
      <c r="K44" s="255">
        <v>0</v>
      </c>
      <c r="L44" s="255">
        <v>0</v>
      </c>
      <c r="M44" s="255">
        <v>0</v>
      </c>
      <c r="N44" s="255">
        <v>433703</v>
      </c>
      <c r="O44" s="255">
        <v>0</v>
      </c>
      <c r="P44" s="255">
        <v>0</v>
      </c>
      <c r="Q44" s="255">
        <v>0</v>
      </c>
      <c r="R44" s="255">
        <v>0</v>
      </c>
      <c r="S44" s="255">
        <v>0</v>
      </c>
      <c r="T44" s="255">
        <v>0</v>
      </c>
      <c r="U44" s="255">
        <v>0</v>
      </c>
      <c r="V44" s="255">
        <v>0</v>
      </c>
      <c r="W44" s="255">
        <v>0</v>
      </c>
      <c r="X44" s="255">
        <v>0</v>
      </c>
      <c r="Y44" s="255">
        <v>0</v>
      </c>
      <c r="Z44" s="255">
        <v>433703</v>
      </c>
      <c r="AA44" s="255">
        <v>0</v>
      </c>
      <c r="AB44" s="255">
        <v>0</v>
      </c>
      <c r="AC44" s="73"/>
      <c r="AD44" s="73"/>
      <c r="AE44" s="73"/>
      <c r="AF44" s="73"/>
      <c r="AG44" s="73"/>
      <c r="AH44" s="73"/>
    </row>
    <row r="45" spans="1:34" s="2" customFormat="1" ht="11.25">
      <c r="A45" s="42"/>
      <c r="B45" s="61"/>
      <c r="C45" s="58"/>
      <c r="D45" s="58"/>
      <c r="E45" s="58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73"/>
      <c r="AD45" s="73"/>
      <c r="AE45" s="73"/>
      <c r="AF45" s="73"/>
      <c r="AG45" s="73"/>
      <c r="AH45" s="73"/>
    </row>
    <row r="46" spans="1:34" s="2" customFormat="1" ht="11.25">
      <c r="A46" s="42">
        <v>27</v>
      </c>
      <c r="B46" s="61" t="s">
        <v>1152</v>
      </c>
      <c r="C46" s="58" t="s">
        <v>769</v>
      </c>
      <c r="D46" s="58" t="s">
        <v>472</v>
      </c>
      <c r="E46" s="58" t="s">
        <v>472</v>
      </c>
      <c r="F46" s="255">
        <v>59235074.00000001</v>
      </c>
      <c r="G46" s="255">
        <v>35842145.041850865</v>
      </c>
      <c r="H46" s="255">
        <v>6832830.032332249</v>
      </c>
      <c r="I46" s="255">
        <v>6576728.765806577</v>
      </c>
      <c r="J46" s="255">
        <v>4024851.693404261</v>
      </c>
      <c r="K46" s="255">
        <v>3540541.392991902</v>
      </c>
      <c r="L46" s="255">
        <v>573166.4047194611</v>
      </c>
      <c r="M46" s="255">
        <v>633596.6359497933</v>
      </c>
      <c r="N46" s="255">
        <v>1078218.4597276326</v>
      </c>
      <c r="O46" s="255">
        <v>132995.5732172589</v>
      </c>
      <c r="P46" s="255">
        <v>35842145.041850865</v>
      </c>
      <c r="Q46" s="255">
        <v>6832830.032332249</v>
      </c>
      <c r="R46" s="255">
        <v>6576728.765806577</v>
      </c>
      <c r="S46" s="255">
        <v>4024851.693404261</v>
      </c>
      <c r="T46" s="255">
        <v>2963048.3683126904</v>
      </c>
      <c r="U46" s="255">
        <v>10119.620467940038</v>
      </c>
      <c r="V46" s="255">
        <v>567373.404211271</v>
      </c>
      <c r="W46" s="255">
        <v>73525.75610942682</v>
      </c>
      <c r="X46" s="255">
        <v>633596.6359497933</v>
      </c>
      <c r="Y46" s="255">
        <v>499640.6486100343</v>
      </c>
      <c r="Z46" s="255">
        <v>1078218.4597276326</v>
      </c>
      <c r="AA46" s="255">
        <v>110861.73003432369</v>
      </c>
      <c r="AB46" s="255">
        <v>22133.843182935223</v>
      </c>
      <c r="AC46" s="73"/>
      <c r="AD46" s="73"/>
      <c r="AE46" s="73"/>
      <c r="AF46" s="73"/>
      <c r="AG46" s="73"/>
      <c r="AH46" s="73"/>
    </row>
    <row r="47" spans="1:34" s="2" customFormat="1" ht="21" customHeight="1">
      <c r="A47" s="42">
        <v>28</v>
      </c>
      <c r="B47" s="61" t="s">
        <v>1153</v>
      </c>
      <c r="C47" s="58" t="s">
        <v>769</v>
      </c>
      <c r="D47" s="58" t="s">
        <v>472</v>
      </c>
      <c r="E47" s="42" t="s">
        <v>479</v>
      </c>
      <c r="F47" s="255">
        <v>27721259.867629953</v>
      </c>
      <c r="G47" s="255">
        <v>16048397.387629163</v>
      </c>
      <c r="H47" s="255">
        <v>3234153.3341462202</v>
      </c>
      <c r="I47" s="255">
        <v>3841616.394953202</v>
      </c>
      <c r="J47" s="255">
        <v>2313297.3949629525</v>
      </c>
      <c r="K47" s="255">
        <v>1705274.4852731505</v>
      </c>
      <c r="L47" s="255">
        <v>235369.7873871025</v>
      </c>
      <c r="M47" s="255">
        <v>111519.29091280294</v>
      </c>
      <c r="N47" s="255">
        <v>131248.38826976618</v>
      </c>
      <c r="O47" s="255">
        <v>100383.40409559522</v>
      </c>
      <c r="P47" s="255">
        <v>16048397.387629163</v>
      </c>
      <c r="Q47" s="255">
        <v>3234153.3341462202</v>
      </c>
      <c r="R47" s="255">
        <v>3841616.394953202</v>
      </c>
      <c r="S47" s="255">
        <v>2313297.3949629525</v>
      </c>
      <c r="T47" s="255">
        <v>1374001.804681804</v>
      </c>
      <c r="U47" s="255">
        <v>5723.134840228943</v>
      </c>
      <c r="V47" s="255">
        <v>325549.5457511177</v>
      </c>
      <c r="W47" s="255">
        <v>56235.90702284633</v>
      </c>
      <c r="X47" s="255">
        <v>111519.29091280294</v>
      </c>
      <c r="Y47" s="255">
        <v>179133.88036425615</v>
      </c>
      <c r="Z47" s="255">
        <v>131248.38826976618</v>
      </c>
      <c r="AA47" s="255">
        <v>93272.25333814087</v>
      </c>
      <c r="AB47" s="255">
        <v>7111.150757454345</v>
      </c>
      <c r="AC47" s="73"/>
      <c r="AD47" s="73"/>
      <c r="AE47" s="73"/>
      <c r="AF47" s="73"/>
      <c r="AG47" s="73"/>
      <c r="AH47" s="73"/>
    </row>
    <row r="48" spans="1:34" s="2" customFormat="1" ht="21">
      <c r="A48" s="42">
        <v>29</v>
      </c>
      <c r="B48" s="61" t="s">
        <v>1154</v>
      </c>
      <c r="C48" s="58" t="s">
        <v>769</v>
      </c>
      <c r="D48" s="58" t="s">
        <v>472</v>
      </c>
      <c r="E48" s="42" t="s">
        <v>467</v>
      </c>
      <c r="F48" s="255">
        <v>16938440.320390467</v>
      </c>
      <c r="G48" s="255">
        <v>8427097.730465565</v>
      </c>
      <c r="H48" s="255">
        <v>2065945.662298576</v>
      </c>
      <c r="I48" s="255">
        <v>2488930.12113379</v>
      </c>
      <c r="J48" s="255">
        <v>1633958.68073767</v>
      </c>
      <c r="K48" s="255">
        <v>1561410.265155105</v>
      </c>
      <c r="L48" s="255">
        <v>267597.24824746116</v>
      </c>
      <c r="M48" s="255">
        <v>400341.2490578592</v>
      </c>
      <c r="N48" s="255">
        <v>70319.70097079178</v>
      </c>
      <c r="O48" s="255">
        <v>22839.662323647135</v>
      </c>
      <c r="P48" s="255">
        <v>8427097.730465565</v>
      </c>
      <c r="Q48" s="255">
        <v>2065945.662298576</v>
      </c>
      <c r="R48" s="255">
        <v>2488930.12113379</v>
      </c>
      <c r="S48" s="255">
        <v>1633958.68073767</v>
      </c>
      <c r="T48" s="255">
        <v>1399963.6020977818</v>
      </c>
      <c r="U48" s="255">
        <v>4068.688874811991</v>
      </c>
      <c r="V48" s="255">
        <v>157377.97418251098</v>
      </c>
      <c r="W48" s="255">
        <v>7274.890831723788</v>
      </c>
      <c r="X48" s="255">
        <v>400341.2490578592</v>
      </c>
      <c r="Y48" s="255">
        <v>260322.35741573738</v>
      </c>
      <c r="Z48" s="255">
        <v>70319.70097079178</v>
      </c>
      <c r="AA48" s="255">
        <v>16791.499122397436</v>
      </c>
      <c r="AB48" s="255">
        <v>6048.163201249701</v>
      </c>
      <c r="AC48" s="73"/>
      <c r="AD48" s="73"/>
      <c r="AE48" s="73"/>
      <c r="AF48" s="73"/>
      <c r="AG48" s="73"/>
      <c r="AH48" s="73"/>
    </row>
    <row r="49" spans="1:34" s="2" customFormat="1" ht="21" customHeight="1">
      <c r="A49" s="42">
        <v>30</v>
      </c>
      <c r="B49" s="61" t="s">
        <v>1155</v>
      </c>
      <c r="C49" s="58" t="s">
        <v>769</v>
      </c>
      <c r="D49" s="58" t="s">
        <v>472</v>
      </c>
      <c r="E49" s="42" t="s">
        <v>481</v>
      </c>
      <c r="F49" s="255">
        <v>14575373.811979583</v>
      </c>
      <c r="G49" s="255">
        <v>11366649.923756141</v>
      </c>
      <c r="H49" s="255">
        <v>1532731.0358874525</v>
      </c>
      <c r="I49" s="255">
        <v>246182.24971958558</v>
      </c>
      <c r="J49" s="255">
        <v>77595.61770363871</v>
      </c>
      <c r="K49" s="255">
        <v>273856.6425636462</v>
      </c>
      <c r="L49" s="255">
        <v>70199.36908489742</v>
      </c>
      <c r="M49" s="255">
        <v>121736.09597913116</v>
      </c>
      <c r="N49" s="255">
        <v>876650.3704870746</v>
      </c>
      <c r="O49" s="255">
        <v>9772.50679801656</v>
      </c>
      <c r="P49" s="255">
        <v>11366649.923756141</v>
      </c>
      <c r="Q49" s="255">
        <v>1532731.0358874525</v>
      </c>
      <c r="R49" s="255">
        <v>246182.24971958558</v>
      </c>
      <c r="S49" s="255">
        <v>77595.61770363871</v>
      </c>
      <c r="T49" s="255">
        <v>189082.96153310477</v>
      </c>
      <c r="U49" s="255">
        <v>327.79675289910443</v>
      </c>
      <c r="V49" s="255">
        <v>84445.88427764231</v>
      </c>
      <c r="W49" s="255">
        <v>10014.958254856692</v>
      </c>
      <c r="X49" s="255">
        <v>121736.09597913116</v>
      </c>
      <c r="Y49" s="255">
        <v>60184.41083004073</v>
      </c>
      <c r="Z49" s="255">
        <v>876650.3704870746</v>
      </c>
      <c r="AA49" s="255">
        <v>797.977573785383</v>
      </c>
      <c r="AB49" s="255">
        <v>8974.529224231177</v>
      </c>
      <c r="AC49" s="73"/>
      <c r="AD49" s="73"/>
      <c r="AE49" s="73"/>
      <c r="AF49" s="73"/>
      <c r="AG49" s="73"/>
      <c r="AH49" s="73"/>
    </row>
    <row r="50" spans="6:28" ht="10.5"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</row>
    <row r="51" spans="6:28" ht="10.5"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</row>
    <row r="52" ht="10.5">
      <c r="F52" s="257"/>
    </row>
  </sheetData>
  <printOptions horizontalCentered="1"/>
  <pageMargins left="0.25" right="0.25" top="2.25" bottom="1" header="1.5" footer="0.5"/>
  <pageSetup firstPageNumber="1" useFirstPageNumber="1" fitToHeight="2" fitToWidth="2" horizontalDpi="600" verticalDpi="600" orientation="landscape" scale="90" r:id="rId1"/>
  <headerFooter alignWithMargins="0">
    <oddHeader>&amp;CPuget Sound Energy
Electric Cost of Service
Commission Basis
Allocation of Salary and Wages&amp;RDocket No. UE-04______
Exhibit No. ______ (CEP-9)
Page &amp;P+17 of &amp;N</oddHeader>
    <oddFooter>&amp;LSalary and Wage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2004-04-03T04:52:49Z</cp:lastPrinted>
  <dcterms:created xsi:type="dcterms:W3CDTF">2004-04-02T04:11:43Z</dcterms:created>
  <dcterms:modified xsi:type="dcterms:W3CDTF">2004-04-03T04:52:56Z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