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680" yWindow="-15" windowWidth="7725" windowHeight="7065" tabRatio="825"/>
  </bookViews>
  <sheets>
    <sheet name="6.1" sheetId="79" r:id="rId1"/>
    <sheet name="6.1.1" sheetId="80" r:id="rId2"/>
    <sheet name="6.1.2" sheetId="83" r:id="rId3"/>
  </sheets>
  <externalReferences>
    <externalReference r:id="rId4"/>
  </externalReferences>
  <definedNames>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Order1" hidden="1">255</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"45EQYSCWE9WJMGB34OOD1BOQZ"</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s>
  <calcPr calcId="145621" calcMode="manual" iterate="1" iterateCount="10"/>
</workbook>
</file>

<file path=xl/calcChain.xml><?xml version="1.0" encoding="utf-8"?>
<calcChain xmlns="http://schemas.openxmlformats.org/spreadsheetml/2006/main">
  <c r="J42" i="80" l="1"/>
  <c r="J43" i="80" s="1"/>
  <c r="J44" i="80" s="1"/>
  <c r="J45" i="80" s="1"/>
  <c r="J46" i="80" s="1"/>
  <c r="J47" i="80" s="1"/>
  <c r="J48" i="80" s="1"/>
  <c r="J49" i="80" s="1"/>
  <c r="J50" i="80" s="1"/>
  <c r="J51" i="80" s="1"/>
  <c r="J52" i="80" s="1"/>
  <c r="J53" i="80" s="1"/>
  <c r="C19" i="83" l="1"/>
  <c r="C18" i="83"/>
  <c r="C17" i="83"/>
  <c r="C16" i="83"/>
  <c r="C15" i="83"/>
  <c r="C14" i="83"/>
  <c r="C13" i="83" l="1"/>
  <c r="C12" i="83"/>
  <c r="C11" i="83"/>
  <c r="C23" i="83" l="1"/>
  <c r="C22" i="83"/>
  <c r="C21" i="83"/>
  <c r="C20" i="83"/>
  <c r="H57" i="80" l="1"/>
  <c r="S9" i="80"/>
  <c r="S10" i="80" l="1"/>
  <c r="S11" i="80" s="1"/>
  <c r="S12" i="80" s="1"/>
  <c r="S13" i="80" s="1"/>
  <c r="S14" i="80" s="1"/>
  <c r="S15" i="80" s="1"/>
  <c r="S16" i="80" s="1"/>
  <c r="S17" i="80" s="1"/>
  <c r="S18" i="80" s="1"/>
  <c r="S19" i="80" s="1"/>
  <c r="S20" i="80" s="1"/>
  <c r="C57" i="80" l="1"/>
  <c r="D6" i="83" s="1"/>
  <c r="D7" i="83" s="1"/>
  <c r="D11" i="83"/>
  <c r="D12" i="83" s="1"/>
  <c r="D13" i="83" s="1"/>
  <c r="D14" i="83" s="1"/>
  <c r="D15" i="83" s="1"/>
  <c r="D16" i="83" s="1"/>
  <c r="D17" i="83" s="1"/>
  <c r="D18" i="83" s="1"/>
  <c r="D19" i="83" s="1"/>
  <c r="D20" i="83" s="1"/>
  <c r="F18" i="79" l="1"/>
  <c r="I18" i="79" s="1"/>
  <c r="D21" i="83"/>
  <c r="D22" i="83" s="1"/>
  <c r="D23" i="83" s="1"/>
  <c r="D25" i="83" s="1"/>
  <c r="F19" i="79"/>
  <c r="I19" i="79" s="1"/>
  <c r="D8" i="83" l="1"/>
  <c r="F20" i="79" s="1"/>
  <c r="I20" i="79" s="1"/>
  <c r="N57" i="80" l="1"/>
  <c r="D57" i="80" l="1"/>
  <c r="I57" i="80" l="1"/>
  <c r="O57" i="80" l="1"/>
  <c r="E38" i="80" l="1"/>
  <c r="E42" i="80"/>
  <c r="E43" i="80" s="1"/>
  <c r="E44" i="80" s="1"/>
  <c r="E45" i="80" s="1"/>
  <c r="E46" i="80" s="1"/>
  <c r="E47" i="80" s="1"/>
  <c r="E48" i="80" s="1"/>
  <c r="E49" i="80" s="1"/>
  <c r="E50" i="80" s="1"/>
  <c r="E51" i="80" s="1"/>
  <c r="E52" i="80" s="1"/>
  <c r="E53" i="80" s="1"/>
  <c r="P38" i="80"/>
  <c r="J38" i="80" l="1"/>
  <c r="F29" i="79"/>
  <c r="E57" i="80" l="1"/>
  <c r="E59" i="80" s="1"/>
  <c r="P57" i="80"/>
  <c r="P59" i="80" s="1"/>
  <c r="J57" i="80" l="1"/>
  <c r="J59" i="80" s="1"/>
  <c r="F12" i="79"/>
  <c r="I12" i="79" s="1"/>
  <c r="F13" i="79" l="1"/>
  <c r="F30" i="79"/>
  <c r="F31" i="79" s="1"/>
  <c r="F14" i="79" l="1"/>
  <c r="I13" i="79"/>
  <c r="I14" i="79" s="1"/>
</calcChain>
</file>

<file path=xl/sharedStrings.xml><?xml version="1.0" encoding="utf-8"?>
<sst xmlns="http://schemas.openxmlformats.org/spreadsheetml/2006/main" count="115" uniqueCount="55">
  <si>
    <t>TOTAL</t>
  </si>
  <si>
    <t>ACCOUNT</t>
  </si>
  <si>
    <t>Type</t>
  </si>
  <si>
    <t>COMPANY</t>
  </si>
  <si>
    <t>FACTOR</t>
  </si>
  <si>
    <t>FACTOR %</t>
  </si>
  <si>
    <t>ALLOCATED</t>
  </si>
  <si>
    <t>REF#</t>
  </si>
  <si>
    <t>Description of Adjustment:</t>
  </si>
  <si>
    <t>WA</t>
  </si>
  <si>
    <t>108HP</t>
  </si>
  <si>
    <t>SCHMDT</t>
  </si>
  <si>
    <t>Balance</t>
  </si>
  <si>
    <t>Depreciation Reserve</t>
  </si>
  <si>
    <t xml:space="preserve"> </t>
  </si>
  <si>
    <t>Total Resources</t>
  </si>
  <si>
    <t>Accruals</t>
  </si>
  <si>
    <t xml:space="preserve">Adjustment to Reserve </t>
  </si>
  <si>
    <t>Adjustment to Reserve</t>
  </si>
  <si>
    <t>Spend</t>
  </si>
  <si>
    <t>Spending, Accruals, and Balances - East Side, West Side, and Total Resources</t>
  </si>
  <si>
    <t>West Side</t>
  </si>
  <si>
    <t>PacifiCorp</t>
  </si>
  <si>
    <t>Total Spend</t>
  </si>
  <si>
    <t>Total Accruals</t>
  </si>
  <si>
    <t>East Side</t>
  </si>
  <si>
    <t>Total Adjustment to AMA Reserve</t>
  </si>
  <si>
    <t>Tax Schedule M Deduction</t>
  </si>
  <si>
    <t>Deferred Inc Tax Exp</t>
  </si>
  <si>
    <t>Adjustment to Tax</t>
  </si>
  <si>
    <t>Schedule M Deduction</t>
  </si>
  <si>
    <t>Deferred Income Tax Expense</t>
  </si>
  <si>
    <t>ADIT AMA Bal</t>
  </si>
  <si>
    <t>ADIT Average Balance</t>
  </si>
  <si>
    <t>ADIT Bal</t>
  </si>
  <si>
    <t>Accumulated Deferred Income Tax AMA Balance</t>
  </si>
  <si>
    <t>CAGW</t>
  </si>
  <si>
    <t>CAGE</t>
  </si>
  <si>
    <t>12 ME Jun 2013</t>
  </si>
  <si>
    <t>Jun 2013
AMA Balance</t>
  </si>
  <si>
    <t>Jun 2013 
AMA Balance</t>
  </si>
  <si>
    <t>Adjustment to June 2013 AMA Balance for Projected Spend / Accrual Detail:</t>
  </si>
  <si>
    <t>June 2013 AMA Reserve Balance</t>
  </si>
  <si>
    <t>Washington General Rate Case - June 2012</t>
  </si>
  <si>
    <t>WCA</t>
  </si>
  <si>
    <t>Ref. 6.1</t>
  </si>
  <si>
    <r>
      <t xml:space="preserve">West Side Spend 
</t>
    </r>
    <r>
      <rPr>
        <b/>
        <u/>
        <sz val="10"/>
        <rFont val="Arial"/>
        <family val="2"/>
      </rPr>
      <t>Per 6.1.1</t>
    </r>
  </si>
  <si>
    <t>June 2012 Reserve Balance</t>
  </si>
  <si>
    <t>Jun-12 Ending Balance</t>
  </si>
  <si>
    <t>Hydro Decommissioning - REVISED</t>
  </si>
  <si>
    <t>PAGE</t>
  </si>
  <si>
    <t>6.1.1</t>
  </si>
  <si>
    <t>6.1.2</t>
  </si>
  <si>
    <t>Ref 6.1</t>
  </si>
  <si>
    <t>PRO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</si>
</sst>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43" formatCode="_(* #,##0.00_);_(* \(#,##0.00\);_(* &quot;-&quot;??_);_(@_)"/>
    <numFmt numFmtId="164" formatCode="_(* #,##0_);_(* \(#,##0\);_(* &quot;-&quot;??_);_(@_)"/>
    <numFmt numFmtId="165" formatCode="0.0000%"/>
    <numFmt numFmtId="166" formatCode="0.0"/>
    <numFmt numFmtId="167" formatCode="mmm\ dd\,\ yyyy"/>
    <numFmt numFmtId="168" formatCode="&quot;$&quot;###0;[Red]\(&quot;$&quot;###0\)"/>
    <numFmt numFmtId="171" formatCode="[$-409]mmmm\-yy;@"/>
    <numFmt numFmtId="172" formatCode="&quot;$&quot;#,##0\ ;\(&quot;$&quot;#,##0\)"/>
    <numFmt numFmtId="173" formatCode="_-* #,##0\ &quot;F&quot;_-;\-* #,##0\ &quot;F&quot;_-;_-* &quot;-&quot;\ &quot;F&quot;_-;_-@_-"/>
    <numFmt numFmtId="174" formatCode="#,##0.000;[Red]\-#,##0.000"/>
    <numFmt numFmtId="179" formatCode="0.000%"/>
  </numFmts>
  <fonts count="50">
    <font>
      <sz val="10"/>
      <name val="Arial"/>
    </font>
    <font>
      <sz val="10"/>
      <name val="Arial"/>
      <family val="2"/>
    </font>
    <font>
      <sz val="8"/>
      <name val="Helv"/>
    </font>
    <font>
      <b/>
      <i/>
      <sz val="8"/>
      <color indexed="18"/>
      <name val="Helv"/>
    </font>
    <font>
      <b/>
      <sz val="8"/>
      <name val="Arial"/>
      <family val="2"/>
    </font>
    <font>
      <sz val="11"/>
      <color indexed="8"/>
      <name val="TimesNewRomanPS"/>
    </font>
    <font>
      <sz val="8"/>
      <name val="Arial"/>
      <family val="2"/>
    </font>
    <font>
      <sz val="12"/>
      <name val="Times New Roman"/>
      <family val="1"/>
    </font>
    <font>
      <b/>
      <sz val="12"/>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10"/>
      <color indexed="10"/>
      <name val="Arial"/>
      <family val="2"/>
    </font>
    <font>
      <b/>
      <sz val="10"/>
      <name val="Arial"/>
      <family val="2"/>
    </font>
    <font>
      <sz val="8"/>
      <name val="Arial"/>
      <family val="2"/>
    </font>
    <font>
      <sz val="8"/>
      <color indexed="12"/>
      <name val="Arial"/>
      <family val="2"/>
    </font>
    <font>
      <sz val="9"/>
      <name val="Arial"/>
      <family val="2"/>
    </font>
    <font>
      <b/>
      <sz val="9"/>
      <name val="Arial"/>
      <family val="2"/>
    </font>
    <font>
      <u/>
      <sz val="10"/>
      <name val="Arial"/>
      <family val="2"/>
    </font>
    <font>
      <sz val="10"/>
      <color indexed="24"/>
      <name val="Courier New"/>
      <family val="3"/>
    </font>
    <font>
      <b/>
      <sz val="16"/>
      <name val="Times New Roman"/>
      <family val="1"/>
    </font>
    <font>
      <b/>
      <sz val="12"/>
      <color indexed="24"/>
      <name val="Times New Roman"/>
      <family val="1"/>
    </font>
    <font>
      <sz val="10"/>
      <color indexed="24"/>
      <name val="Times New Roman"/>
      <family val="1"/>
    </font>
    <font>
      <sz val="8"/>
      <color indexed="18"/>
      <name val="Arial"/>
      <family val="2"/>
    </font>
    <font>
      <b/>
      <sz val="14"/>
      <name val="Arial"/>
      <family val="2"/>
    </font>
    <font>
      <sz val="10"/>
      <color indexed="9"/>
      <name val="Arial"/>
      <family val="2"/>
    </font>
    <font>
      <b/>
      <u/>
      <sz val="10"/>
      <name val="Arial"/>
      <family val="2"/>
    </font>
    <font>
      <sz val="10"/>
      <name val="Arial"/>
      <family val="2"/>
    </font>
    <font>
      <b/>
      <sz val="12"/>
      <color rgb="FFFF0000"/>
      <name val="Arial"/>
      <family val="2"/>
    </font>
    <font>
      <sz val="10"/>
      <name val="Arial"/>
      <family val="2"/>
    </font>
    <font>
      <b/>
      <sz val="12"/>
      <color indexed="8"/>
      <name val="Arial"/>
      <family val="2"/>
    </font>
    <font>
      <b/>
      <sz val="8"/>
      <color indexed="8"/>
      <name val="Arial"/>
      <family val="2"/>
    </font>
    <font>
      <sz val="8"/>
      <color indexed="18"/>
      <name val="Arial"/>
      <family val="2"/>
    </font>
    <font>
      <b/>
      <sz val="14"/>
      <name val="Arial"/>
      <family val="2"/>
    </font>
    <font>
      <sz val="10"/>
      <color rgb="FFFF0000"/>
      <name val="Arial"/>
      <family val="2"/>
    </font>
    <font>
      <sz val="10"/>
      <name val="Arial"/>
      <family val="2"/>
    </font>
    <font>
      <b/>
      <sz val="14"/>
      <name val="Arial"/>
      <family val="2"/>
    </font>
    <font>
      <sz val="8"/>
      <color indexed="18"/>
      <name val="Arial"/>
      <family val="2"/>
    </font>
    <font>
      <b/>
      <sz val="8"/>
      <color indexed="8"/>
      <name val="Arial"/>
      <family val="2"/>
    </font>
    <font>
      <b/>
      <sz val="14"/>
      <name val="Arial"/>
      <family val="2"/>
    </font>
    <font>
      <sz val="8"/>
      <color indexed="18"/>
      <name val="Arial"/>
      <family val="2"/>
    </font>
    <font>
      <b/>
      <sz val="8"/>
      <color indexed="8"/>
      <name val="Arial"/>
      <family val="2"/>
    </font>
    <font>
      <b/>
      <sz val="14"/>
      <name val="Arial"/>
      <family val="2"/>
    </font>
    <font>
      <sz val="8"/>
      <color indexed="18"/>
      <name val="Arial"/>
      <family val="2"/>
    </font>
    <font>
      <b/>
      <sz val="8"/>
      <color indexed="8"/>
      <name val="Arial"/>
      <family val="2"/>
    </font>
  </fonts>
  <fills count="28">
    <fill>
      <patternFill patternType="none"/>
    </fill>
    <fill>
      <patternFill patternType="gray125"/>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solid">
        <fgColor indexed="14"/>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200">
    <xf numFmtId="0" fontId="0" fillId="0" borderId="0"/>
    <xf numFmtId="43" fontId="1" fillId="0" borderId="0" applyFont="0" applyFill="0" applyBorder="0" applyAlignment="0" applyProtection="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1" fillId="0" borderId="0"/>
    <xf numFmtId="41" fontId="1" fillId="0" borderId="0" applyFont="0" applyFill="0" applyBorder="0" applyAlignment="0" applyProtection="0"/>
    <xf numFmtId="3" fontId="24" fillId="0" borderId="0" applyFont="0" applyFill="0" applyBorder="0" applyAlignment="0" applyProtection="0"/>
    <xf numFmtId="168" fontId="2" fillId="0" borderId="0" applyFont="0" applyFill="0" applyBorder="0" applyProtection="0">
      <alignment horizontal="right"/>
    </xf>
    <xf numFmtId="172" fontId="24" fillId="0" borderId="0" applyFont="0" applyFill="0" applyBorder="0" applyAlignment="0" applyProtection="0"/>
    <xf numFmtId="0" fontId="24" fillId="0" borderId="0" applyFont="0" applyFill="0" applyBorder="0" applyAlignment="0" applyProtection="0"/>
    <xf numFmtId="2" fontId="24" fillId="0" borderId="0" applyFont="0" applyFill="0" applyBorder="0" applyAlignment="0" applyProtection="0"/>
    <xf numFmtId="38" fontId="6" fillId="10" borderId="0" applyNumberFormat="0" applyBorder="0" applyAlignment="0" applyProtection="0"/>
    <xf numFmtId="0" fontId="25" fillId="0" borderId="0"/>
    <xf numFmtId="0" fontId="8" fillId="0" borderId="1" applyNumberFormat="0" applyAlignment="0" applyProtection="0">
      <alignment horizontal="left" vertical="center"/>
    </xf>
    <xf numFmtId="0" fontId="8" fillId="0" borderId="2">
      <alignment horizontal="left" vertical="center"/>
    </xf>
    <xf numFmtId="0" fontId="26" fillId="0" borderId="0" applyNumberFormat="0" applyFill="0" applyBorder="0" applyAlignment="0" applyProtection="0"/>
    <xf numFmtId="0" fontId="27" fillId="0" borderId="0" applyNumberFormat="0" applyFill="0" applyBorder="0" applyAlignment="0" applyProtection="0"/>
    <xf numFmtId="0" fontId="3" fillId="0" borderId="0" applyNumberFormat="0" applyFill="0" applyBorder="0" applyAlignment="0">
      <protection locked="0"/>
    </xf>
    <xf numFmtId="10" fontId="6" fillId="11" borderId="3" applyNumberFormat="0" applyBorder="0" applyAlignment="0" applyProtection="0"/>
    <xf numFmtId="166" fontId="4" fillId="0" borderId="0" applyNumberFormat="0" applyFill="0" applyBorder="0" applyAlignment="0" applyProtection="0"/>
    <xf numFmtId="37" fontId="5" fillId="0" borderId="0" applyNumberFormat="0" applyFill="0" applyBorder="0"/>
    <xf numFmtId="0" fontId="6" fillId="0" borderId="4" applyNumberFormat="0" applyBorder="0" applyAlignment="0"/>
    <xf numFmtId="174" fontId="1" fillId="0" borderId="0"/>
    <xf numFmtId="0" fontId="7" fillId="0" borderId="0"/>
    <xf numFmtId="12" fontId="8" fillId="13" borderId="5">
      <alignment horizontal="left"/>
    </xf>
    <xf numFmtId="9" fontId="1" fillId="0" borderId="0" applyFont="0" applyFill="0" applyBorder="0" applyAlignment="0" applyProtection="0"/>
    <xf numFmtId="10" fontId="1" fillId="0" borderId="0" applyFont="0" applyFill="0" applyBorder="0" applyAlignment="0" applyProtection="0"/>
    <xf numFmtId="4" fontId="9" fillId="12" borderId="6" applyNumberFormat="0" applyProtection="0">
      <alignment vertical="center"/>
    </xf>
    <xf numFmtId="4" fontId="10" fillId="14" borderId="6" applyNumberFormat="0" applyProtection="0">
      <alignment vertical="center"/>
    </xf>
    <xf numFmtId="4" fontId="9" fillId="14" borderId="6" applyNumberFormat="0" applyProtection="0">
      <alignment vertical="center"/>
    </xf>
    <xf numFmtId="4" fontId="9" fillId="14" borderId="6" applyNumberFormat="0" applyProtection="0">
      <alignment horizontal="left" vertical="center" indent="1"/>
    </xf>
    <xf numFmtId="0" fontId="9" fillId="14" borderId="6" applyNumberFormat="0" applyProtection="0">
      <alignment horizontal="left" vertical="top" indent="1"/>
    </xf>
    <xf numFmtId="4" fontId="9" fillId="15" borderId="7" applyNumberFormat="0" applyProtection="0">
      <alignment vertical="center"/>
    </xf>
    <xf numFmtId="4" fontId="9" fillId="15" borderId="6" applyNumberFormat="0" applyProtection="0"/>
    <xf numFmtId="4" fontId="11" fillId="2" borderId="6" applyNumberFormat="0" applyProtection="0">
      <alignment horizontal="right" vertical="center"/>
    </xf>
    <xf numFmtId="4" fontId="11" fillId="3" borderId="6" applyNumberFormat="0" applyProtection="0">
      <alignment horizontal="right" vertical="center"/>
    </xf>
    <xf numFmtId="4" fontId="11" fillId="7" borderId="6" applyNumberFormat="0" applyProtection="0">
      <alignment horizontal="right" vertical="center"/>
    </xf>
    <xf numFmtId="4" fontId="11" fillId="5" borderId="6" applyNumberFormat="0" applyProtection="0">
      <alignment horizontal="right" vertical="center"/>
    </xf>
    <xf numFmtId="4" fontId="11" fillId="6" borderId="6" applyNumberFormat="0" applyProtection="0">
      <alignment horizontal="right" vertical="center"/>
    </xf>
    <xf numFmtId="4" fontId="11" fillId="9" borderId="6" applyNumberFormat="0" applyProtection="0">
      <alignment horizontal="right" vertical="center"/>
    </xf>
    <xf numFmtId="4" fontId="11" fillId="8" borderId="6" applyNumberFormat="0" applyProtection="0">
      <alignment horizontal="right" vertical="center"/>
    </xf>
    <xf numFmtId="4" fontId="11" fillId="16" borderId="6" applyNumberFormat="0" applyProtection="0">
      <alignment horizontal="right" vertical="center"/>
    </xf>
    <xf numFmtId="4" fontId="11" fillId="4" borderId="6" applyNumberFormat="0" applyProtection="0">
      <alignment horizontal="right" vertical="center"/>
    </xf>
    <xf numFmtId="4" fontId="9" fillId="17" borderId="8" applyNumberFormat="0" applyProtection="0">
      <alignment horizontal="left" vertical="center" indent="1"/>
    </xf>
    <xf numFmtId="4" fontId="11" fillId="18" borderId="0" applyNumberFormat="0" applyProtection="0">
      <alignment horizontal="left" vertical="center" indent="1"/>
    </xf>
    <xf numFmtId="4" fontId="11" fillId="18" borderId="0" applyNumberFormat="0" applyProtection="0">
      <alignment horizontal="left" indent="1"/>
    </xf>
    <xf numFmtId="4" fontId="12" fillId="19" borderId="0" applyNumberFormat="0" applyProtection="0">
      <alignment horizontal="left" vertical="center" indent="1"/>
    </xf>
    <xf numFmtId="4" fontId="11" fillId="20" borderId="6" applyNumberFormat="0" applyProtection="0">
      <alignment horizontal="right" vertical="center"/>
    </xf>
    <xf numFmtId="4" fontId="13" fillId="0" borderId="0" applyNumberFormat="0" applyProtection="0">
      <alignment horizontal="left" vertical="center" indent="1"/>
    </xf>
    <xf numFmtId="4" fontId="28" fillId="21" borderId="0" applyNumberFormat="0" applyProtection="0">
      <alignment horizontal="left" indent="1"/>
    </xf>
    <xf numFmtId="4" fontId="14" fillId="0" borderId="0" applyNumberFormat="0" applyProtection="0">
      <alignment horizontal="left" vertical="center" indent="1"/>
    </xf>
    <xf numFmtId="4" fontId="14" fillId="22" borderId="0" applyNumberFormat="0" applyProtection="0"/>
    <xf numFmtId="0" fontId="1" fillId="19" borderId="6" applyNumberFormat="0" applyProtection="0">
      <alignment horizontal="left" vertical="center" indent="1"/>
    </xf>
    <xf numFmtId="0" fontId="1" fillId="19" borderId="6" applyNumberFormat="0" applyProtection="0">
      <alignment horizontal="left" vertical="top" indent="1"/>
    </xf>
    <xf numFmtId="0" fontId="1" fillId="15" borderId="6" applyNumberFormat="0" applyProtection="0">
      <alignment horizontal="left" vertical="center" indent="1"/>
    </xf>
    <xf numFmtId="0" fontId="1" fillId="15" borderId="6" applyNumberFormat="0" applyProtection="0">
      <alignment horizontal="left" vertical="top" indent="1"/>
    </xf>
    <xf numFmtId="0" fontId="1" fillId="23" borderId="6" applyNumberFormat="0" applyProtection="0">
      <alignment horizontal="left" vertical="center" indent="1"/>
    </xf>
    <xf numFmtId="0" fontId="1" fillId="23" borderId="6" applyNumberFormat="0" applyProtection="0">
      <alignment horizontal="left" vertical="top" indent="1"/>
    </xf>
    <xf numFmtId="0" fontId="1" fillId="24" borderId="6" applyNumberFormat="0" applyProtection="0">
      <alignment horizontal="left" vertical="center" indent="1"/>
    </xf>
    <xf numFmtId="0" fontId="1" fillId="24" borderId="6" applyNumberFormat="0" applyProtection="0">
      <alignment horizontal="left" vertical="top" indent="1"/>
    </xf>
    <xf numFmtId="4" fontId="11" fillId="11" borderId="6" applyNumberFormat="0" applyProtection="0">
      <alignment vertical="center"/>
    </xf>
    <xf numFmtId="4" fontId="15" fillId="11" borderId="6" applyNumberFormat="0" applyProtection="0">
      <alignment vertical="center"/>
    </xf>
    <xf numFmtId="4" fontId="11" fillId="11" borderId="6" applyNumberFormat="0" applyProtection="0">
      <alignment horizontal="left" vertical="center" indent="1"/>
    </xf>
    <xf numFmtId="0" fontId="11" fillId="11" borderId="6" applyNumberFormat="0" applyProtection="0">
      <alignment horizontal="left" vertical="top" indent="1"/>
    </xf>
    <xf numFmtId="4" fontId="11" fillId="25" borderId="9" applyNumberFormat="0" applyProtection="0">
      <alignment horizontal="right" vertical="center"/>
    </xf>
    <xf numFmtId="4" fontId="11" fillId="0" borderId="6" applyNumberFormat="0" applyProtection="0">
      <alignment horizontal="right" vertical="center"/>
    </xf>
    <xf numFmtId="4" fontId="15" fillId="18" borderId="6" applyNumberFormat="0" applyProtection="0">
      <alignment horizontal="right" vertical="center"/>
    </xf>
    <xf numFmtId="4" fontId="11" fillId="25" borderId="6" applyNumberFormat="0" applyProtection="0">
      <alignment horizontal="left" vertical="center" indent="1"/>
    </xf>
    <xf numFmtId="4" fontId="11" fillId="0" borderId="6" applyNumberFormat="0" applyProtection="0">
      <alignment horizontal="left" vertical="center" indent="1"/>
    </xf>
    <xf numFmtId="0" fontId="11" fillId="15" borderId="6" applyNumberFormat="0" applyProtection="0">
      <alignment horizontal="center" vertical="top"/>
    </xf>
    <xf numFmtId="0" fontId="11" fillId="15" borderId="6" applyNumberFormat="0" applyProtection="0">
      <alignment horizontal="left" vertical="top"/>
    </xf>
    <xf numFmtId="4" fontId="16" fillId="0" borderId="0" applyNumberFormat="0" applyProtection="0">
      <alignment horizontal="left" vertical="center"/>
    </xf>
    <xf numFmtId="4" fontId="29" fillId="26" borderId="0" applyNumberFormat="0" applyProtection="0">
      <alignment horizontal="left"/>
    </xf>
    <xf numFmtId="4" fontId="17" fillId="18" borderId="6" applyNumberFormat="0" applyProtection="0">
      <alignment horizontal="right" vertical="center"/>
    </xf>
    <xf numFmtId="167" fontId="1" fillId="0" borderId="0" applyFill="0" applyBorder="0" applyAlignment="0" applyProtection="0">
      <alignment wrapText="1"/>
    </xf>
    <xf numFmtId="0" fontId="18" fillId="0" borderId="0" applyNumberFormat="0" applyFill="0" applyBorder="0">
      <alignment horizontal="center" wrapText="1"/>
    </xf>
    <xf numFmtId="0" fontId="18" fillId="0" borderId="0" applyNumberFormat="0" applyFill="0" applyBorder="0">
      <alignment horizontal="center" wrapText="1"/>
    </xf>
    <xf numFmtId="0" fontId="18" fillId="0" borderId="3">
      <alignment horizontal="center" vertical="center" wrapText="1"/>
    </xf>
    <xf numFmtId="0" fontId="24" fillId="0" borderId="10" applyNumberFormat="0" applyFont="0" applyFill="0" applyAlignment="0" applyProtection="0"/>
    <xf numFmtId="37" fontId="6" fillId="14" borderId="0" applyNumberFormat="0" applyBorder="0" applyAlignment="0" applyProtection="0"/>
    <xf numFmtId="37" fontId="19" fillId="0" borderId="0"/>
    <xf numFmtId="3" fontId="20" fillId="27" borderId="11" applyProtection="0"/>
    <xf numFmtId="0" fontId="1" fillId="0" borderId="0"/>
    <xf numFmtId="4" fontId="29" fillId="26" borderId="0" applyNumberFormat="0" applyProtection="0">
      <alignment horizontal="left"/>
    </xf>
    <xf numFmtId="4" fontId="28" fillId="21" borderId="0" applyNumberFormat="0" applyProtection="0">
      <alignment horizontal="left" indent="1"/>
    </xf>
    <xf numFmtId="4" fontId="14" fillId="22" borderId="0" applyNumberFormat="0" applyProtection="0"/>
    <xf numFmtId="4" fontId="11" fillId="18" borderId="0" applyNumberFormat="0" applyProtection="0">
      <alignment horizontal="left" indent="1"/>
    </xf>
    <xf numFmtId="4" fontId="9" fillId="15" borderId="6" applyNumberFormat="0" applyProtection="0"/>
    <xf numFmtId="0" fontId="11" fillId="15" borderId="6" applyNumberFormat="0" applyProtection="0">
      <alignment horizontal="left" vertical="top"/>
    </xf>
    <xf numFmtId="4" fontId="11" fillId="0" borderId="6" applyNumberFormat="0" applyProtection="0">
      <alignment horizontal="left" vertical="center" indent="1"/>
    </xf>
    <xf numFmtId="4" fontId="11" fillId="0" borderId="6" applyNumberFormat="0" applyProtection="0">
      <alignment horizontal="right" vertical="center"/>
    </xf>
    <xf numFmtId="9" fontId="1" fillId="0" borderId="0" applyFont="0" applyFill="0" applyBorder="0" applyAlignment="0" applyProtection="0"/>
    <xf numFmtId="4" fontId="9" fillId="14" borderId="6" applyNumberFormat="0" applyProtection="0">
      <alignment horizontal="left" vertical="center" indent="1"/>
    </xf>
    <xf numFmtId="43" fontId="32" fillId="0" borderId="0" applyFont="0" applyFill="0" applyBorder="0" applyAlignment="0" applyProtection="0"/>
    <xf numFmtId="4" fontId="36" fillId="22" borderId="0" applyNumberFormat="0" applyProtection="0"/>
    <xf numFmtId="4" fontId="37" fillId="21" borderId="0" applyNumberFormat="0" applyProtection="0">
      <alignment horizontal="left" indent="1"/>
    </xf>
    <xf numFmtId="4" fontId="11" fillId="18" borderId="0" applyNumberFormat="0" applyProtection="0">
      <alignment horizontal="left" indent="1"/>
    </xf>
    <xf numFmtId="4" fontId="9" fillId="14" borderId="6" applyNumberFormat="0" applyProtection="0">
      <alignment horizontal="left" vertical="center" indent="1"/>
    </xf>
    <xf numFmtId="4" fontId="35" fillId="19" borderId="0" applyNumberFormat="0" applyProtection="0">
      <alignment horizontal="left" vertical="center" indent="1"/>
    </xf>
    <xf numFmtId="4" fontId="9" fillId="15" borderId="6" applyNumberFormat="0" applyProtection="0"/>
    <xf numFmtId="4" fontId="11" fillId="18" borderId="0" applyNumberFormat="0" applyProtection="0">
      <alignment horizontal="left" indent="1"/>
    </xf>
    <xf numFmtId="4" fontId="11" fillId="18" borderId="0" applyNumberFormat="0" applyProtection="0">
      <alignment horizontal="left" indent="1"/>
    </xf>
    <xf numFmtId="4" fontId="35" fillId="19" borderId="0" applyNumberFormat="0" applyProtection="0">
      <alignment horizontal="left" vertical="center" indent="1"/>
    </xf>
    <xf numFmtId="4" fontId="11" fillId="18" borderId="0" applyNumberFormat="0" applyProtection="0">
      <alignment horizontal="left" indent="1"/>
    </xf>
    <xf numFmtId="4" fontId="37" fillId="21" borderId="0" applyNumberFormat="0" applyProtection="0">
      <alignment horizontal="left" indent="1"/>
    </xf>
    <xf numFmtId="4" fontId="36" fillId="22" borderId="0" applyNumberFormat="0" applyProtection="0"/>
    <xf numFmtId="0" fontId="34" fillId="19" borderId="6" applyNumberFormat="0" applyProtection="0">
      <alignment horizontal="left" vertical="center" indent="1"/>
    </xf>
    <xf numFmtId="0" fontId="34" fillId="19" borderId="6" applyNumberFormat="0" applyProtection="0">
      <alignment horizontal="left" vertical="top" indent="1"/>
    </xf>
    <xf numFmtId="0" fontId="34" fillId="15" borderId="6" applyNumberFormat="0" applyProtection="0">
      <alignment horizontal="left" vertical="center" indent="1"/>
    </xf>
    <xf numFmtId="0" fontId="34" fillId="15" borderId="6" applyNumberFormat="0" applyProtection="0">
      <alignment horizontal="left" vertical="top" indent="1"/>
    </xf>
    <xf numFmtId="0" fontId="34" fillId="23" borderId="6" applyNumberFormat="0" applyProtection="0">
      <alignment horizontal="left" vertical="center" indent="1"/>
    </xf>
    <xf numFmtId="0" fontId="34" fillId="23" borderId="6" applyNumberFormat="0" applyProtection="0">
      <alignment horizontal="left" vertical="top" indent="1"/>
    </xf>
    <xf numFmtId="0" fontId="34" fillId="24" borderId="6" applyNumberFormat="0" applyProtection="0">
      <alignment horizontal="left" vertical="center" indent="1"/>
    </xf>
    <xf numFmtId="0" fontId="34" fillId="24" borderId="6" applyNumberFormat="0" applyProtection="0">
      <alignment horizontal="left" vertical="top" indent="1"/>
    </xf>
    <xf numFmtId="4" fontId="9" fillId="15" borderId="6" applyNumberFormat="0" applyProtection="0"/>
    <xf numFmtId="4" fontId="35" fillId="19" borderId="0" applyNumberFormat="0" applyProtection="0">
      <alignment horizontal="left" vertical="center" indent="1"/>
    </xf>
    <xf numFmtId="4" fontId="9" fillId="14" borderId="6" applyNumberFormat="0" applyProtection="0">
      <alignment horizontal="left" vertical="center" indent="1"/>
    </xf>
    <xf numFmtId="4" fontId="11" fillId="0" borderId="6" applyNumberFormat="0" applyProtection="0">
      <alignment horizontal="right" vertical="center"/>
    </xf>
    <xf numFmtId="4" fontId="37" fillId="21" borderId="0" applyNumberFormat="0" applyProtection="0">
      <alignment horizontal="left" indent="1"/>
    </xf>
    <xf numFmtId="4" fontId="11" fillId="0" borderId="6" applyNumberFormat="0" applyProtection="0">
      <alignment horizontal="left" vertical="center" indent="1"/>
    </xf>
    <xf numFmtId="0" fontId="11" fillId="15" borderId="6" applyNumberFormat="0" applyProtection="0">
      <alignment horizontal="left" vertical="top"/>
    </xf>
    <xf numFmtId="4" fontId="38" fillId="26" borderId="0" applyNumberFormat="0" applyProtection="0">
      <alignment horizontal="left"/>
    </xf>
    <xf numFmtId="4" fontId="36" fillId="22" borderId="0" applyNumberFormat="0" applyProtection="0"/>
    <xf numFmtId="0" fontId="34" fillId="19" borderId="6" applyNumberFormat="0" applyProtection="0">
      <alignment horizontal="left" vertical="center" indent="1"/>
    </xf>
    <xf numFmtId="0" fontId="34" fillId="19" borderId="6" applyNumberFormat="0" applyProtection="0">
      <alignment horizontal="left" vertical="top" indent="1"/>
    </xf>
    <xf numFmtId="0" fontId="34" fillId="15" borderId="6" applyNumberFormat="0" applyProtection="0">
      <alignment horizontal="left" vertical="center" indent="1"/>
    </xf>
    <xf numFmtId="0" fontId="34" fillId="15" borderId="6" applyNumberFormat="0" applyProtection="0">
      <alignment horizontal="left" vertical="top" indent="1"/>
    </xf>
    <xf numFmtId="0" fontId="34" fillId="23" borderId="6" applyNumberFormat="0" applyProtection="0">
      <alignment horizontal="left" vertical="center" indent="1"/>
    </xf>
    <xf numFmtId="0" fontId="34" fillId="23" borderId="6" applyNumberFormat="0" applyProtection="0">
      <alignment horizontal="left" vertical="top" indent="1"/>
    </xf>
    <xf numFmtId="0" fontId="34" fillId="24" borderId="6" applyNumberFormat="0" applyProtection="0">
      <alignment horizontal="left" vertical="center" indent="1"/>
    </xf>
    <xf numFmtId="0" fontId="34" fillId="24" borderId="6" applyNumberFormat="0" applyProtection="0">
      <alignment horizontal="left" vertical="top" indent="1"/>
    </xf>
    <xf numFmtId="4" fontId="9" fillId="15" borderId="6" applyNumberFormat="0" applyProtection="0"/>
    <xf numFmtId="4" fontId="35" fillId="19" borderId="0" applyNumberFormat="0" applyProtection="0">
      <alignment horizontal="left" vertical="center" indent="1"/>
    </xf>
    <xf numFmtId="4" fontId="9" fillId="14" borderId="6" applyNumberFormat="0" applyProtection="0">
      <alignment horizontal="left" vertical="center" indent="1"/>
    </xf>
    <xf numFmtId="4" fontId="11" fillId="0" borderId="6" applyNumberFormat="0" applyProtection="0">
      <alignment horizontal="right" vertical="center"/>
    </xf>
    <xf numFmtId="4" fontId="37" fillId="21" borderId="0" applyNumberFormat="0" applyProtection="0">
      <alignment horizontal="left" indent="1"/>
    </xf>
    <xf numFmtId="4" fontId="11" fillId="0" borderId="6" applyNumberFormat="0" applyProtection="0">
      <alignment horizontal="left" vertical="center" indent="1"/>
    </xf>
    <xf numFmtId="0" fontId="11" fillId="15" borderId="6" applyNumberFormat="0" applyProtection="0">
      <alignment horizontal="left" vertical="top"/>
    </xf>
    <xf numFmtId="4" fontId="38" fillId="26" borderId="0" applyNumberFormat="0" applyProtection="0">
      <alignment horizontal="left"/>
    </xf>
    <xf numFmtId="4" fontId="36" fillId="22" borderId="0" applyNumberFormat="0" applyProtection="0"/>
    <xf numFmtId="0" fontId="34" fillId="19" borderId="6" applyNumberFormat="0" applyProtection="0">
      <alignment horizontal="left" vertical="center" indent="1"/>
    </xf>
    <xf numFmtId="0" fontId="34" fillId="19" borderId="6" applyNumberFormat="0" applyProtection="0">
      <alignment horizontal="left" vertical="top" indent="1"/>
    </xf>
    <xf numFmtId="0" fontId="34" fillId="15" borderId="6" applyNumberFormat="0" applyProtection="0">
      <alignment horizontal="left" vertical="center" indent="1"/>
    </xf>
    <xf numFmtId="0" fontId="34" fillId="15" borderId="6" applyNumberFormat="0" applyProtection="0">
      <alignment horizontal="left" vertical="top" indent="1"/>
    </xf>
    <xf numFmtId="0" fontId="34" fillId="23" borderId="6" applyNumberFormat="0" applyProtection="0">
      <alignment horizontal="left" vertical="center" indent="1"/>
    </xf>
    <xf numFmtId="0" fontId="34" fillId="23" borderId="6" applyNumberFormat="0" applyProtection="0">
      <alignment horizontal="left" vertical="top" indent="1"/>
    </xf>
    <xf numFmtId="0" fontId="34" fillId="24" borderId="6" applyNumberFormat="0" applyProtection="0">
      <alignment horizontal="left" vertical="center" indent="1"/>
    </xf>
    <xf numFmtId="0" fontId="34" fillId="24" borderId="6" applyNumberFormat="0" applyProtection="0">
      <alignment horizontal="left" vertical="top" indent="1"/>
    </xf>
    <xf numFmtId="4" fontId="9" fillId="15" borderId="6" applyNumberFormat="0" applyProtection="0"/>
    <xf numFmtId="4" fontId="9" fillId="14" borderId="6" applyNumberFormat="0" applyProtection="0">
      <alignment horizontal="left" vertical="center" indent="1"/>
    </xf>
    <xf numFmtId="4" fontId="11" fillId="0" borderId="6" applyNumberFormat="0" applyProtection="0">
      <alignment horizontal="right" vertical="center"/>
    </xf>
    <xf numFmtId="4" fontId="11" fillId="0" borderId="6" applyNumberFormat="0" applyProtection="0">
      <alignment horizontal="left" vertical="center" indent="1"/>
    </xf>
    <xf numFmtId="0" fontId="11" fillId="15" borderId="6" applyNumberFormat="0" applyProtection="0">
      <alignment horizontal="left" vertical="top"/>
    </xf>
    <xf numFmtId="4" fontId="38" fillId="26" borderId="0" applyNumberFormat="0" applyProtection="0">
      <alignment horizontal="left"/>
    </xf>
    <xf numFmtId="0" fontId="34" fillId="19" borderId="6" applyNumberFormat="0" applyProtection="0">
      <alignment horizontal="left" vertical="center" indent="1"/>
    </xf>
    <xf numFmtId="0" fontId="34" fillId="19" borderId="6" applyNumberFormat="0" applyProtection="0">
      <alignment horizontal="left" vertical="top" indent="1"/>
    </xf>
    <xf numFmtId="0" fontId="34" fillId="15" borderId="6" applyNumberFormat="0" applyProtection="0">
      <alignment horizontal="left" vertical="center" indent="1"/>
    </xf>
    <xf numFmtId="0" fontId="34" fillId="15" borderId="6" applyNumberFormat="0" applyProtection="0">
      <alignment horizontal="left" vertical="top" indent="1"/>
    </xf>
    <xf numFmtId="0" fontId="34" fillId="23" borderId="6" applyNumberFormat="0" applyProtection="0">
      <alignment horizontal="left" vertical="center" indent="1"/>
    </xf>
    <xf numFmtId="0" fontId="34" fillId="23" borderId="6" applyNumberFormat="0" applyProtection="0">
      <alignment horizontal="left" vertical="top" indent="1"/>
    </xf>
    <xf numFmtId="0" fontId="34" fillId="24" borderId="6" applyNumberFormat="0" applyProtection="0">
      <alignment horizontal="left" vertical="center" indent="1"/>
    </xf>
    <xf numFmtId="0" fontId="34" fillId="24" borderId="6" applyNumberFormat="0" applyProtection="0">
      <alignment horizontal="left" vertical="top" indent="1"/>
    </xf>
    <xf numFmtId="4" fontId="11" fillId="0" borderId="6" applyNumberFormat="0" applyProtection="0">
      <alignment horizontal="right" vertical="center"/>
    </xf>
    <xf numFmtId="4" fontId="11" fillId="0" borderId="6" applyNumberFormat="0" applyProtection="0">
      <alignment horizontal="left" vertical="center" indent="1"/>
    </xf>
    <xf numFmtId="0" fontId="11" fillId="15" borderId="6" applyNumberFormat="0" applyProtection="0">
      <alignment horizontal="left" vertical="top"/>
    </xf>
    <xf numFmtId="4" fontId="38" fillId="26" borderId="0" applyNumberFormat="0" applyProtection="0">
      <alignment horizontal="left"/>
    </xf>
    <xf numFmtId="4" fontId="41" fillId="26" borderId="0" applyNumberFormat="0" applyProtection="0">
      <alignment horizontal="left"/>
    </xf>
    <xf numFmtId="4" fontId="42" fillId="21" borderId="0" applyNumberFormat="0" applyProtection="0">
      <alignment horizontal="left" indent="1"/>
    </xf>
    <xf numFmtId="4" fontId="43" fillId="22" borderId="0" applyNumberFormat="0" applyProtection="0"/>
    <xf numFmtId="43" fontId="40" fillId="0" borderId="0" applyFont="0" applyFill="0" applyBorder="0" applyAlignment="0" applyProtection="0"/>
    <xf numFmtId="4" fontId="29" fillId="26" borderId="0" applyNumberFormat="0" applyProtection="0">
      <alignment horizontal="left"/>
    </xf>
    <xf numFmtId="4" fontId="28" fillId="21" borderId="0" applyNumberFormat="0" applyProtection="0">
      <alignment horizontal="left" indent="1"/>
    </xf>
    <xf numFmtId="4" fontId="14" fillId="22" borderId="0" applyNumberFormat="0" applyProtection="0"/>
    <xf numFmtId="43" fontId="1" fillId="0" borderId="0" applyFont="0" applyFill="0" applyBorder="0" applyAlignment="0" applyProtection="0"/>
    <xf numFmtId="4" fontId="44" fillId="26" borderId="0" applyNumberFormat="0" applyProtection="0">
      <alignment horizontal="left"/>
    </xf>
    <xf numFmtId="4" fontId="45" fillId="21" borderId="0" applyNumberFormat="0" applyProtection="0">
      <alignment horizontal="left" indent="1"/>
    </xf>
    <xf numFmtId="4" fontId="46" fillId="22" borderId="0" applyNumberFormat="0" applyProtection="0"/>
    <xf numFmtId="4" fontId="47" fillId="26" borderId="0" applyNumberFormat="0" applyProtection="0">
      <alignment horizontal="left"/>
    </xf>
    <xf numFmtId="4" fontId="48" fillId="21" borderId="0" applyNumberFormat="0" applyProtection="0">
      <alignment horizontal="left" indent="1"/>
    </xf>
    <xf numFmtId="4" fontId="49" fillId="22" borderId="0" applyNumberFormat="0" applyProtection="0"/>
    <xf numFmtId="0" fontId="1" fillId="0" borderId="0"/>
    <xf numFmtId="0" fontId="1" fillId="24" borderId="6" applyNumberFormat="0" applyProtection="0">
      <alignment horizontal="left" vertical="center" indent="1"/>
    </xf>
    <xf numFmtId="0" fontId="1" fillId="23" borderId="6" applyNumberFormat="0" applyProtection="0">
      <alignment horizontal="left" vertical="top" indent="1"/>
    </xf>
    <xf numFmtId="0" fontId="1" fillId="23" borderId="6" applyNumberFormat="0" applyProtection="0">
      <alignment horizontal="left" vertical="center" indent="1"/>
    </xf>
    <xf numFmtId="0" fontId="1" fillId="15" borderId="6" applyNumberFormat="0" applyProtection="0">
      <alignment horizontal="left" vertical="top" indent="1"/>
    </xf>
    <xf numFmtId="0" fontId="1" fillId="15" borderId="6" applyNumberFormat="0" applyProtection="0">
      <alignment horizontal="left" vertical="center" indent="1"/>
    </xf>
    <xf numFmtId="0" fontId="1" fillId="19" borderId="6" applyNumberFormat="0" applyProtection="0">
      <alignment horizontal="left" vertical="top" indent="1"/>
    </xf>
    <xf numFmtId="0" fontId="1" fillId="19" borderId="6" applyNumberFormat="0" applyProtection="0">
      <alignment horizontal="left" vertical="center" indent="1"/>
    </xf>
    <xf numFmtId="4" fontId="12" fillId="19" borderId="0" applyNumberFormat="0" applyProtection="0">
      <alignment horizontal="left" vertical="center" indent="1"/>
    </xf>
    <xf numFmtId="0" fontId="1" fillId="0" borderId="0"/>
    <xf numFmtId="0" fontId="1" fillId="0" borderId="0"/>
    <xf numFmtId="0" fontId="1" fillId="24" borderId="6" applyNumberFormat="0" applyProtection="0">
      <alignment horizontal="left" vertical="top" indent="1"/>
    </xf>
    <xf numFmtId="0" fontId="1" fillId="0" borderId="0"/>
    <xf numFmtId="0" fontId="1" fillId="0" borderId="0"/>
    <xf numFmtId="0" fontId="1" fillId="0" borderId="0"/>
  </cellStyleXfs>
  <cellXfs count="149">
    <xf numFmtId="0" fontId="0" fillId="0" borderId="0" xfId="0"/>
    <xf numFmtId="164" fontId="1" fillId="0" borderId="0" xfId="1" applyNumberFormat="1" applyBorder="1"/>
    <xf numFmtId="164" fontId="1" fillId="0" borderId="0" xfId="1" applyNumberFormat="1" applyFont="1" applyBorder="1" applyAlignment="1">
      <alignment horizontal="center"/>
    </xf>
    <xf numFmtId="164" fontId="1" fillId="0" borderId="15" xfId="1" applyNumberFormat="1" applyBorder="1"/>
    <xf numFmtId="164" fontId="30" fillId="0" borderId="18" xfId="1" applyNumberFormat="1" applyFont="1" applyBorder="1"/>
    <xf numFmtId="164" fontId="0" fillId="0" borderId="0" xfId="1" applyNumberFormat="1" applyFont="1" applyBorder="1"/>
    <xf numFmtId="164" fontId="4" fillId="0" borderId="0" xfId="1" applyNumberFormat="1" applyFont="1" applyBorder="1" applyAlignment="1">
      <alignment horizontal="left"/>
    </xf>
    <xf numFmtId="164" fontId="6" fillId="0" borderId="0" xfId="1" applyNumberFormat="1" applyFont="1" applyBorder="1" applyAlignment="1">
      <alignment horizontal="left"/>
    </xf>
    <xf numFmtId="164" fontId="30" fillId="0" borderId="0" xfId="1" applyNumberFormat="1" applyFont="1" applyBorder="1"/>
    <xf numFmtId="0" fontId="1" fillId="0" borderId="0" xfId="87"/>
    <xf numFmtId="0" fontId="18" fillId="0" borderId="0" xfId="0" applyFont="1"/>
    <xf numFmtId="0" fontId="1" fillId="0" borderId="0" xfId="28" applyFont="1"/>
    <xf numFmtId="0" fontId="18" fillId="0" borderId="0" xfId="28" applyFont="1"/>
    <xf numFmtId="0" fontId="1" fillId="0" borderId="0" xfId="28" applyFont="1" applyAlignment="1">
      <alignment horizontal="center"/>
    </xf>
    <xf numFmtId="0" fontId="1" fillId="0" borderId="0" xfId="28" applyNumberFormat="1" applyFont="1" applyAlignment="1">
      <alignment horizontal="center"/>
    </xf>
    <xf numFmtId="0" fontId="23" fillId="0" borderId="0" xfId="28" applyFont="1" applyAlignment="1">
      <alignment horizontal="center"/>
    </xf>
    <xf numFmtId="0" fontId="23" fillId="0" borderId="0" xfId="28" applyNumberFormat="1" applyFont="1" applyAlignment="1">
      <alignment horizontal="center"/>
    </xf>
    <xf numFmtId="0" fontId="1" fillId="0" borderId="0" xfId="28" applyFont="1" applyBorder="1"/>
    <xf numFmtId="0" fontId="18" fillId="0" borderId="0" xfId="28" applyFont="1" applyBorder="1" applyAlignment="1">
      <alignment horizontal="left"/>
    </xf>
    <xf numFmtId="0" fontId="1" fillId="0" borderId="0" xfId="28" applyFont="1" applyBorder="1" applyAlignment="1">
      <alignment horizontal="center"/>
    </xf>
    <xf numFmtId="0" fontId="1" fillId="0" borderId="0" xfId="28" applyNumberFormat="1" applyFont="1" applyBorder="1" applyAlignment="1">
      <alignment horizontal="center"/>
    </xf>
    <xf numFmtId="165" fontId="1" fillId="0" borderId="0" xfId="30" applyNumberFormat="1" applyFont="1" applyBorder="1" applyAlignment="1">
      <alignment horizontal="center"/>
    </xf>
    <xf numFmtId="41" fontId="1" fillId="0" borderId="0" xfId="1" applyNumberFormat="1" applyFont="1" applyBorder="1" applyAlignment="1">
      <alignment horizontal="center"/>
    </xf>
    <xf numFmtId="0" fontId="1" fillId="0" borderId="0" xfId="0" applyFont="1" applyAlignment="1">
      <alignment horizontal="left"/>
    </xf>
    <xf numFmtId="0" fontId="1" fillId="0" borderId="0" xfId="28" applyFont="1" applyBorder="1" applyAlignment="1"/>
    <xf numFmtId="0" fontId="1" fillId="0" borderId="0" xfId="0" applyFont="1" applyBorder="1" applyAlignment="1">
      <alignment horizontal="center"/>
    </xf>
    <xf numFmtId="164" fontId="1" fillId="0" borderId="0" xfId="28" applyNumberFormat="1" applyFont="1" applyBorder="1" applyAlignment="1">
      <alignment horizontal="center"/>
    </xf>
    <xf numFmtId="0" fontId="1" fillId="0" borderId="0" xfId="0" applyFont="1" applyBorder="1" applyAlignment="1">
      <alignment horizontal="left"/>
    </xf>
    <xf numFmtId="41" fontId="1" fillId="0" borderId="2" xfId="1" applyNumberFormat="1" applyFont="1" applyBorder="1" applyAlignment="1">
      <alignment horizontal="center"/>
    </xf>
    <xf numFmtId="0" fontId="1" fillId="0" borderId="0" xfId="28" applyFont="1" applyFill="1" applyBorder="1"/>
    <xf numFmtId="0" fontId="18" fillId="0" borderId="0" xfId="28" applyFont="1" applyFill="1" applyBorder="1" applyAlignment="1"/>
    <xf numFmtId="0" fontId="1" fillId="0" borderId="0" xfId="28" applyFont="1" applyFill="1" applyBorder="1" applyAlignment="1"/>
    <xf numFmtId="0" fontId="1" fillId="0" borderId="0" xfId="0" applyFont="1" applyFill="1" applyBorder="1" applyAlignment="1">
      <alignment horizontal="center"/>
    </xf>
    <xf numFmtId="0" fontId="1" fillId="0" borderId="0" xfId="28" applyFont="1" applyFill="1" applyBorder="1" applyAlignment="1">
      <alignment horizontal="center"/>
    </xf>
    <xf numFmtId="41" fontId="1" fillId="0" borderId="0" xfId="1" applyNumberFormat="1" applyFont="1" applyFill="1" applyBorder="1" applyAlignment="1">
      <alignment horizontal="center"/>
    </xf>
    <xf numFmtId="0" fontId="1" fillId="0" borderId="0" xfId="28" applyNumberFormat="1" applyFont="1" applyFill="1" applyBorder="1" applyAlignment="1">
      <alignment horizontal="center"/>
    </xf>
    <xf numFmtId="0" fontId="1" fillId="0" borderId="0" xfId="0" applyFont="1" applyFill="1" applyBorder="1" applyAlignment="1">
      <alignment horizontal="left"/>
    </xf>
    <xf numFmtId="0" fontId="1" fillId="0" borderId="0" xfId="28" applyFont="1" applyFill="1"/>
    <xf numFmtId="0" fontId="17" fillId="0" borderId="0" xfId="0" applyFont="1" applyFill="1" applyBorder="1" applyAlignment="1">
      <alignment horizontal="left"/>
    </xf>
    <xf numFmtId="164" fontId="1" fillId="0" borderId="0" xfId="1" applyNumberFormat="1" applyFont="1" applyFill="1" applyBorder="1" applyAlignment="1"/>
    <xf numFmtId="165" fontId="1" fillId="0" borderId="0" xfId="30" applyNumberFormat="1" applyFont="1" applyFill="1" applyBorder="1" applyAlignment="1">
      <alignment horizontal="center"/>
    </xf>
    <xf numFmtId="0" fontId="18" fillId="0" borderId="0" xfId="28" applyFont="1" applyBorder="1" applyAlignment="1"/>
    <xf numFmtId="0" fontId="1" fillId="0" borderId="0" xfId="28" applyFont="1" applyAlignment="1">
      <alignment horizontal="left"/>
    </xf>
    <xf numFmtId="164" fontId="1" fillId="0" borderId="20" xfId="1" applyNumberFormat="1" applyFont="1" applyFill="1" applyBorder="1" applyAlignment="1"/>
    <xf numFmtId="164" fontId="1" fillId="0" borderId="0" xfId="0" applyNumberFormat="1" applyFont="1" applyFill="1" applyBorder="1" applyAlignment="1">
      <alignment horizontal="center"/>
    </xf>
    <xf numFmtId="0" fontId="1" fillId="0" borderId="0" xfId="28" quotePrefix="1" applyFont="1" applyBorder="1" applyAlignment="1">
      <alignment horizontal="left"/>
    </xf>
    <xf numFmtId="0" fontId="18" fillId="0" borderId="0" xfId="28" applyFont="1" applyBorder="1"/>
    <xf numFmtId="0" fontId="1" fillId="0" borderId="12" xfId="28" applyFont="1" applyBorder="1"/>
    <xf numFmtId="0" fontId="1" fillId="0" borderId="27" xfId="28" quotePrefix="1" applyFont="1" applyBorder="1" applyAlignment="1">
      <alignment horizontal="left"/>
    </xf>
    <xf numFmtId="0" fontId="1" fillId="0" borderId="27" xfId="28" applyFont="1" applyBorder="1"/>
    <xf numFmtId="0" fontId="1" fillId="0" borderId="27" xfId="28" applyFont="1" applyBorder="1" applyAlignment="1">
      <alignment horizontal="center"/>
    </xf>
    <xf numFmtId="0" fontId="1" fillId="0" borderId="28" xfId="28" applyNumberFormat="1" applyFont="1" applyBorder="1" applyAlignment="1">
      <alignment horizontal="center"/>
    </xf>
    <xf numFmtId="0" fontId="1" fillId="0" borderId="13" xfId="28" applyFont="1" applyBorder="1"/>
    <xf numFmtId="3" fontId="1" fillId="0" borderId="0" xfId="28" applyNumberFormat="1" applyFont="1" applyBorder="1" applyAlignment="1">
      <alignment horizontal="center"/>
    </xf>
    <xf numFmtId="0" fontId="1" fillId="0" borderId="14" xfId="28" applyNumberFormat="1" applyFont="1" applyBorder="1" applyAlignment="1">
      <alignment horizontal="center"/>
    </xf>
    <xf numFmtId="0" fontId="1" fillId="0" borderId="0" xfId="28" applyFont="1" applyAlignment="1">
      <alignment horizontal="right"/>
    </xf>
    <xf numFmtId="164" fontId="1" fillId="0" borderId="15" xfId="1" applyNumberFormat="1" applyFont="1" applyBorder="1" applyAlignment="1">
      <alignment horizontal="center" wrapText="1"/>
    </xf>
    <xf numFmtId="164" fontId="18" fillId="0" borderId="18" xfId="1" applyNumberFormat="1" applyFont="1" applyBorder="1" applyAlignment="1">
      <alignment horizontal="right"/>
    </xf>
    <xf numFmtId="164" fontId="18" fillId="0" borderId="0" xfId="1" applyNumberFormat="1" applyFont="1" applyBorder="1" applyAlignment="1">
      <alignment horizontal="right"/>
    </xf>
    <xf numFmtId="0" fontId="1" fillId="0" borderId="23" xfId="28" applyFont="1" applyBorder="1"/>
    <xf numFmtId="0" fontId="1" fillId="0" borderId="5" xfId="28" applyFont="1" applyBorder="1"/>
    <xf numFmtId="0" fontId="1" fillId="0" borderId="5" xfId="28" applyFont="1" applyBorder="1" applyAlignment="1">
      <alignment horizontal="center"/>
    </xf>
    <xf numFmtId="0" fontId="1" fillId="0" borderId="22" xfId="28" applyFont="1" applyBorder="1" applyAlignment="1">
      <alignment horizontal="center"/>
    </xf>
    <xf numFmtId="0" fontId="0" fillId="0" borderId="0" xfId="0"/>
    <xf numFmtId="164" fontId="1" fillId="0" borderId="21" xfId="1" applyNumberFormat="1" applyFont="1" applyBorder="1" applyAlignment="1">
      <alignment horizontal="center" wrapText="1"/>
    </xf>
    <xf numFmtId="0" fontId="18" fillId="0" borderId="0" xfId="87" applyFont="1" applyBorder="1"/>
    <xf numFmtId="0" fontId="30" fillId="0" borderId="0" xfId="87" applyFont="1"/>
    <xf numFmtId="0" fontId="1" fillId="0" borderId="0" xfId="87" applyAlignment="1">
      <alignment horizontal="center"/>
    </xf>
    <xf numFmtId="0" fontId="1" fillId="0" borderId="0" xfId="87" applyBorder="1"/>
    <xf numFmtId="0" fontId="18" fillId="0" borderId="7" xfId="87" applyFont="1" applyBorder="1" applyAlignment="1">
      <alignment vertical="top"/>
    </xf>
    <xf numFmtId="0" fontId="31" fillId="0" borderId="16" xfId="87" applyFont="1" applyBorder="1" applyAlignment="1">
      <alignment horizontal="center"/>
    </xf>
    <xf numFmtId="0" fontId="31" fillId="0" borderId="17" xfId="87" applyFont="1" applyBorder="1" applyAlignment="1">
      <alignment horizontal="center"/>
    </xf>
    <xf numFmtId="0" fontId="30" fillId="0" borderId="0" xfId="87" applyFont="1" applyBorder="1"/>
    <xf numFmtId="171" fontId="1" fillId="0" borderId="18" xfId="87" applyNumberFormat="1" applyBorder="1" applyAlignment="1"/>
    <xf numFmtId="164" fontId="1" fillId="0" borderId="0" xfId="1" applyNumberFormat="1" applyFont="1" applyBorder="1" applyAlignment="1">
      <alignment horizontal="center" wrapText="1"/>
    </xf>
    <xf numFmtId="0" fontId="30" fillId="0" borderId="18" xfId="87" applyFont="1" applyBorder="1"/>
    <xf numFmtId="37" fontId="1" fillId="0" borderId="0" xfId="87" applyNumberFormat="1"/>
    <xf numFmtId="0" fontId="1" fillId="0" borderId="0" xfId="87" applyFont="1" applyBorder="1"/>
    <xf numFmtId="171" fontId="1" fillId="0" borderId="18" xfId="87" applyNumberFormat="1" applyFont="1" applyBorder="1" applyAlignment="1"/>
    <xf numFmtId="164" fontId="21" fillId="0" borderId="0" xfId="87" applyNumberFormat="1" applyFont="1" applyFill="1" applyBorder="1"/>
    <xf numFmtId="0" fontId="1" fillId="0" borderId="0" xfId="87" applyFont="1" applyAlignment="1">
      <alignment horizontal="center"/>
    </xf>
    <xf numFmtId="0" fontId="1" fillId="0" borderId="0" xfId="87" applyFont="1"/>
    <xf numFmtId="164" fontId="18" fillId="0" borderId="0" xfId="87" applyNumberFormat="1" applyFont="1" applyAlignment="1"/>
    <xf numFmtId="164" fontId="18" fillId="0" borderId="0" xfId="87" applyNumberFormat="1" applyFont="1" applyBorder="1" applyAlignment="1"/>
    <xf numFmtId="164" fontId="1" fillId="0" borderId="0" xfId="87" applyNumberFormat="1" applyAlignment="1">
      <alignment horizontal="center"/>
    </xf>
    <xf numFmtId="0" fontId="23" fillId="0" borderId="0" xfId="87" applyFont="1" applyBorder="1" applyAlignment="1">
      <alignment horizontal="center"/>
    </xf>
    <xf numFmtId="0" fontId="23" fillId="0" borderId="0" xfId="87" applyFont="1" applyAlignment="1">
      <alignment horizontal="center"/>
    </xf>
    <xf numFmtId="0" fontId="23" fillId="0" borderId="0" xfId="87" applyFont="1" applyAlignment="1">
      <alignment horizontal="center" wrapText="1"/>
    </xf>
    <xf numFmtId="0" fontId="23" fillId="0" borderId="0" xfId="87" applyFont="1" applyBorder="1" applyAlignment="1">
      <alignment horizontal="center" wrapText="1"/>
    </xf>
    <xf numFmtId="0" fontId="18" fillId="0" borderId="18" xfId="87" applyFont="1" applyFill="1" applyBorder="1" applyAlignment="1">
      <alignment horizontal="left"/>
    </xf>
    <xf numFmtId="164" fontId="18" fillId="0" borderId="0" xfId="87" applyNumberFormat="1" applyFont="1" applyFill="1" applyBorder="1"/>
    <xf numFmtId="164" fontId="18" fillId="0" borderId="15" xfId="87" applyNumberFormat="1" applyFont="1" applyFill="1" applyBorder="1"/>
    <xf numFmtId="0" fontId="22" fillId="0" borderId="0" xfId="87" applyFont="1" applyFill="1" applyBorder="1"/>
    <xf numFmtId="0" fontId="18" fillId="0" borderId="0" xfId="87" applyFont="1" applyFill="1" applyAlignment="1">
      <alignment horizontal="center"/>
    </xf>
    <xf numFmtId="0" fontId="1" fillId="0" borderId="19" xfId="87" applyBorder="1"/>
    <xf numFmtId="0" fontId="1" fillId="0" borderId="20" xfId="87" applyBorder="1"/>
    <xf numFmtId="0" fontId="1" fillId="0" borderId="21" xfId="87" applyBorder="1"/>
    <xf numFmtId="164" fontId="18" fillId="0" borderId="18" xfId="87" applyNumberFormat="1" applyFont="1" applyBorder="1"/>
    <xf numFmtId="164" fontId="18" fillId="0" borderId="0" xfId="87" applyNumberFormat="1" applyFont="1" applyBorder="1"/>
    <xf numFmtId="164" fontId="1" fillId="0" borderId="0" xfId="87" applyNumberFormat="1" applyFont="1"/>
    <xf numFmtId="164" fontId="1" fillId="0" borderId="0" xfId="87" applyNumberFormat="1" applyFont="1" applyBorder="1"/>
    <xf numFmtId="0" fontId="21" fillId="0" borderId="0" xfId="87" applyFont="1" applyBorder="1"/>
    <xf numFmtId="171" fontId="1" fillId="0" borderId="18" xfId="87" applyNumberFormat="1" applyBorder="1"/>
    <xf numFmtId="164" fontId="1" fillId="0" borderId="24" xfId="1" applyNumberFormat="1" applyFont="1" applyBorder="1" applyAlignment="1">
      <alignment horizontal="center" wrapText="1"/>
    </xf>
    <xf numFmtId="164" fontId="1" fillId="0" borderId="25" xfId="1" applyNumberFormat="1" applyFont="1" applyBorder="1" applyAlignment="1">
      <alignment horizontal="center" wrapText="1"/>
    </xf>
    <xf numFmtId="164" fontId="1" fillId="0" borderId="26" xfId="1" applyNumberFormat="1" applyFont="1" applyBorder="1" applyAlignment="1">
      <alignment horizontal="center" wrapText="1"/>
    </xf>
    <xf numFmtId="164" fontId="1" fillId="0" borderId="20" xfId="1" applyNumberFormat="1" applyFont="1" applyBorder="1" applyAlignment="1">
      <alignment horizontal="center" wrapText="1"/>
    </xf>
    <xf numFmtId="17" fontId="1" fillId="0" borderId="0" xfId="87" applyNumberFormat="1" applyBorder="1"/>
    <xf numFmtId="164" fontId="1" fillId="0" borderId="0" xfId="1" applyNumberFormat="1" applyFont="1" applyFill="1" applyBorder="1"/>
    <xf numFmtId="164" fontId="18" fillId="0" borderId="0" xfId="87" applyNumberFormat="1" applyFont="1" applyBorder="1" applyAlignment="1">
      <alignment vertical="center"/>
    </xf>
    <xf numFmtId="0" fontId="31" fillId="0" borderId="16" xfId="87" applyFont="1" applyBorder="1" applyAlignment="1">
      <alignment horizontal="center" wrapText="1"/>
    </xf>
    <xf numFmtId="0" fontId="31" fillId="0" borderId="17" xfId="87" applyFont="1" applyBorder="1" applyAlignment="1">
      <alignment horizontal="center" wrapText="1"/>
    </xf>
    <xf numFmtId="0" fontId="18" fillId="0" borderId="7" xfId="87" applyFont="1" applyBorder="1" applyAlignment="1">
      <alignment horizontal="left" vertical="top"/>
    </xf>
    <xf numFmtId="164" fontId="31" fillId="0" borderId="0" xfId="87" applyNumberFormat="1" applyFont="1" applyBorder="1"/>
    <xf numFmtId="0" fontId="18" fillId="0" borderId="18" xfId="87" applyFont="1" applyBorder="1" applyAlignment="1">
      <alignment horizontal="right"/>
    </xf>
    <xf numFmtId="164" fontId="18" fillId="0" borderId="15" xfId="1" applyNumberFormat="1" applyFont="1" applyBorder="1" applyAlignment="1">
      <alignment horizontal="right"/>
    </xf>
    <xf numFmtId="0" fontId="1" fillId="0" borderId="18" xfId="87" applyFont="1" applyBorder="1" applyAlignment="1">
      <alignment horizontal="right"/>
    </xf>
    <xf numFmtId="0" fontId="18" fillId="0" borderId="20" xfId="87" applyFont="1" applyBorder="1" applyAlignment="1">
      <alignment horizontal="right"/>
    </xf>
    <xf numFmtId="164" fontId="18" fillId="0" borderId="21" xfId="87" applyNumberFormat="1" applyFont="1" applyBorder="1"/>
    <xf numFmtId="43" fontId="1" fillId="0" borderId="0" xfId="87" applyNumberFormat="1"/>
    <xf numFmtId="0" fontId="33" fillId="0" borderId="0" xfId="87" applyFont="1"/>
    <xf numFmtId="0" fontId="18" fillId="0" borderId="0" xfId="87" applyFont="1" applyAlignment="1">
      <alignment horizontal="right"/>
    </xf>
    <xf numFmtId="0" fontId="1" fillId="0" borderId="0" xfId="87" applyBorder="1" applyAlignment="1">
      <alignment horizontal="center"/>
    </xf>
    <xf numFmtId="164" fontId="30" fillId="0" borderId="0" xfId="87" applyNumberFormat="1" applyFont="1" applyBorder="1"/>
    <xf numFmtId="171" fontId="1" fillId="0" borderId="29" xfId="87" applyNumberFormat="1" applyBorder="1"/>
    <xf numFmtId="41" fontId="1" fillId="0" borderId="0" xfId="10"/>
    <xf numFmtId="0" fontId="4" fillId="0" borderId="0" xfId="0" applyFont="1"/>
    <xf numFmtId="0" fontId="1" fillId="0" borderId="16" xfId="87" applyBorder="1"/>
    <xf numFmtId="41" fontId="1" fillId="0" borderId="15" xfId="10" applyBorder="1"/>
    <xf numFmtId="41" fontId="1" fillId="0" borderId="21" xfId="10" applyBorder="1"/>
    <xf numFmtId="0" fontId="18" fillId="0" borderId="16" xfId="87" applyFont="1" applyBorder="1" applyAlignment="1">
      <alignment horizontal="center" wrapText="1"/>
    </xf>
    <xf numFmtId="171" fontId="1" fillId="0" borderId="19" xfId="87" applyNumberFormat="1" applyBorder="1"/>
    <xf numFmtId="0" fontId="1" fillId="0" borderId="7" xfId="87" applyBorder="1" applyAlignment="1"/>
    <xf numFmtId="0" fontId="1" fillId="0" borderId="7" xfId="87" applyFont="1" applyBorder="1"/>
    <xf numFmtId="164" fontId="18" fillId="0" borderId="17" xfId="87" applyNumberFormat="1" applyFont="1" applyBorder="1"/>
    <xf numFmtId="0" fontId="1" fillId="0" borderId="18" xfId="87" applyFont="1" applyBorder="1"/>
    <xf numFmtId="41" fontId="18" fillId="0" borderId="15" xfId="10" applyFont="1" applyBorder="1"/>
    <xf numFmtId="0" fontId="1" fillId="0" borderId="19" xfId="87" applyFont="1" applyBorder="1"/>
    <xf numFmtId="41" fontId="18" fillId="0" borderId="21" xfId="10" applyFont="1" applyBorder="1"/>
    <xf numFmtId="164" fontId="1" fillId="0" borderId="0" xfId="1" quotePrefix="1" applyNumberFormat="1" applyBorder="1"/>
    <xf numFmtId="43" fontId="1" fillId="0" borderId="0" xfId="87" applyNumberFormat="1" applyBorder="1"/>
    <xf numFmtId="164" fontId="39" fillId="0" borderId="0" xfId="87" applyNumberFormat="1" applyFont="1" applyBorder="1"/>
    <xf numFmtId="164" fontId="23" fillId="0" borderId="0" xfId="87" applyNumberFormat="1" applyFont="1" applyBorder="1" applyAlignment="1">
      <alignment horizontal="center"/>
    </xf>
    <xf numFmtId="164" fontId="23" fillId="0" borderId="0" xfId="87" applyNumberFormat="1" applyFont="1" applyAlignment="1">
      <alignment horizontal="center"/>
    </xf>
    <xf numFmtId="164" fontId="23" fillId="0" borderId="0" xfId="87" applyNumberFormat="1" applyFont="1" applyAlignment="1">
      <alignment horizontal="center" wrapText="1"/>
    </xf>
    <xf numFmtId="164" fontId="30" fillId="0" borderId="0" xfId="87" applyNumberFormat="1" applyFont="1"/>
    <xf numFmtId="164" fontId="1" fillId="0" borderId="30" xfId="1" applyNumberFormat="1" applyFont="1" applyBorder="1" applyAlignment="1">
      <alignment horizontal="center" wrapText="1"/>
    </xf>
    <xf numFmtId="41" fontId="39" fillId="0" borderId="0" xfId="87" applyNumberFormat="1" applyFont="1" applyBorder="1"/>
    <xf numFmtId="179" fontId="1" fillId="0" borderId="0" xfId="30" applyNumberFormat="1" applyFont="1" applyBorder="1" applyAlignment="1">
      <alignment horizontal="center"/>
    </xf>
  </cellXfs>
  <cellStyles count="200">
    <cellStyle name="Comma" xfId="1" builtinId="3"/>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 [0]" xfId="10" builtinId="6"/>
    <cellStyle name="Comma 2" xfId="98"/>
    <cellStyle name="Comma 3" xfId="174"/>
    <cellStyle name="Comma 3 2" xfId="178"/>
    <cellStyle name="Comma0" xfId="11"/>
    <cellStyle name="Currency No Comma" xfId="12"/>
    <cellStyle name="Currency0" xfId="13"/>
    <cellStyle name="Date" xfId="14"/>
    <cellStyle name="Fixed" xfId="15"/>
    <cellStyle name="Grey" xfId="16"/>
    <cellStyle name="header" xfId="17"/>
    <cellStyle name="Header1" xfId="18"/>
    <cellStyle name="Header2" xfId="19"/>
    <cellStyle name="Heading 1" xfId="20" builtinId="16" customBuiltin="1"/>
    <cellStyle name="Heading 2" xfId="21" builtinId="17" customBuiltin="1"/>
    <cellStyle name="Input" xfId="22" builtinId="20" customBuiltin="1"/>
    <cellStyle name="Input [yellow]" xfId="23"/>
    <cellStyle name="MCP" xfId="24"/>
    <cellStyle name="nONE" xfId="25"/>
    <cellStyle name="noninput" xfId="26"/>
    <cellStyle name="Normal" xfId="0" builtinId="0"/>
    <cellStyle name="Normal - Style1" xfId="27"/>
    <cellStyle name="Normal 2" xfId="87"/>
    <cellStyle name="Normal 3" xfId="185"/>
    <cellStyle name="Normal 4" xfId="195"/>
    <cellStyle name="Normal 5" xfId="197"/>
    <cellStyle name="Normal 6" xfId="194"/>
    <cellStyle name="Normal 7" xfId="198"/>
    <cellStyle name="Normal 8" xfId="199"/>
    <cellStyle name="Normal_Copy of File50007" xfId="28"/>
    <cellStyle name="Password" xfId="29"/>
    <cellStyle name="Percent" xfId="30" builtinId="5"/>
    <cellStyle name="Percent [2]" xfId="31"/>
    <cellStyle name="Percent 2" xfId="96"/>
    <cellStyle name="SAPBEXaggData" xfId="32"/>
    <cellStyle name="SAPBEXaggDataEmph" xfId="33"/>
    <cellStyle name="SAPBEXaggItem" xfId="34"/>
    <cellStyle name="SAPBEXaggItem 2" xfId="97"/>
    <cellStyle name="SAPBEXaggItem 3" xfId="102"/>
    <cellStyle name="SAPBEXaggItem 4" xfId="121"/>
    <cellStyle name="SAPBEXaggItem 5" xfId="138"/>
    <cellStyle name="SAPBEXaggItem 6" xfId="154"/>
    <cellStyle name="SAPBEXaggItem_Copy of xSAPtemp5457" xfId="35"/>
    <cellStyle name="SAPBEXaggItemX" xfId="36"/>
    <cellStyle name="SAPBEXchaText" xfId="37"/>
    <cellStyle name="SAPBEXchaText 2" xfId="92"/>
    <cellStyle name="SAPBEXchaText 3" xfId="104"/>
    <cellStyle name="SAPBEXchaText 4" xfId="119"/>
    <cellStyle name="SAPBEXchaText 5" xfId="136"/>
    <cellStyle name="SAPBEXchaText 6" xfId="153"/>
    <cellStyle name="SAPBEXchaText_Copy of xSAPtemp5457" xfId="38"/>
    <cellStyle name="SAPBEXexcBad7" xfId="39"/>
    <cellStyle name="SAPBEXexcBad8" xfId="40"/>
    <cellStyle name="SAPBEXexcBad9" xfId="41"/>
    <cellStyle name="SAPBEXexcCritical4" xfId="42"/>
    <cellStyle name="SAPBEXexcCritical5" xfId="43"/>
    <cellStyle name="SAPBEXexcCritical6" xfId="44"/>
    <cellStyle name="SAPBEXexcGood1" xfId="45"/>
    <cellStyle name="SAPBEXexcGood2" xfId="46"/>
    <cellStyle name="SAPBEXexcGood3" xfId="47"/>
    <cellStyle name="SAPBEXfilterDrill" xfId="48"/>
    <cellStyle name="SAPBEXfilterItem" xfId="49"/>
    <cellStyle name="SAPBEXfilterItem 2" xfId="91"/>
    <cellStyle name="SAPBEXfilterItem 3" xfId="106"/>
    <cellStyle name="SAPBEXfilterItem 4" xfId="105"/>
    <cellStyle name="SAPBEXfilterItem 5" xfId="108"/>
    <cellStyle name="SAPBEXfilterItem 6" xfId="101"/>
    <cellStyle name="SAPBEXfilterItem_Copy of xSAPtemp5457" xfId="50"/>
    <cellStyle name="SAPBEXfilterText" xfId="51"/>
    <cellStyle name="SAPBEXfilterText 2" xfId="107"/>
    <cellStyle name="SAPBEXfilterText 2 2" xfId="193"/>
    <cellStyle name="SAPBEXfilterText 3" xfId="103"/>
    <cellStyle name="SAPBEXfilterText 4" xfId="120"/>
    <cellStyle name="SAPBEXfilterText 5" xfId="137"/>
    <cellStyle name="SAPBEXformats" xfId="52"/>
    <cellStyle name="SAPBEXheaderItem" xfId="53"/>
    <cellStyle name="SAPBEXheaderItem 2" xfId="89"/>
    <cellStyle name="SAPBEXheaderItem 3" xfId="109"/>
    <cellStyle name="SAPBEXheaderItem 4" xfId="100"/>
    <cellStyle name="SAPBEXheaderItem 5" xfId="123"/>
    <cellStyle name="SAPBEXheaderItem 6" xfId="140"/>
    <cellStyle name="SAPBEXheaderItem 7" xfId="172"/>
    <cellStyle name="SAPBEXheaderItem 7 2" xfId="176"/>
    <cellStyle name="SAPBEXheaderItem 8" xfId="180"/>
    <cellStyle name="SAPBEXheaderItem 9" xfId="183"/>
    <cellStyle name="SAPBEXheaderItem_Copy of xSAPtemp5457" xfId="54"/>
    <cellStyle name="SAPBEXheaderText" xfId="55"/>
    <cellStyle name="SAPBEXheaderText 2" xfId="90"/>
    <cellStyle name="SAPBEXheaderText 3" xfId="110"/>
    <cellStyle name="SAPBEXheaderText 4" xfId="99"/>
    <cellStyle name="SAPBEXheaderText 5" xfId="127"/>
    <cellStyle name="SAPBEXheaderText 6" xfId="144"/>
    <cellStyle name="SAPBEXheaderText 7" xfId="173"/>
    <cellStyle name="SAPBEXheaderText 7 2" xfId="177"/>
    <cellStyle name="SAPBEXheaderText 8" xfId="181"/>
    <cellStyle name="SAPBEXheaderText 9" xfId="184"/>
    <cellStyle name="SAPBEXheaderText_Copy of xSAPtemp5457" xfId="56"/>
    <cellStyle name="SAPBEXHLevel0" xfId="57"/>
    <cellStyle name="SAPBEXHLevel0 2" xfId="111"/>
    <cellStyle name="SAPBEXHLevel0 2 2" xfId="192"/>
    <cellStyle name="SAPBEXHLevel0 3" xfId="128"/>
    <cellStyle name="SAPBEXHLevel0 4" xfId="145"/>
    <cellStyle name="SAPBEXHLevel0 5" xfId="159"/>
    <cellStyle name="SAPBEXHLevel0X" xfId="58"/>
    <cellStyle name="SAPBEXHLevel0X 2" xfId="112"/>
    <cellStyle name="SAPBEXHLevel0X 2 2" xfId="191"/>
    <cellStyle name="SAPBEXHLevel0X 3" xfId="129"/>
    <cellStyle name="SAPBEXHLevel0X 4" xfId="146"/>
    <cellStyle name="SAPBEXHLevel0X 5" xfId="160"/>
    <cellStyle name="SAPBEXHLevel1" xfId="59"/>
    <cellStyle name="SAPBEXHLevel1 2" xfId="113"/>
    <cellStyle name="SAPBEXHLevel1 2 2" xfId="190"/>
    <cellStyle name="SAPBEXHLevel1 3" xfId="130"/>
    <cellStyle name="SAPBEXHLevel1 4" xfId="147"/>
    <cellStyle name="SAPBEXHLevel1 5" xfId="161"/>
    <cellStyle name="SAPBEXHLevel1X" xfId="60"/>
    <cellStyle name="SAPBEXHLevel1X 2" xfId="114"/>
    <cellStyle name="SAPBEXHLevel1X 2 2" xfId="189"/>
    <cellStyle name="SAPBEXHLevel1X 3" xfId="131"/>
    <cellStyle name="SAPBEXHLevel1X 4" xfId="148"/>
    <cellStyle name="SAPBEXHLevel1X 5" xfId="162"/>
    <cellStyle name="SAPBEXHLevel2" xfId="61"/>
    <cellStyle name="SAPBEXHLevel2 2" xfId="115"/>
    <cellStyle name="SAPBEXHLevel2 2 2" xfId="188"/>
    <cellStyle name="SAPBEXHLevel2 3" xfId="132"/>
    <cellStyle name="SAPBEXHLevel2 4" xfId="149"/>
    <cellStyle name="SAPBEXHLevel2 5" xfId="163"/>
    <cellStyle name="SAPBEXHLevel2X" xfId="62"/>
    <cellStyle name="SAPBEXHLevel2X 2" xfId="116"/>
    <cellStyle name="SAPBEXHLevel2X 2 2" xfId="187"/>
    <cellStyle name="SAPBEXHLevel2X 3" xfId="133"/>
    <cellStyle name="SAPBEXHLevel2X 4" xfId="150"/>
    <cellStyle name="SAPBEXHLevel2X 5" xfId="164"/>
    <cellStyle name="SAPBEXHLevel3" xfId="63"/>
    <cellStyle name="SAPBEXHLevel3 2" xfId="117"/>
    <cellStyle name="SAPBEXHLevel3 2 2" xfId="186"/>
    <cellStyle name="SAPBEXHLevel3 3" xfId="134"/>
    <cellStyle name="SAPBEXHLevel3 4" xfId="151"/>
    <cellStyle name="SAPBEXHLevel3 5" xfId="165"/>
    <cellStyle name="SAPBEXHLevel3X" xfId="64"/>
    <cellStyle name="SAPBEXHLevel3X 2" xfId="118"/>
    <cellStyle name="SAPBEXHLevel3X 2 2" xfId="196"/>
    <cellStyle name="SAPBEXHLevel3X 3" xfId="135"/>
    <cellStyle name="SAPBEXHLevel3X 4" xfId="152"/>
    <cellStyle name="SAPBEXHLevel3X 5" xfId="166"/>
    <cellStyle name="SAPBEXresData" xfId="65"/>
    <cellStyle name="SAPBEXresDataEmph" xfId="66"/>
    <cellStyle name="SAPBEXresItem" xfId="67"/>
    <cellStyle name="SAPBEXresItemX" xfId="68"/>
    <cellStyle name="SAPBEXstdData" xfId="69"/>
    <cellStyle name="SAPBEXstdData 2" xfId="95"/>
    <cellStyle name="SAPBEXstdData 3" xfId="122"/>
    <cellStyle name="SAPBEXstdData 4" xfId="139"/>
    <cellStyle name="SAPBEXstdData 5" xfId="155"/>
    <cellStyle name="SAPBEXstdData 6" xfId="167"/>
    <cellStyle name="SAPBEXstdData_Copy of xSAPtemp5457" xfId="70"/>
    <cellStyle name="SAPBEXstdDataEmph" xfId="71"/>
    <cellStyle name="SAPBEXstdItem" xfId="72"/>
    <cellStyle name="SAPBEXstdItem 2" xfId="94"/>
    <cellStyle name="SAPBEXstdItem 3" xfId="124"/>
    <cellStyle name="SAPBEXstdItem 4" xfId="141"/>
    <cellStyle name="SAPBEXstdItem 5" xfId="156"/>
    <cellStyle name="SAPBEXstdItem 6" xfId="168"/>
    <cellStyle name="SAPBEXstdItem_Copy of xSAPtemp5457" xfId="73"/>
    <cellStyle name="SAPBEXstdItemX" xfId="74"/>
    <cellStyle name="SAPBEXstdItemX 2" xfId="93"/>
    <cellStyle name="SAPBEXstdItemX 3" xfId="125"/>
    <cellStyle name="SAPBEXstdItemX 4" xfId="142"/>
    <cellStyle name="SAPBEXstdItemX 5" xfId="157"/>
    <cellStyle name="SAPBEXstdItemX 6" xfId="169"/>
    <cellStyle name="SAPBEXstdItemX_Copy of xSAPtemp5457" xfId="75"/>
    <cellStyle name="SAPBEXtitle" xfId="76"/>
    <cellStyle name="SAPBEXtitle 2" xfId="88"/>
    <cellStyle name="SAPBEXtitle 3" xfId="126"/>
    <cellStyle name="SAPBEXtitle 4" xfId="143"/>
    <cellStyle name="SAPBEXtitle 5" xfId="158"/>
    <cellStyle name="SAPBEXtitle 6" xfId="170"/>
    <cellStyle name="SAPBEXtitle 7" xfId="171"/>
    <cellStyle name="SAPBEXtitle 7 2" xfId="175"/>
    <cellStyle name="SAPBEXtitle 8" xfId="179"/>
    <cellStyle name="SAPBEXtitle 9" xfId="182"/>
    <cellStyle name="SAPBEXtitle_Copy of xSAPtemp5457" xfId="77"/>
    <cellStyle name="SAPBEXundefined" xfId="78"/>
    <cellStyle name="Style 27" xfId="79"/>
    <cellStyle name="Style 35" xfId="80"/>
    <cellStyle name="Style 36" xfId="81"/>
    <cellStyle name="Titles" xfId="82"/>
    <cellStyle name="Total" xfId="83" builtinId="25" customBuiltin="1"/>
    <cellStyle name="Unprot" xfId="84"/>
    <cellStyle name="Unprot$" xfId="85"/>
    <cellStyle name="Unprotect" xfId="86"/>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D9F5F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114300</xdr:colOff>
      <xdr:row>47</xdr:row>
      <xdr:rowOff>78441</xdr:rowOff>
    </xdr:from>
    <xdr:to>
      <xdr:col>9</xdr:col>
      <xdr:colOff>495300</xdr:colOff>
      <xdr:row>56</xdr:row>
      <xdr:rowOff>56030</xdr:rowOff>
    </xdr:to>
    <xdr:sp macro="" textlink="">
      <xdr:nvSpPr>
        <xdr:cNvPr id="2" name="Text 12"/>
        <xdr:cNvSpPr txBox="1">
          <a:spLocks noChangeArrowheads="1"/>
        </xdr:cNvSpPr>
      </xdr:nvSpPr>
      <xdr:spPr bwMode="auto">
        <a:xfrm>
          <a:off x="114300" y="7107891"/>
          <a:ext cx="6905625" cy="1349189"/>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000">
              <a:latin typeface="Arial" pitchFamily="34" charset="0"/>
              <a:cs typeface="Arial" pitchFamily="34" charset="0"/>
            </a:rPr>
            <a:t>Based on the Company's depreciation study approved in Docket UE-071795, an additional $19.4 million is required for the decommissioning of various hydro facilities. This pro forma adjustment walks forward the decommissioning expenditures through June 2013. The reserve does not include funds for Powerdale, which was reclassified to unrecovered plant.  A separate order was received to recover the estimated decommissioning costs of Powerdale as seen in adjustment 8.6.  This adjustment has been revised from the Company's direct filing to correct the allocation of depreciation reserve booked to east side facilities.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tabSelected="1" view="pageBreakPreview" zoomScale="85" zoomScaleNormal="85" zoomScaleSheetLayoutView="85" workbookViewId="0">
      <selection activeCell="I18" sqref="I18"/>
    </sheetView>
  </sheetViews>
  <sheetFormatPr defaultColWidth="10" defaultRowHeight="12.75"/>
  <cols>
    <col min="1" max="1" width="2.5703125" style="11" customWidth="1"/>
    <col min="2" max="2" width="7.140625" style="11" customWidth="1"/>
    <col min="3" max="3" width="23.5703125" style="11" customWidth="1"/>
    <col min="4" max="4" width="9.7109375" style="11" customWidth="1"/>
    <col min="5" max="5" width="6" style="11" customWidth="1"/>
    <col min="6" max="6" width="14.42578125" style="11" customWidth="1"/>
    <col min="7" max="7" width="11.140625" style="11" customWidth="1"/>
    <col min="8" max="8" width="10.28515625" style="11" customWidth="1"/>
    <col min="9" max="9" width="13" style="11" customWidth="1"/>
    <col min="10" max="10" width="8.28515625" style="11" customWidth="1"/>
    <col min="11" max="16384" width="10" style="11"/>
  </cols>
  <sheetData>
    <row r="1" spans="1:11" ht="12" customHeight="1">
      <c r="B1" s="12" t="s">
        <v>22</v>
      </c>
      <c r="D1" s="13"/>
      <c r="E1" s="13"/>
      <c r="F1" s="13"/>
      <c r="G1" s="13"/>
      <c r="H1" s="13"/>
      <c r="I1" s="55" t="s">
        <v>50</v>
      </c>
      <c r="J1" s="14">
        <v>6.1</v>
      </c>
    </row>
    <row r="2" spans="1:11" ht="12" customHeight="1">
      <c r="B2" s="12" t="s">
        <v>43</v>
      </c>
      <c r="D2" s="13"/>
      <c r="E2" s="13"/>
      <c r="F2" s="13"/>
      <c r="G2" s="13"/>
      <c r="H2" s="13"/>
      <c r="I2" s="13"/>
      <c r="J2" s="14"/>
    </row>
    <row r="3" spans="1:11" ht="12" customHeight="1">
      <c r="B3" s="12" t="s">
        <v>49</v>
      </c>
      <c r="D3" s="13"/>
      <c r="E3" s="13"/>
      <c r="F3" s="13"/>
      <c r="G3" s="13"/>
      <c r="H3" s="13"/>
      <c r="I3" s="13"/>
      <c r="J3" s="14"/>
    </row>
    <row r="4" spans="1:11" ht="12" customHeight="1">
      <c r="D4" s="13"/>
      <c r="E4" s="13"/>
      <c r="F4" s="13"/>
      <c r="G4" s="13"/>
      <c r="H4" s="13"/>
      <c r="I4" s="13"/>
      <c r="J4" s="14"/>
    </row>
    <row r="5" spans="1:11" ht="12" customHeight="1">
      <c r="D5" s="13"/>
      <c r="E5" s="13"/>
      <c r="F5" s="13"/>
      <c r="G5" s="13"/>
      <c r="H5" s="13"/>
      <c r="I5" s="13"/>
      <c r="J5" s="14"/>
    </row>
    <row r="6" spans="1:11" ht="12" customHeight="1">
      <c r="D6" s="13"/>
      <c r="E6" s="13"/>
      <c r="F6" s="13" t="s">
        <v>0</v>
      </c>
      <c r="G6" s="13" t="s">
        <v>44</v>
      </c>
      <c r="H6" s="13"/>
      <c r="I6" s="13" t="s">
        <v>9</v>
      </c>
      <c r="J6" s="14"/>
    </row>
    <row r="7" spans="1:11" ht="12" customHeight="1">
      <c r="D7" s="15" t="s">
        <v>1</v>
      </c>
      <c r="E7" s="15" t="s">
        <v>2</v>
      </c>
      <c r="F7" s="15" t="s">
        <v>3</v>
      </c>
      <c r="G7" s="15" t="s">
        <v>4</v>
      </c>
      <c r="H7" s="15" t="s">
        <v>5</v>
      </c>
      <c r="I7" s="15" t="s">
        <v>6</v>
      </c>
      <c r="J7" s="16" t="s">
        <v>7</v>
      </c>
    </row>
    <row r="8" spans="1:11" ht="12" customHeight="1">
      <c r="A8" s="17"/>
      <c r="B8" s="18"/>
      <c r="C8" s="17"/>
      <c r="D8" s="19"/>
      <c r="E8" s="19"/>
      <c r="F8" s="19"/>
      <c r="G8" s="19"/>
      <c r="H8" s="19"/>
      <c r="I8" s="2"/>
      <c r="J8" s="20"/>
    </row>
    <row r="9" spans="1:11" ht="12" customHeight="1">
      <c r="A9" s="17"/>
      <c r="B9" s="18"/>
      <c r="C9" s="17"/>
      <c r="D9" s="19"/>
      <c r="E9" s="19"/>
      <c r="F9" s="19"/>
      <c r="G9" s="19"/>
      <c r="H9" s="21"/>
      <c r="I9" s="22"/>
      <c r="J9" s="20"/>
      <c r="K9" s="23"/>
    </row>
    <row r="10" spans="1:11" ht="12" customHeight="1">
      <c r="A10" s="17"/>
      <c r="B10" s="18"/>
      <c r="C10" s="17"/>
      <c r="D10" s="19"/>
      <c r="E10" s="19"/>
      <c r="F10" s="26"/>
      <c r="G10" s="19"/>
      <c r="H10" s="21"/>
      <c r="I10" s="22"/>
      <c r="J10" s="20"/>
      <c r="K10" s="27"/>
    </row>
    <row r="11" spans="1:11" ht="12" customHeight="1">
      <c r="A11" s="17"/>
      <c r="B11" s="18" t="s">
        <v>17</v>
      </c>
      <c r="C11" s="17"/>
      <c r="D11" s="19"/>
      <c r="E11" s="19"/>
      <c r="F11" s="26"/>
      <c r="G11" s="19"/>
      <c r="H11" s="21"/>
      <c r="I11" s="22"/>
      <c r="J11" s="20"/>
      <c r="K11" s="27"/>
    </row>
    <row r="12" spans="1:11" ht="12.75" customHeight="1">
      <c r="A12" s="17"/>
      <c r="B12" s="24" t="s">
        <v>13</v>
      </c>
      <c r="C12" s="24"/>
      <c r="D12" s="25" t="s">
        <v>10</v>
      </c>
      <c r="E12" s="19" t="s">
        <v>54</v>
      </c>
      <c r="F12" s="22">
        <f>'6.1.1'!E59</f>
        <v>3235981.6160912695</v>
      </c>
      <c r="G12" s="25" t="s">
        <v>36</v>
      </c>
      <c r="H12" s="148">
        <v>0.2262649010137</v>
      </c>
      <c r="I12" s="2">
        <f>F12*H12</f>
        <v>732189.06004704407</v>
      </c>
      <c r="J12" s="20" t="s">
        <v>51</v>
      </c>
      <c r="K12" s="27"/>
    </row>
    <row r="13" spans="1:11" ht="12.75" customHeight="1">
      <c r="A13" s="17"/>
      <c r="B13" s="24" t="s">
        <v>13</v>
      </c>
      <c r="C13" s="24"/>
      <c r="D13" s="25" t="s">
        <v>10</v>
      </c>
      <c r="E13" s="19" t="s">
        <v>54</v>
      </c>
      <c r="F13" s="22">
        <f>'6.1.1'!J59</f>
        <v>-309501.47222222207</v>
      </c>
      <c r="G13" s="25" t="s">
        <v>37</v>
      </c>
      <c r="H13" s="148">
        <v>0</v>
      </c>
      <c r="I13" s="2">
        <f>F13*H13</f>
        <v>0</v>
      </c>
      <c r="J13" s="20" t="s">
        <v>51</v>
      </c>
      <c r="K13" s="27"/>
    </row>
    <row r="14" spans="1:11" ht="12" customHeight="1">
      <c r="A14" s="17"/>
      <c r="B14" s="24"/>
      <c r="C14" s="24"/>
      <c r="D14" s="25"/>
      <c r="E14" s="19"/>
      <c r="F14" s="28">
        <f>SUM(F12:F13)</f>
        <v>2926480.1438690475</v>
      </c>
      <c r="G14" s="25"/>
      <c r="H14" s="148"/>
      <c r="I14" s="28">
        <f>SUM(I12:I13)</f>
        <v>732189.06004704407</v>
      </c>
      <c r="J14" s="20" t="s">
        <v>51</v>
      </c>
      <c r="K14" s="27"/>
    </row>
    <row r="15" spans="1:11" ht="12" customHeight="1">
      <c r="A15" s="17"/>
      <c r="B15" s="24"/>
      <c r="C15" s="24"/>
      <c r="D15" s="25"/>
      <c r="E15" s="19"/>
      <c r="F15" s="22"/>
      <c r="G15" s="25"/>
      <c r="H15" s="148"/>
      <c r="I15" s="22"/>
      <c r="J15" s="20"/>
      <c r="K15" s="27"/>
    </row>
    <row r="16" spans="1:11" ht="12" customHeight="1">
      <c r="A16" s="17"/>
      <c r="B16" s="24"/>
      <c r="C16" s="24"/>
      <c r="D16" s="25"/>
      <c r="E16" s="19"/>
      <c r="F16" s="22"/>
      <c r="G16" s="25"/>
      <c r="H16" s="148"/>
      <c r="I16" s="22"/>
      <c r="J16" s="20"/>
      <c r="K16" s="27"/>
    </row>
    <row r="17" spans="1:12" ht="12" customHeight="1">
      <c r="A17" s="17"/>
      <c r="B17" s="41" t="s">
        <v>29</v>
      </c>
      <c r="C17" s="24"/>
      <c r="D17" s="25"/>
      <c r="E17" s="19"/>
      <c r="F17" s="22"/>
      <c r="G17" s="25"/>
      <c r="H17" s="148"/>
      <c r="I17" s="22"/>
      <c r="J17" s="20"/>
      <c r="K17" s="27"/>
    </row>
    <row r="18" spans="1:12" ht="12" customHeight="1">
      <c r="A18" s="17"/>
      <c r="B18" s="24" t="s">
        <v>30</v>
      </c>
      <c r="C18" s="24"/>
      <c r="D18" s="25" t="s">
        <v>11</v>
      </c>
      <c r="E18" s="19" t="s">
        <v>54</v>
      </c>
      <c r="F18" s="22">
        <f>-'6.1.2'!D6</f>
        <v>6057876.3699999973</v>
      </c>
      <c r="G18" s="25" t="s">
        <v>36</v>
      </c>
      <c r="H18" s="148">
        <v>0.2262649010137</v>
      </c>
      <c r="I18" s="2">
        <f t="shared" ref="I18:I20" si="0">F18*H18</f>
        <v>1370684.7972112817</v>
      </c>
      <c r="J18" s="20" t="s">
        <v>52</v>
      </c>
      <c r="K18" s="27"/>
    </row>
    <row r="19" spans="1:12" ht="12" customHeight="1">
      <c r="A19" s="17"/>
      <c r="B19" s="24" t="s">
        <v>31</v>
      </c>
      <c r="C19" s="24"/>
      <c r="D19" s="25">
        <v>41010</v>
      </c>
      <c r="E19" s="19" t="s">
        <v>54</v>
      </c>
      <c r="F19" s="22">
        <f>+'6.1.2'!D7</f>
        <v>2299025</v>
      </c>
      <c r="G19" s="25" t="s">
        <v>36</v>
      </c>
      <c r="H19" s="148">
        <v>0.2262649010137</v>
      </c>
      <c r="I19" s="2">
        <f t="shared" si="0"/>
        <v>520188.66405302164</v>
      </c>
      <c r="J19" s="20" t="s">
        <v>52</v>
      </c>
      <c r="K19" s="27"/>
    </row>
    <row r="20" spans="1:12" ht="12" customHeight="1">
      <c r="A20" s="17"/>
      <c r="B20" s="31" t="s">
        <v>33</v>
      </c>
      <c r="C20" s="31"/>
      <c r="D20" s="32">
        <v>282</v>
      </c>
      <c r="E20" s="19" t="s">
        <v>54</v>
      </c>
      <c r="F20" s="34">
        <f>+'6.1.2'!D8</f>
        <v>-2893083</v>
      </c>
      <c r="G20" s="25" t="s">
        <v>36</v>
      </c>
      <c r="H20" s="148">
        <v>0.2262649010137</v>
      </c>
      <c r="I20" s="2">
        <f t="shared" si="0"/>
        <v>-654603.13861941826</v>
      </c>
      <c r="J20" s="20" t="s">
        <v>52</v>
      </c>
      <c r="K20" s="27"/>
    </row>
    <row r="21" spans="1:12" ht="12" customHeight="1">
      <c r="A21" s="17"/>
      <c r="B21" s="24"/>
      <c r="C21" s="24"/>
      <c r="D21" s="25"/>
      <c r="E21" s="19"/>
      <c r="F21" s="22"/>
      <c r="G21" s="25"/>
      <c r="H21" s="21"/>
      <c r="I21" s="22"/>
      <c r="J21" s="20"/>
      <c r="K21" s="27"/>
    </row>
    <row r="22" spans="1:12" ht="12" customHeight="1">
      <c r="A22" s="17"/>
      <c r="B22" s="24"/>
      <c r="C22" s="24"/>
      <c r="D22" s="25"/>
      <c r="E22" s="19"/>
      <c r="F22" s="22"/>
      <c r="G22" s="25"/>
      <c r="H22" s="21"/>
      <c r="I22" s="22"/>
      <c r="J22" s="20"/>
      <c r="K22" s="27"/>
    </row>
    <row r="23" spans="1:12" ht="12" customHeight="1">
      <c r="A23" s="17"/>
      <c r="B23" s="24"/>
      <c r="C23" s="24"/>
      <c r="D23" s="25"/>
      <c r="E23" s="19"/>
      <c r="F23" s="22"/>
      <c r="G23" s="25"/>
      <c r="H23" s="21"/>
      <c r="I23" s="22"/>
      <c r="J23" s="20"/>
      <c r="K23" s="27"/>
    </row>
    <row r="24" spans="1:12" ht="12" customHeight="1">
      <c r="A24" s="17"/>
      <c r="B24" s="24"/>
      <c r="C24" s="24"/>
      <c r="D24" s="25"/>
      <c r="E24" s="19"/>
      <c r="F24" s="22"/>
      <c r="G24" s="25"/>
      <c r="H24" s="21"/>
      <c r="I24" s="22"/>
      <c r="J24" s="20"/>
      <c r="K24" s="27"/>
    </row>
    <row r="25" spans="1:12" s="37" customFormat="1" ht="12" customHeight="1">
      <c r="A25" s="29"/>
      <c r="B25" s="24"/>
      <c r="C25" s="24"/>
      <c r="D25" s="25"/>
      <c r="E25" s="19"/>
      <c r="F25" s="22"/>
      <c r="G25" s="25"/>
      <c r="H25" s="21"/>
      <c r="I25" s="22"/>
      <c r="J25" s="20"/>
      <c r="K25" s="36"/>
    </row>
    <row r="26" spans="1:12" s="37" customFormat="1" ht="12" customHeight="1">
      <c r="A26" s="29"/>
      <c r="B26" s="30"/>
      <c r="C26" s="31"/>
      <c r="D26" s="32"/>
      <c r="E26" s="33"/>
      <c r="F26" s="34"/>
      <c r="G26" s="32"/>
      <c r="H26" s="31"/>
      <c r="I26" s="31"/>
      <c r="J26" s="35"/>
      <c r="K26" s="38"/>
    </row>
    <row r="27" spans="1:12" s="37" customFormat="1" ht="12" customHeight="1">
      <c r="A27" s="29"/>
      <c r="B27" s="31"/>
      <c r="C27" s="31"/>
      <c r="D27" s="32"/>
      <c r="E27" s="33"/>
      <c r="F27" s="39"/>
      <c r="G27" s="32"/>
      <c r="H27" s="40"/>
      <c r="I27" s="34"/>
      <c r="J27" s="20"/>
      <c r="K27" s="38"/>
    </row>
    <row r="28" spans="1:12" s="37" customFormat="1" ht="12" customHeight="1">
      <c r="A28" s="29"/>
      <c r="B28" s="41" t="s">
        <v>41</v>
      </c>
      <c r="C28" s="31"/>
      <c r="D28" s="32"/>
      <c r="E28" s="33"/>
      <c r="F28" s="39"/>
      <c r="G28" s="32"/>
      <c r="H28" s="21"/>
      <c r="I28" s="22"/>
      <c r="J28" s="19"/>
      <c r="K28" s="38"/>
    </row>
    <row r="29" spans="1:12" ht="12" customHeight="1">
      <c r="A29" s="17"/>
      <c r="B29" s="24" t="s">
        <v>47</v>
      </c>
      <c r="C29" s="31"/>
      <c r="D29" s="32"/>
      <c r="E29" s="33"/>
      <c r="F29" s="22">
        <f>'6.1.1'!P37</f>
        <v>-692635.48142855114</v>
      </c>
      <c r="G29" s="32"/>
      <c r="H29" s="21"/>
      <c r="I29" s="22"/>
      <c r="J29" s="20" t="s">
        <v>51</v>
      </c>
      <c r="K29" s="27"/>
    </row>
    <row r="30" spans="1:12" ht="12" customHeight="1">
      <c r="A30" s="17"/>
      <c r="B30" s="24" t="s">
        <v>42</v>
      </c>
      <c r="C30" s="31"/>
      <c r="D30" s="32"/>
      <c r="E30" s="33"/>
      <c r="F30" s="43">
        <f>'6.1.1'!P57</f>
        <v>2233844.8707738291</v>
      </c>
      <c r="H30" s="21"/>
      <c r="I30" s="22"/>
      <c r="J30" s="20" t="s">
        <v>51</v>
      </c>
      <c r="K30" s="27"/>
    </row>
    <row r="31" spans="1:12" ht="12" customHeight="1">
      <c r="A31" s="17"/>
      <c r="B31" s="31" t="s">
        <v>26</v>
      </c>
      <c r="C31" s="31"/>
      <c r="D31" s="32"/>
      <c r="E31" s="33"/>
      <c r="F31" s="44">
        <f>F30-F29</f>
        <v>2926480.3522023801</v>
      </c>
      <c r="G31" s="32"/>
      <c r="H31" s="21"/>
      <c r="I31" s="22"/>
      <c r="J31" s="20" t="s">
        <v>51</v>
      </c>
      <c r="K31" s="17"/>
      <c r="L31" s="42"/>
    </row>
    <row r="32" spans="1:12" ht="12" customHeight="1">
      <c r="B32" s="30"/>
      <c r="C32" s="31"/>
      <c r="D32" s="32"/>
      <c r="E32" s="33"/>
      <c r="F32" s="39"/>
      <c r="G32" s="32"/>
      <c r="H32" s="40"/>
      <c r="I32" s="34"/>
      <c r="J32" s="35"/>
    </row>
    <row r="33" spans="1:10" ht="12" customHeight="1">
      <c r="A33" s="17"/>
      <c r="B33" s="31"/>
      <c r="C33" s="31"/>
      <c r="D33" s="33"/>
      <c r="E33" s="33"/>
      <c r="F33" s="34"/>
      <c r="G33" s="33"/>
      <c r="H33" s="40"/>
      <c r="I33" s="34"/>
      <c r="J33" s="35"/>
    </row>
    <row r="34" spans="1:10" ht="12" customHeight="1">
      <c r="A34" s="17"/>
      <c r="B34" s="31"/>
      <c r="C34" s="31"/>
      <c r="D34" s="33"/>
      <c r="E34" s="33"/>
      <c r="F34" s="34"/>
      <c r="G34" s="33"/>
      <c r="H34" s="40"/>
      <c r="I34" s="34"/>
      <c r="J34" s="35"/>
    </row>
    <row r="35" spans="1:10" ht="12" customHeight="1">
      <c r="A35" s="17"/>
      <c r="B35" s="31"/>
      <c r="C35" s="31"/>
      <c r="D35" s="33"/>
      <c r="E35" s="33"/>
      <c r="F35" s="34"/>
      <c r="G35" s="33"/>
      <c r="H35" s="40"/>
      <c r="I35" s="34"/>
      <c r="J35" s="35"/>
    </row>
    <row r="36" spans="1:10" ht="12" customHeight="1">
      <c r="A36" s="17"/>
      <c r="B36" s="31"/>
      <c r="C36" s="31"/>
      <c r="D36" s="33"/>
      <c r="E36" s="33"/>
      <c r="F36" s="34"/>
      <c r="G36" s="33"/>
      <c r="H36" s="40"/>
      <c r="I36" s="34"/>
      <c r="J36" s="35"/>
    </row>
    <row r="37" spans="1:10" ht="12" customHeight="1">
      <c r="A37" s="17"/>
      <c r="B37" s="31"/>
      <c r="C37" s="31"/>
      <c r="D37" s="33"/>
      <c r="E37" s="33"/>
      <c r="F37" s="34"/>
      <c r="G37" s="33"/>
      <c r="H37" s="40"/>
      <c r="I37" s="34"/>
      <c r="J37" s="35"/>
    </row>
    <row r="38" spans="1:10" ht="12" customHeight="1">
      <c r="A38" s="17"/>
      <c r="B38" s="30"/>
      <c r="C38" s="31"/>
      <c r="D38" s="33"/>
      <c r="E38" s="33"/>
      <c r="F38" s="34"/>
      <c r="G38" s="33"/>
      <c r="H38" s="40"/>
      <c r="I38" s="34"/>
      <c r="J38" s="35"/>
    </row>
    <row r="39" spans="1:10" ht="12" customHeight="1">
      <c r="A39" s="17"/>
      <c r="B39" s="41"/>
      <c r="C39" s="24"/>
      <c r="D39" s="19"/>
      <c r="E39" s="19"/>
      <c r="F39" s="19"/>
      <c r="G39" s="19"/>
      <c r="H39" s="19"/>
      <c r="I39" s="19"/>
      <c r="J39" s="20"/>
    </row>
    <row r="40" spans="1:10" ht="12" customHeight="1">
      <c r="A40" s="17"/>
      <c r="B40" s="24"/>
      <c r="C40" s="24"/>
      <c r="D40" s="19"/>
      <c r="E40" s="19"/>
      <c r="F40" s="19"/>
      <c r="G40" s="19"/>
      <c r="H40" s="19"/>
      <c r="I40" s="19"/>
      <c r="J40" s="19"/>
    </row>
    <row r="41" spans="1:10" ht="12" customHeight="1">
      <c r="A41" s="17"/>
      <c r="C41" s="24"/>
      <c r="D41" s="19"/>
      <c r="E41" s="19"/>
      <c r="F41" s="19"/>
      <c r="G41" s="19"/>
      <c r="H41" s="19"/>
      <c r="I41" s="19"/>
      <c r="J41" s="20"/>
    </row>
    <row r="42" spans="1:10" ht="12" customHeight="1">
      <c r="A42" s="17"/>
      <c r="B42" s="45"/>
      <c r="C42" s="24"/>
      <c r="D42" s="19"/>
      <c r="E42" s="19"/>
      <c r="F42" s="19"/>
      <c r="G42" s="19"/>
      <c r="H42" s="19"/>
      <c r="I42" s="19"/>
      <c r="J42" s="20"/>
    </row>
    <row r="43" spans="1:10" ht="12" customHeight="1">
      <c r="A43" s="17"/>
      <c r="B43" s="17"/>
      <c r="C43" s="17"/>
      <c r="D43" s="17"/>
      <c r="E43" s="17"/>
      <c r="F43" s="17"/>
      <c r="G43" s="17"/>
      <c r="H43" s="17"/>
      <c r="I43" s="17"/>
      <c r="J43" s="17"/>
    </row>
    <row r="44" spans="1:10" ht="12" customHeight="1">
      <c r="A44" s="17"/>
      <c r="B44" s="17"/>
      <c r="C44" s="17"/>
      <c r="D44" s="17"/>
      <c r="E44" s="17"/>
      <c r="F44" s="17"/>
      <c r="G44" s="17"/>
      <c r="H44" s="17"/>
      <c r="I44" s="17"/>
      <c r="J44" s="17"/>
    </row>
    <row r="45" spans="1:10" ht="12" customHeight="1">
      <c r="A45" s="17"/>
      <c r="C45" s="17"/>
      <c r="D45" s="17"/>
      <c r="E45" s="17"/>
      <c r="F45" s="17"/>
      <c r="G45" s="17"/>
      <c r="H45" s="17"/>
      <c r="I45" s="17"/>
      <c r="J45" s="17"/>
    </row>
    <row r="46" spans="1:10" ht="12" customHeight="1">
      <c r="A46" s="17"/>
      <c r="B46" s="17"/>
      <c r="C46" s="17"/>
      <c r="D46" s="17"/>
      <c r="E46" s="17"/>
      <c r="F46" s="17"/>
      <c r="G46" s="17"/>
      <c r="H46" s="17"/>
      <c r="I46" s="17"/>
      <c r="J46" s="17"/>
    </row>
    <row r="47" spans="1:10" ht="12" customHeight="1" thickBot="1">
      <c r="A47" s="17"/>
      <c r="B47" s="46" t="s">
        <v>8</v>
      </c>
      <c r="C47" s="17"/>
      <c r="D47" s="19"/>
      <c r="E47" s="19"/>
      <c r="F47" s="19"/>
      <c r="G47" s="19"/>
      <c r="H47" s="19"/>
      <c r="I47" s="19"/>
      <c r="J47" s="20"/>
    </row>
    <row r="48" spans="1:10" ht="12" customHeight="1">
      <c r="A48" s="47"/>
      <c r="B48" s="48"/>
      <c r="C48" s="49"/>
      <c r="D48" s="50"/>
      <c r="E48" s="50"/>
      <c r="F48" s="50"/>
      <c r="G48" s="50"/>
      <c r="H48" s="50"/>
      <c r="I48" s="50"/>
      <c r="J48" s="51"/>
    </row>
    <row r="49" spans="1:10" ht="12" customHeight="1">
      <c r="A49" s="52"/>
      <c r="B49" s="45"/>
      <c r="C49" s="17"/>
      <c r="D49" s="19"/>
      <c r="E49" s="19"/>
      <c r="F49" s="19"/>
      <c r="G49" s="19"/>
      <c r="H49" s="19"/>
      <c r="I49" s="19"/>
      <c r="J49" s="54"/>
    </row>
    <row r="50" spans="1:10" ht="12" customHeight="1">
      <c r="A50" s="52"/>
      <c r="B50" s="45"/>
      <c r="C50" s="17"/>
      <c r="D50" s="19"/>
      <c r="E50" s="19"/>
      <c r="F50" s="19"/>
      <c r="G50" s="19"/>
      <c r="H50" s="19"/>
      <c r="I50" s="19"/>
      <c r="J50" s="54"/>
    </row>
    <row r="51" spans="1:10" ht="12" customHeight="1">
      <c r="A51" s="52"/>
      <c r="B51" s="45"/>
      <c r="C51" s="17"/>
      <c r="D51" s="19"/>
      <c r="E51" s="19"/>
      <c r="F51" s="19"/>
      <c r="G51" s="19"/>
      <c r="H51" s="19"/>
      <c r="I51" s="19"/>
      <c r="J51" s="54"/>
    </row>
    <row r="52" spans="1:10" ht="12" customHeight="1">
      <c r="A52" s="52"/>
      <c r="B52" s="45"/>
      <c r="C52" s="17"/>
      <c r="D52" s="19"/>
      <c r="E52" s="19"/>
      <c r="F52" s="19"/>
      <c r="G52" s="19"/>
      <c r="H52" s="19"/>
      <c r="I52" s="19"/>
      <c r="J52" s="54"/>
    </row>
    <row r="53" spans="1:10" ht="12" customHeight="1">
      <c r="A53" s="52"/>
      <c r="B53" s="45"/>
      <c r="C53" s="17"/>
      <c r="D53" s="19"/>
      <c r="E53" s="19"/>
      <c r="F53" s="19"/>
      <c r="G53" s="19"/>
      <c r="H53" s="19"/>
      <c r="I53" s="19"/>
      <c r="J53" s="54"/>
    </row>
    <row r="54" spans="1:10" ht="12" customHeight="1">
      <c r="A54" s="52"/>
      <c r="B54" s="45"/>
      <c r="C54" s="17"/>
      <c r="D54" s="19"/>
      <c r="E54" s="19"/>
      <c r="F54" s="53"/>
      <c r="G54" s="19"/>
      <c r="H54" s="19"/>
      <c r="I54" s="19"/>
      <c r="J54" s="54"/>
    </row>
    <row r="55" spans="1:10" ht="12" customHeight="1">
      <c r="A55" s="52"/>
      <c r="B55" s="45"/>
      <c r="C55" s="17"/>
      <c r="D55" s="19"/>
      <c r="E55" s="19"/>
      <c r="F55" s="19"/>
      <c r="G55" s="19"/>
      <c r="H55" s="19"/>
      <c r="I55" s="19"/>
      <c r="J55" s="54"/>
    </row>
    <row r="56" spans="1:10" ht="12" customHeight="1">
      <c r="A56" s="52"/>
      <c r="B56" s="45"/>
      <c r="C56" s="17"/>
      <c r="D56" s="19"/>
      <c r="E56" s="19"/>
      <c r="F56" s="19"/>
      <c r="G56" s="19"/>
      <c r="H56" s="19"/>
      <c r="I56" s="19"/>
      <c r="J56" s="54"/>
    </row>
    <row r="57" spans="1:10" ht="12" customHeight="1" thickBot="1">
      <c r="A57" s="59"/>
      <c r="B57" s="60"/>
      <c r="C57" s="60"/>
      <c r="D57" s="61"/>
      <c r="E57" s="61"/>
      <c r="F57" s="61"/>
      <c r="G57" s="61"/>
      <c r="H57" s="61"/>
      <c r="I57" s="61"/>
      <c r="J57" s="62"/>
    </row>
    <row r="58" spans="1:10" s="17" customFormat="1" ht="12" customHeight="1">
      <c r="D58" s="19"/>
      <c r="E58" s="19"/>
      <c r="F58" s="19"/>
      <c r="G58" s="19"/>
      <c r="H58" s="19"/>
      <c r="I58" s="19"/>
      <c r="J58" s="19"/>
    </row>
  </sheetData>
  <conditionalFormatting sqref="B11:B31">
    <cfRule type="cellIs" dxfId="3" priority="4" stopIfTrue="1" operator="equal">
      <formula>"Title"</formula>
    </cfRule>
  </conditionalFormatting>
  <conditionalFormatting sqref="B8:B11">
    <cfRule type="cellIs" dxfId="2" priority="3" stopIfTrue="1" operator="equal">
      <formula>"Adjustment to Income/Expense/Rate Base:"</formula>
    </cfRule>
  </conditionalFormatting>
  <conditionalFormatting sqref="J1">
    <cfRule type="cellIs" dxfId="1" priority="2" stopIfTrue="1" operator="equal">
      <formula>"x.x"</formula>
    </cfRule>
  </conditionalFormatting>
  <conditionalFormatting sqref="B17:B20">
    <cfRule type="cellIs" dxfId="0" priority="1" stopIfTrue="1" operator="equal">
      <formula>"Title"</formula>
    </cfRule>
  </conditionalFormatting>
  <dataValidations count="2">
    <dataValidation type="list" errorStyle="warning" allowBlank="1" showInputMessage="1" showErrorMessage="1" errorTitle="Factor" error="This factor is not included in the drop-down list. Is this the factor you want to use?" sqref="G32:G38">
      <formula1>#REF!</formula1>
    </dataValidation>
    <dataValidation type="list" errorStyle="warning" allowBlank="1" showInputMessage="1" showErrorMessage="1" errorTitle="FERC ACCOUNT" error="This FERC Account is not included in the drop-down list. Is this the account you want to use?" sqref="D32:D38">
      <formula1>#REF!</formula1>
    </dataValidation>
  </dataValidations>
  <pageMargins left="0.75" right="0.25" top="0.5" bottom="0.3" header="0.5" footer="0.5"/>
  <pageSetup scale="91" orientation="portrait" r:id="rId1"/>
  <headerFooter alignWithMargins="0">
    <oddHeader>&amp;R6.1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4"/>
  <sheetViews>
    <sheetView view="pageBreakPreview" zoomScale="85" zoomScaleNormal="85" zoomScaleSheetLayoutView="85" workbookViewId="0">
      <selection activeCell="I14" sqref="I14"/>
    </sheetView>
  </sheetViews>
  <sheetFormatPr defaultRowHeight="12.75"/>
  <cols>
    <col min="1" max="1" width="6.42578125" style="68" customWidth="1"/>
    <col min="2" max="2" width="18.28515625" style="9" customWidth="1"/>
    <col min="3" max="4" width="12.140625" style="9" customWidth="1"/>
    <col min="5" max="5" width="18.140625" style="9" customWidth="1"/>
    <col min="6" max="6" width="9.5703125" style="66" customWidth="1"/>
    <col min="7" max="7" width="18.28515625" style="9" customWidth="1"/>
    <col min="8" max="9" width="12.140625" style="9" customWidth="1"/>
    <col min="10" max="10" width="18.140625" style="9" customWidth="1"/>
    <col min="11" max="11" width="10.5703125" style="9" customWidth="1"/>
    <col min="12" max="12" width="23.140625" style="9" hidden="1" customWidth="1"/>
    <col min="13" max="13" width="18.28515625" style="9" customWidth="1"/>
    <col min="14" max="15" width="12.140625" style="9" customWidth="1"/>
    <col min="16" max="16" width="18.140625" style="9" customWidth="1"/>
    <col min="17" max="17" width="9.5703125" style="9" customWidth="1"/>
    <col min="18" max="18" width="13.28515625" style="67" customWidth="1"/>
    <col min="19" max="19" width="16" style="9" bestFit="1" customWidth="1"/>
    <col min="20" max="16384" width="9.140625" style="9"/>
  </cols>
  <sheetData>
    <row r="1" spans="1:19">
      <c r="A1" s="65" t="s">
        <v>22</v>
      </c>
    </row>
    <row r="2" spans="1:19">
      <c r="A2" s="65" t="s">
        <v>43</v>
      </c>
    </row>
    <row r="3" spans="1:19">
      <c r="A3" s="65" t="s">
        <v>49</v>
      </c>
    </row>
    <row r="4" spans="1:19">
      <c r="A4" s="65" t="s">
        <v>20</v>
      </c>
    </row>
    <row r="7" spans="1:19" ht="21" customHeight="1">
      <c r="B7" s="69" t="s">
        <v>21</v>
      </c>
      <c r="C7" s="70" t="s">
        <v>19</v>
      </c>
      <c r="D7" s="70" t="s">
        <v>16</v>
      </c>
      <c r="E7" s="71" t="s">
        <v>12</v>
      </c>
      <c r="G7" s="69" t="s">
        <v>25</v>
      </c>
      <c r="H7" s="70" t="s">
        <v>19</v>
      </c>
      <c r="I7" s="70" t="s">
        <v>16</v>
      </c>
      <c r="J7" s="71" t="s">
        <v>12</v>
      </c>
      <c r="K7" s="72"/>
      <c r="L7" s="72"/>
      <c r="M7" s="69" t="s">
        <v>15</v>
      </c>
      <c r="N7" s="70" t="s">
        <v>19</v>
      </c>
      <c r="O7" s="70" t="s">
        <v>16</v>
      </c>
      <c r="P7" s="71" t="s">
        <v>12</v>
      </c>
    </row>
    <row r="8" spans="1:19" hidden="1">
      <c r="B8" s="73">
        <v>39448</v>
      </c>
      <c r="C8" s="1">
        <v>0</v>
      </c>
      <c r="D8" s="74">
        <v>-185352.38095238095</v>
      </c>
      <c r="E8" s="56">
        <v>-14199363.100952379</v>
      </c>
      <c r="F8" s="75"/>
      <c r="G8" s="73">
        <v>39448</v>
      </c>
      <c r="H8" s="1">
        <v>0</v>
      </c>
      <c r="I8" s="1">
        <v>-112545.83333333333</v>
      </c>
      <c r="J8" s="56">
        <v>5654753.706666667</v>
      </c>
      <c r="K8" s="72"/>
      <c r="L8" s="72"/>
      <c r="M8" s="73">
        <v>39448</v>
      </c>
      <c r="N8" s="1">
        <v>0</v>
      </c>
      <c r="O8" s="1">
        <v>-297898.21428571426</v>
      </c>
      <c r="P8" s="3">
        <v>-8544609.3942857124</v>
      </c>
    </row>
    <row r="9" spans="1:19" hidden="1">
      <c r="B9" s="73">
        <v>39479</v>
      </c>
      <c r="C9" s="1">
        <v>0</v>
      </c>
      <c r="D9" s="74">
        <v>-185352.38095238095</v>
      </c>
      <c r="E9" s="56">
        <v>-14384715.48190476</v>
      </c>
      <c r="F9" s="75"/>
      <c r="G9" s="73">
        <v>39479</v>
      </c>
      <c r="H9" s="1">
        <v>0</v>
      </c>
      <c r="I9" s="1">
        <v>-112545.83333333333</v>
      </c>
      <c r="J9" s="56">
        <v>5542207.8733333331</v>
      </c>
      <c r="K9" s="72"/>
      <c r="L9" s="72"/>
      <c r="M9" s="73">
        <v>39479</v>
      </c>
      <c r="N9" s="1">
        <v>0</v>
      </c>
      <c r="O9" s="1">
        <v>-297898.21428571426</v>
      </c>
      <c r="P9" s="3">
        <v>-8842507.6085714269</v>
      </c>
      <c r="S9" s="76">
        <f>N9*0.37951+S8</f>
        <v>0</v>
      </c>
    </row>
    <row r="10" spans="1:19" hidden="1">
      <c r="B10" s="73">
        <v>39508</v>
      </c>
      <c r="C10" s="1">
        <v>540932.89</v>
      </c>
      <c r="D10" s="74">
        <v>-185164.38095238095</v>
      </c>
      <c r="E10" s="56">
        <v>-14028946.97285714</v>
      </c>
      <c r="F10" s="75"/>
      <c r="G10" s="73">
        <v>39508</v>
      </c>
      <c r="H10" s="1">
        <v>27182.79</v>
      </c>
      <c r="I10" s="1">
        <v>-112545.83333333333</v>
      </c>
      <c r="J10" s="56">
        <v>5456844.8300000001</v>
      </c>
      <c r="K10" s="72"/>
      <c r="L10" s="72"/>
      <c r="M10" s="73">
        <v>39508</v>
      </c>
      <c r="N10" s="1">
        <v>568115.68000000005</v>
      </c>
      <c r="O10" s="1">
        <v>-297710.21428571426</v>
      </c>
      <c r="P10" s="3">
        <v>-8572102.1428571399</v>
      </c>
      <c r="S10" s="76">
        <f t="shared" ref="S10:S20" si="0">N10*0.37951+S9</f>
        <v>215605.58171680002</v>
      </c>
    </row>
    <row r="11" spans="1:19" hidden="1">
      <c r="B11" s="73">
        <v>39539</v>
      </c>
      <c r="C11" s="1">
        <v>66391.070000000007</v>
      </c>
      <c r="D11" s="74">
        <v>-185352.38095238095</v>
      </c>
      <c r="E11" s="56">
        <v>-14147908.283809518</v>
      </c>
      <c r="F11" s="75"/>
      <c r="G11" s="73">
        <v>39539</v>
      </c>
      <c r="H11" s="1">
        <v>574.87</v>
      </c>
      <c r="I11" s="1">
        <v>-112545.83333333333</v>
      </c>
      <c r="J11" s="56">
        <v>5344873.8666666672</v>
      </c>
      <c r="K11" s="72"/>
      <c r="L11" s="72"/>
      <c r="M11" s="73">
        <v>39539</v>
      </c>
      <c r="N11" s="1">
        <v>66965.94</v>
      </c>
      <c r="O11" s="1">
        <v>-297898.21428571426</v>
      </c>
      <c r="P11" s="3">
        <v>-8803034.4171428531</v>
      </c>
      <c r="S11" s="76">
        <f t="shared" si="0"/>
        <v>241019.82560620003</v>
      </c>
    </row>
    <row r="12" spans="1:19" hidden="1">
      <c r="B12" s="73">
        <v>39569</v>
      </c>
      <c r="C12" s="1">
        <v>139974.10999999999</v>
      </c>
      <c r="D12" s="74">
        <v>-185352.38095238095</v>
      </c>
      <c r="E12" s="56">
        <v>-14193286.5547619</v>
      </c>
      <c r="F12" s="75"/>
      <c r="G12" s="73">
        <v>39569</v>
      </c>
      <c r="H12" s="1">
        <v>394.63</v>
      </c>
      <c r="I12" s="1">
        <v>-112545.83333333333</v>
      </c>
      <c r="J12" s="56">
        <v>5232722.6633333331</v>
      </c>
      <c r="K12" s="72"/>
      <c r="L12" s="72"/>
      <c r="M12" s="73">
        <v>39569</v>
      </c>
      <c r="N12" s="1">
        <v>140368.74</v>
      </c>
      <c r="O12" s="1">
        <v>-297898.21428571426</v>
      </c>
      <c r="P12" s="3">
        <v>-8960563.8914285656</v>
      </c>
      <c r="S12" s="76">
        <f t="shared" si="0"/>
        <v>294291.16612360004</v>
      </c>
    </row>
    <row r="13" spans="1:19" s="81" customFormat="1" hidden="1">
      <c r="A13" s="77"/>
      <c r="B13" s="78">
        <v>39600</v>
      </c>
      <c r="C13" s="1">
        <v>128432.35</v>
      </c>
      <c r="D13" s="74">
        <v>-185352.38095238095</v>
      </c>
      <c r="E13" s="56">
        <v>-14250206.585714281</v>
      </c>
      <c r="F13" s="8"/>
      <c r="G13" s="78">
        <v>39600</v>
      </c>
      <c r="H13" s="1">
        <v>1120.93</v>
      </c>
      <c r="I13" s="1">
        <v>-112545.83333333333</v>
      </c>
      <c r="J13" s="56">
        <v>5121297.76</v>
      </c>
      <c r="K13" s="72"/>
      <c r="L13" s="72"/>
      <c r="M13" s="78">
        <v>39600</v>
      </c>
      <c r="N13" s="1">
        <v>129553.28</v>
      </c>
      <c r="O13" s="1">
        <v>-297898.21428571426</v>
      </c>
      <c r="P13" s="3">
        <v>-9128908.8257142808</v>
      </c>
      <c r="Q13" s="79"/>
      <c r="R13" s="80"/>
      <c r="S13" s="76">
        <f t="shared" si="0"/>
        <v>343457.93141640001</v>
      </c>
    </row>
    <row r="14" spans="1:19" hidden="1">
      <c r="B14" s="73">
        <v>39630</v>
      </c>
      <c r="C14" s="1">
        <v>19821.36</v>
      </c>
      <c r="D14" s="74">
        <v>-185352.38095238095</v>
      </c>
      <c r="E14" s="56">
        <v>-14415737.606666662</v>
      </c>
      <c r="F14" s="4"/>
      <c r="G14" s="73">
        <v>39630</v>
      </c>
      <c r="H14" s="1">
        <v>5340</v>
      </c>
      <c r="I14" s="1">
        <v>-112545.83333333333</v>
      </c>
      <c r="J14" s="56">
        <v>5014091.9266666668</v>
      </c>
      <c r="K14" s="72"/>
      <c r="L14" s="72"/>
      <c r="M14" s="73">
        <v>39630</v>
      </c>
      <c r="N14" s="1">
        <v>25161.360000000001</v>
      </c>
      <c r="O14" s="1">
        <v>-297898.21428571426</v>
      </c>
      <c r="P14" s="3">
        <v>-9401645.679999996</v>
      </c>
      <c r="S14" s="76">
        <f t="shared" si="0"/>
        <v>353006.91915000003</v>
      </c>
    </row>
    <row r="15" spans="1:19" hidden="1">
      <c r="B15" s="73">
        <v>39661</v>
      </c>
      <c r="C15" s="1">
        <v>128311.61</v>
      </c>
      <c r="D15" s="74">
        <v>-185352.38095238095</v>
      </c>
      <c r="E15" s="56">
        <v>-14472778.377619043</v>
      </c>
      <c r="F15" s="4"/>
      <c r="G15" s="73">
        <v>39661</v>
      </c>
      <c r="H15" s="1">
        <v>290.27999999999997</v>
      </c>
      <c r="I15" s="1">
        <v>-112545.83333333333</v>
      </c>
      <c r="J15" s="56">
        <v>4901836.3733333331</v>
      </c>
      <c r="K15" s="72"/>
      <c r="L15" s="72"/>
      <c r="M15" s="73">
        <v>39661</v>
      </c>
      <c r="N15" s="1">
        <v>128601.89</v>
      </c>
      <c r="O15" s="1">
        <v>-297898.21428571426</v>
      </c>
      <c r="P15" s="3">
        <v>-9570942.0042857099</v>
      </c>
      <c r="S15" s="76">
        <f t="shared" si="0"/>
        <v>401812.62242390006</v>
      </c>
    </row>
    <row r="16" spans="1:19" hidden="1">
      <c r="B16" s="73">
        <v>39692</v>
      </c>
      <c r="C16" s="1">
        <v>161183.73000000001</v>
      </c>
      <c r="D16" s="74">
        <v>-185352.38095238095</v>
      </c>
      <c r="E16" s="56">
        <v>-14496947.028571423</v>
      </c>
      <c r="F16" s="4"/>
      <c r="G16" s="73">
        <v>39692</v>
      </c>
      <c r="H16" s="1">
        <v>1347.77</v>
      </c>
      <c r="I16" s="1">
        <v>-112545.83333333333</v>
      </c>
      <c r="J16" s="56">
        <v>4790638.3099999996</v>
      </c>
      <c r="K16" s="72"/>
      <c r="L16" s="72"/>
      <c r="M16" s="73">
        <v>39692</v>
      </c>
      <c r="N16" s="1">
        <v>162531.5</v>
      </c>
      <c r="O16" s="1">
        <v>-297898.21428571426</v>
      </c>
      <c r="P16" s="3">
        <v>-9706308.7185714226</v>
      </c>
      <c r="S16" s="76">
        <f t="shared" si="0"/>
        <v>463494.95198890008</v>
      </c>
    </row>
    <row r="17" spans="2:19" hidden="1">
      <c r="B17" s="73">
        <v>39722</v>
      </c>
      <c r="C17" s="1">
        <v>71034.929999999993</v>
      </c>
      <c r="D17" s="74">
        <v>-185352.38095238095</v>
      </c>
      <c r="E17" s="56">
        <v>-14611264.479523804</v>
      </c>
      <c r="F17" s="4"/>
      <c r="G17" s="73">
        <v>39722</v>
      </c>
      <c r="H17" s="1">
        <v>138.56</v>
      </c>
      <c r="I17" s="1">
        <v>-112545.83333333333</v>
      </c>
      <c r="J17" s="56">
        <v>4678231.0366666662</v>
      </c>
      <c r="K17" s="72"/>
      <c r="L17" s="72"/>
      <c r="M17" s="73">
        <v>39722</v>
      </c>
      <c r="N17" s="1">
        <v>71173.489999999991</v>
      </c>
      <c r="O17" s="1">
        <v>-297898.21428571426</v>
      </c>
      <c r="P17" s="3">
        <v>-9933033.4428571388</v>
      </c>
      <c r="S17" s="76">
        <f t="shared" si="0"/>
        <v>490506.00317880011</v>
      </c>
    </row>
    <row r="18" spans="2:19" hidden="1">
      <c r="B18" s="73">
        <v>39753</v>
      </c>
      <c r="C18" s="1">
        <v>214759.19</v>
      </c>
      <c r="D18" s="74">
        <v>-185352.38095238095</v>
      </c>
      <c r="E18" s="56">
        <v>-14581857.670476183</v>
      </c>
      <c r="G18" s="73">
        <v>39753</v>
      </c>
      <c r="H18" s="1">
        <v>-147.49</v>
      </c>
      <c r="I18" s="1">
        <v>-112545.83333333333</v>
      </c>
      <c r="J18" s="56">
        <v>4565537.713333332</v>
      </c>
      <c r="K18" s="68"/>
      <c r="L18" s="68"/>
      <c r="M18" s="73">
        <v>39753</v>
      </c>
      <c r="N18" s="1">
        <v>214611.7</v>
      </c>
      <c r="O18" s="1">
        <v>-297898.21428571426</v>
      </c>
      <c r="P18" s="3">
        <v>-10016319.95714285</v>
      </c>
      <c r="S18" s="76">
        <f t="shared" si="0"/>
        <v>571953.28944580012</v>
      </c>
    </row>
    <row r="19" spans="2:19" hidden="1">
      <c r="B19" s="78">
        <v>39783</v>
      </c>
      <c r="C19" s="1">
        <v>79976.39</v>
      </c>
      <c r="D19" s="74">
        <v>-185352.38095238095</v>
      </c>
      <c r="E19" s="56">
        <v>-14687233.661428563</v>
      </c>
      <c r="F19" s="82"/>
      <c r="G19" s="78">
        <v>39783</v>
      </c>
      <c r="H19" s="1">
        <v>0</v>
      </c>
      <c r="I19" s="1">
        <v>-112545.83333333333</v>
      </c>
      <c r="J19" s="56">
        <v>4452991.879999999</v>
      </c>
      <c r="K19" s="83"/>
      <c r="L19" s="83"/>
      <c r="M19" s="78">
        <v>39783</v>
      </c>
      <c r="N19" s="1">
        <v>79976.39</v>
      </c>
      <c r="O19" s="1">
        <v>-297898.21428571426</v>
      </c>
      <c r="P19" s="3">
        <v>-10234241.781428564</v>
      </c>
      <c r="S19" s="76">
        <f t="shared" si="0"/>
        <v>602305.12921470008</v>
      </c>
    </row>
    <row r="20" spans="2:19" hidden="1">
      <c r="B20" s="73">
        <v>39814</v>
      </c>
      <c r="C20" s="1">
        <v>125572.46</v>
      </c>
      <c r="D20" s="74">
        <v>-185352.38095238095</v>
      </c>
      <c r="E20" s="56">
        <v>-14747013.582380943</v>
      </c>
      <c r="F20" s="57"/>
      <c r="G20" s="73">
        <v>39814</v>
      </c>
      <c r="H20" s="1">
        <v>0</v>
      </c>
      <c r="I20" s="1">
        <v>-112545.83333333333</v>
      </c>
      <c r="J20" s="56">
        <v>4340446.0466666659</v>
      </c>
      <c r="K20" s="58"/>
      <c r="L20" s="58"/>
      <c r="M20" s="73">
        <v>39814</v>
      </c>
      <c r="N20" s="1">
        <v>125572.46</v>
      </c>
      <c r="O20" s="1">
        <v>-297898.21428571426</v>
      </c>
      <c r="P20" s="3">
        <v>-10406567.535714278</v>
      </c>
      <c r="Q20" s="57"/>
      <c r="S20" s="76">
        <f t="shared" si="0"/>
        <v>649961.13350930007</v>
      </c>
    </row>
    <row r="21" spans="2:19" hidden="1">
      <c r="B21" s="73">
        <v>39845</v>
      </c>
      <c r="C21" s="1">
        <v>-37555.96</v>
      </c>
      <c r="D21" s="74">
        <v>-185352.38095238095</v>
      </c>
      <c r="E21" s="56">
        <v>-14969921.923333324</v>
      </c>
      <c r="F21" s="4"/>
      <c r="G21" s="73">
        <v>39845</v>
      </c>
      <c r="H21" s="1">
        <v>0</v>
      </c>
      <c r="I21" s="1">
        <v>-112545.83333333333</v>
      </c>
      <c r="J21" s="56">
        <v>4227900.213333332</v>
      </c>
      <c r="K21" s="8"/>
      <c r="L21" s="8"/>
      <c r="M21" s="73">
        <v>39845</v>
      </c>
      <c r="N21" s="1">
        <v>-37555.96</v>
      </c>
      <c r="O21" s="1">
        <v>-297898.21428571426</v>
      </c>
      <c r="P21" s="3">
        <v>-10742021.709999992</v>
      </c>
      <c r="Q21" s="4"/>
      <c r="S21" s="76"/>
    </row>
    <row r="22" spans="2:19" hidden="1">
      <c r="B22" s="73">
        <v>39873</v>
      </c>
      <c r="C22" s="1">
        <v>189346.6</v>
      </c>
      <c r="D22" s="74">
        <v>-185352.38095238095</v>
      </c>
      <c r="E22" s="56">
        <v>-14965927.704285705</v>
      </c>
      <c r="F22" s="4"/>
      <c r="G22" s="73">
        <v>39873</v>
      </c>
      <c r="H22" s="1">
        <v>0</v>
      </c>
      <c r="I22" s="1">
        <v>-112545.83333333333</v>
      </c>
      <c r="J22" s="56">
        <v>4115354.379999998</v>
      </c>
      <c r="K22" s="8"/>
      <c r="L22" s="8"/>
      <c r="M22" s="73">
        <v>39873</v>
      </c>
      <c r="N22" s="1">
        <v>189346.6</v>
      </c>
      <c r="O22" s="1">
        <v>-297898.21428571426</v>
      </c>
      <c r="P22" s="3">
        <v>-10850573.324285708</v>
      </c>
      <c r="Q22" s="4"/>
      <c r="S22" s="76"/>
    </row>
    <row r="23" spans="2:19" hidden="1">
      <c r="B23" s="73">
        <v>39904</v>
      </c>
      <c r="C23" s="1">
        <v>53929.73</v>
      </c>
      <c r="D23" s="74">
        <v>-185352.38095238095</v>
      </c>
      <c r="E23" s="56">
        <v>-15097350.355238086</v>
      </c>
      <c r="F23" s="4"/>
      <c r="G23" s="73">
        <v>39904</v>
      </c>
      <c r="H23" s="1">
        <v>0</v>
      </c>
      <c r="I23" s="1">
        <v>-112545.83333333333</v>
      </c>
      <c r="J23" s="56">
        <v>4002808.5466666645</v>
      </c>
      <c r="K23" s="8"/>
      <c r="L23" s="8"/>
      <c r="M23" s="73">
        <v>39904</v>
      </c>
      <c r="N23" s="1">
        <v>53929.73</v>
      </c>
      <c r="O23" s="1">
        <v>-297898.21428571426</v>
      </c>
      <c r="P23" s="3">
        <v>-11094541.808571422</v>
      </c>
      <c r="Q23" s="4"/>
      <c r="S23" s="76"/>
    </row>
    <row r="24" spans="2:19" hidden="1">
      <c r="B24" s="73">
        <v>39934</v>
      </c>
      <c r="C24" s="1">
        <v>59853.04</v>
      </c>
      <c r="D24" s="74">
        <v>-185352.38095238095</v>
      </c>
      <c r="E24" s="56">
        <v>-15222849.696190465</v>
      </c>
      <c r="F24" s="4"/>
      <c r="G24" s="73">
        <v>39934</v>
      </c>
      <c r="H24" s="1">
        <v>0</v>
      </c>
      <c r="I24" s="1">
        <v>-112545.83333333333</v>
      </c>
      <c r="J24" s="56">
        <v>3890262.7133333315</v>
      </c>
      <c r="K24" s="8"/>
      <c r="L24" s="8"/>
      <c r="M24" s="73">
        <v>39934</v>
      </c>
      <c r="N24" s="1">
        <v>59853.04</v>
      </c>
      <c r="O24" s="1">
        <v>-297898.21428571426</v>
      </c>
      <c r="P24" s="3">
        <v>-11332586.982857132</v>
      </c>
      <c r="Q24" s="4"/>
      <c r="S24" s="76"/>
    </row>
    <row r="25" spans="2:19">
      <c r="B25" s="78">
        <v>40695</v>
      </c>
      <c r="C25" s="139">
        <v>766644.92</v>
      </c>
      <c r="D25" s="139">
        <v>-185352.38095238095</v>
      </c>
      <c r="E25" s="3">
        <v>-16120121.059999976</v>
      </c>
      <c r="F25" s="7"/>
      <c r="G25" s="78">
        <v>40695</v>
      </c>
      <c r="H25" s="1">
        <v>0</v>
      </c>
      <c r="I25" s="1">
        <v>-112545.83333333333</v>
      </c>
      <c r="J25" s="3">
        <v>1076616.879999998</v>
      </c>
      <c r="K25" s="6"/>
      <c r="L25" s="6"/>
      <c r="M25" s="78">
        <v>40695</v>
      </c>
      <c r="N25" s="139">
        <v>766644.92</v>
      </c>
      <c r="O25" s="1">
        <v>-297898.21428571426</v>
      </c>
      <c r="P25" s="3">
        <v>-15043504.179999979</v>
      </c>
      <c r="S25" s="76"/>
    </row>
    <row r="26" spans="2:19">
      <c r="B26" s="73">
        <v>40725</v>
      </c>
      <c r="C26" s="1">
        <v>510132.91</v>
      </c>
      <c r="D26" s="1">
        <v>-185352.38095238095</v>
      </c>
      <c r="E26" s="3">
        <v>-15795340.530952357</v>
      </c>
      <c r="F26" s="72"/>
      <c r="G26" s="73">
        <v>40725</v>
      </c>
      <c r="H26" s="1">
        <v>0</v>
      </c>
      <c r="I26" s="1">
        <v>-112545.83333333333</v>
      </c>
      <c r="J26" s="3">
        <v>964071.04666666465</v>
      </c>
      <c r="K26" s="72"/>
      <c r="L26" s="72"/>
      <c r="M26" s="73">
        <v>40725</v>
      </c>
      <c r="N26" s="1">
        <v>510132.91</v>
      </c>
      <c r="O26" s="1">
        <v>-297898.21428571426</v>
      </c>
      <c r="P26" s="3">
        <v>-14831269.484285692</v>
      </c>
      <c r="Q26" s="75"/>
      <c r="R26" s="84"/>
      <c r="S26" s="76"/>
    </row>
    <row r="27" spans="2:19">
      <c r="B27" s="73">
        <v>40756</v>
      </c>
      <c r="C27" s="1">
        <v>1297299.19</v>
      </c>
      <c r="D27" s="1">
        <v>-185352.38095238095</v>
      </c>
      <c r="E27" s="3">
        <v>-14683393.721904738</v>
      </c>
      <c r="F27" s="72"/>
      <c r="G27" s="73">
        <v>40756</v>
      </c>
      <c r="H27" s="1">
        <v>0</v>
      </c>
      <c r="I27" s="1">
        <v>-112545.83333333333</v>
      </c>
      <c r="J27" s="3">
        <v>851525.21333333128</v>
      </c>
      <c r="K27" s="72"/>
      <c r="L27" s="72"/>
      <c r="M27" s="73">
        <v>40756</v>
      </c>
      <c r="N27" s="1">
        <v>1297299.19</v>
      </c>
      <c r="O27" s="1">
        <v>-297898.21428571426</v>
      </c>
      <c r="P27" s="3">
        <v>-13831868.508571407</v>
      </c>
      <c r="Q27" s="75"/>
      <c r="R27" s="84"/>
      <c r="S27" s="76"/>
    </row>
    <row r="28" spans="2:19">
      <c r="B28" s="73">
        <v>40787</v>
      </c>
      <c r="C28" s="1">
        <v>4262791.68</v>
      </c>
      <c r="D28" s="1">
        <v>-185352.38095238095</v>
      </c>
      <c r="E28" s="3">
        <v>-10605954.422857117</v>
      </c>
      <c r="F28" s="72"/>
      <c r="G28" s="73">
        <v>40787</v>
      </c>
      <c r="H28" s="1">
        <v>0</v>
      </c>
      <c r="I28" s="1">
        <v>-112545.83333333333</v>
      </c>
      <c r="J28" s="3">
        <v>738979.37999999791</v>
      </c>
      <c r="K28" s="72"/>
      <c r="L28" s="72"/>
      <c r="M28" s="73">
        <v>40787</v>
      </c>
      <c r="N28" s="1">
        <v>4262791.68</v>
      </c>
      <c r="O28" s="1">
        <v>-297898.21428571426</v>
      </c>
      <c r="P28" s="3">
        <v>-9866975.0428571198</v>
      </c>
      <c r="Q28" s="75"/>
      <c r="R28" s="84"/>
      <c r="S28" s="76"/>
    </row>
    <row r="29" spans="2:19">
      <c r="B29" s="73">
        <v>40817</v>
      </c>
      <c r="C29" s="1">
        <v>2233010.84</v>
      </c>
      <c r="D29" s="1">
        <v>-185352.38095238095</v>
      </c>
      <c r="E29" s="3">
        <v>-8558295.9638094995</v>
      </c>
      <c r="F29" s="85"/>
      <c r="G29" s="73">
        <v>40817</v>
      </c>
      <c r="H29" s="1">
        <v>0</v>
      </c>
      <c r="I29" s="1">
        <v>-112545.83333333333</v>
      </c>
      <c r="J29" s="3">
        <v>626433.54666666454</v>
      </c>
      <c r="K29" s="85"/>
      <c r="L29" s="85"/>
      <c r="M29" s="73">
        <v>40817</v>
      </c>
      <c r="N29" s="1">
        <v>2233010.84</v>
      </c>
      <c r="O29" s="1">
        <v>-297898.21428571426</v>
      </c>
      <c r="P29" s="3">
        <v>-7931862.4171428345</v>
      </c>
      <c r="Q29" s="85"/>
      <c r="R29" s="84"/>
      <c r="S29" s="76"/>
    </row>
    <row r="30" spans="2:19">
      <c r="B30" s="73">
        <v>40848</v>
      </c>
      <c r="C30" s="1">
        <v>380160.63</v>
      </c>
      <c r="D30" s="1">
        <v>-185352.38095238095</v>
      </c>
      <c r="E30" s="3">
        <v>-8363487.7147618812</v>
      </c>
      <c r="F30" s="86"/>
      <c r="G30" s="73">
        <v>40848</v>
      </c>
      <c r="H30" s="1">
        <v>0</v>
      </c>
      <c r="I30" s="1">
        <v>-112545.83333333333</v>
      </c>
      <c r="J30" s="3">
        <v>513887.71333333116</v>
      </c>
      <c r="K30" s="85"/>
      <c r="L30" s="85"/>
      <c r="M30" s="73">
        <v>40848</v>
      </c>
      <c r="N30" s="1">
        <v>380160.63</v>
      </c>
      <c r="O30" s="1">
        <v>-297898.21428571426</v>
      </c>
      <c r="P30" s="3">
        <v>-7849600.0014285492</v>
      </c>
      <c r="Q30" s="86"/>
      <c r="R30" s="84"/>
      <c r="S30" s="76"/>
    </row>
    <row r="31" spans="2:19">
      <c r="B31" s="73">
        <v>40878</v>
      </c>
      <c r="C31" s="1">
        <v>1034852.98</v>
      </c>
      <c r="D31" s="1">
        <v>-185352.38095238095</v>
      </c>
      <c r="E31" s="3">
        <v>-7513987.1157142622</v>
      </c>
      <c r="F31" s="87"/>
      <c r="G31" s="73">
        <v>40878</v>
      </c>
      <c r="H31" s="1">
        <v>0</v>
      </c>
      <c r="I31" s="1">
        <v>-112545.83333333333</v>
      </c>
      <c r="J31" s="3">
        <v>401341.87999999773</v>
      </c>
      <c r="K31" s="88"/>
      <c r="L31" s="88"/>
      <c r="M31" s="73">
        <v>40878</v>
      </c>
      <c r="N31" s="1">
        <v>1034852.98</v>
      </c>
      <c r="O31" s="1">
        <v>-297898.21428571426</v>
      </c>
      <c r="P31" s="3">
        <v>-7112645.2357142642</v>
      </c>
      <c r="S31" s="76"/>
    </row>
    <row r="32" spans="2:19">
      <c r="B32" s="73">
        <v>40909</v>
      </c>
      <c r="C32" s="1">
        <v>629271.74</v>
      </c>
      <c r="D32" s="1">
        <v>-185352.38095238095</v>
      </c>
      <c r="E32" s="3">
        <v>-7070067.7566666435</v>
      </c>
      <c r="F32" s="87"/>
      <c r="G32" s="73">
        <v>40909</v>
      </c>
      <c r="H32" s="1">
        <v>0</v>
      </c>
      <c r="I32" s="1">
        <v>-112545.83333333333</v>
      </c>
      <c r="J32" s="3">
        <v>288796.04666666442</v>
      </c>
      <c r="K32" s="88"/>
      <c r="L32" s="88"/>
      <c r="M32" s="73">
        <v>40909</v>
      </c>
      <c r="N32" s="1">
        <v>629271.74</v>
      </c>
      <c r="O32" s="1">
        <v>-297898.21428571426</v>
      </c>
      <c r="P32" s="3">
        <v>-6781271.7099999785</v>
      </c>
      <c r="S32" s="76"/>
    </row>
    <row r="33" spans="1:19">
      <c r="B33" s="73">
        <v>40940</v>
      </c>
      <c r="C33" s="1">
        <v>508069.05</v>
      </c>
      <c r="D33" s="1">
        <v>-185352.38095238095</v>
      </c>
      <c r="E33" s="3">
        <v>-6747351.0876190253</v>
      </c>
      <c r="F33" s="87"/>
      <c r="G33" s="73">
        <v>40940</v>
      </c>
      <c r="H33" s="1">
        <v>0</v>
      </c>
      <c r="I33" s="1">
        <v>-112545.83333333333</v>
      </c>
      <c r="J33" s="3">
        <v>176250.21333333105</v>
      </c>
      <c r="K33" s="88"/>
      <c r="L33" s="88"/>
      <c r="M33" s="73">
        <v>40940</v>
      </c>
      <c r="N33" s="1">
        <v>508069.05</v>
      </c>
      <c r="O33" s="1">
        <v>-297898.21428571426</v>
      </c>
      <c r="P33" s="3">
        <v>-6571100.8742856942</v>
      </c>
      <c r="S33" s="76"/>
    </row>
    <row r="34" spans="1:19">
      <c r="B34" s="73">
        <v>40969</v>
      </c>
      <c r="C34" s="1">
        <v>1145320.17</v>
      </c>
      <c r="D34" s="1">
        <v>-185352.38095238095</v>
      </c>
      <c r="E34" s="3">
        <v>-5787383.2985714059</v>
      </c>
      <c r="F34" s="87"/>
      <c r="G34" s="73">
        <v>40969</v>
      </c>
      <c r="H34" s="1">
        <v>0</v>
      </c>
      <c r="I34" s="1">
        <v>-112545.83333333333</v>
      </c>
      <c r="J34" s="3">
        <v>63704.379999997735</v>
      </c>
      <c r="K34" s="88"/>
      <c r="L34" s="88"/>
      <c r="M34" s="73">
        <v>40969</v>
      </c>
      <c r="N34" s="1">
        <v>1145320.17</v>
      </c>
      <c r="O34" s="1">
        <v>-297898.21428571426</v>
      </c>
      <c r="P34" s="3">
        <v>-5723678.9185714088</v>
      </c>
      <c r="S34" s="76"/>
    </row>
    <row r="35" spans="1:19">
      <c r="B35" s="73">
        <v>41000</v>
      </c>
      <c r="C35" s="1">
        <v>2124669.7000000002</v>
      </c>
      <c r="D35" s="1">
        <v>-185352.38095238095</v>
      </c>
      <c r="E35" s="3">
        <v>-3848065.9795237868</v>
      </c>
      <c r="F35" s="87"/>
      <c r="G35" s="73">
        <v>41000</v>
      </c>
      <c r="H35" s="1">
        <v>0</v>
      </c>
      <c r="I35" s="1">
        <v>-112545.83333333333</v>
      </c>
      <c r="J35" s="3">
        <v>-48841.453333335579</v>
      </c>
      <c r="K35" s="88"/>
      <c r="L35" s="88"/>
      <c r="M35" s="73">
        <v>41000</v>
      </c>
      <c r="N35" s="1">
        <v>2124669.7000000002</v>
      </c>
      <c r="O35" s="1">
        <v>-297898.21428571426</v>
      </c>
      <c r="P35" s="3">
        <v>-3896907.4328571227</v>
      </c>
      <c r="S35" s="76"/>
    </row>
    <row r="36" spans="1:19">
      <c r="B36" s="73">
        <v>41030</v>
      </c>
      <c r="C36" s="1">
        <v>890731.73</v>
      </c>
      <c r="D36" s="1">
        <v>-185352.38095238095</v>
      </c>
      <c r="E36" s="3">
        <v>-3142686.6304761679</v>
      </c>
      <c r="F36" s="87"/>
      <c r="G36" s="73">
        <v>41030</v>
      </c>
      <c r="H36" s="1">
        <v>0</v>
      </c>
      <c r="I36" s="1">
        <v>-112545.83333333333</v>
      </c>
      <c r="J36" s="3">
        <v>-161387.28666666892</v>
      </c>
      <c r="K36" s="88"/>
      <c r="L36" s="88"/>
      <c r="M36" s="73">
        <v>41030</v>
      </c>
      <c r="N36" s="1">
        <v>890731.73</v>
      </c>
      <c r="O36" s="1">
        <v>-297898.21428571426</v>
      </c>
      <c r="P36" s="3">
        <v>-3304073.9171428368</v>
      </c>
      <c r="S36" s="76"/>
    </row>
    <row r="37" spans="1:19">
      <c r="B37" s="73">
        <v>41061</v>
      </c>
      <c r="C37" s="1">
        <v>2909336.65</v>
      </c>
      <c r="D37" s="1">
        <v>-185352.38095238095</v>
      </c>
      <c r="E37" s="3">
        <v>-418702.36142854905</v>
      </c>
      <c r="F37" s="87"/>
      <c r="G37" s="73">
        <v>41061</v>
      </c>
      <c r="H37" s="1">
        <v>0</v>
      </c>
      <c r="I37" s="1">
        <v>-112545.83333333333</v>
      </c>
      <c r="J37" s="3">
        <v>-273933.12000000227</v>
      </c>
      <c r="K37" s="88"/>
      <c r="L37" s="88"/>
      <c r="M37" s="73">
        <v>41061</v>
      </c>
      <c r="N37" s="1">
        <v>2909336.65</v>
      </c>
      <c r="O37" s="1">
        <v>-297898.21428571426</v>
      </c>
      <c r="P37" s="3">
        <v>-692635.48142855114</v>
      </c>
      <c r="S37" s="76"/>
    </row>
    <row r="38" spans="1:19">
      <c r="B38" s="89" t="s">
        <v>48</v>
      </c>
      <c r="C38" s="90"/>
      <c r="D38" s="90"/>
      <c r="E38" s="91">
        <f>E37</f>
        <v>-418702.36142854905</v>
      </c>
      <c r="F38" s="92"/>
      <c r="G38" s="89" t="s">
        <v>48</v>
      </c>
      <c r="H38" s="90"/>
      <c r="I38" s="90"/>
      <c r="J38" s="91">
        <f>J37</f>
        <v>-273933.12000000227</v>
      </c>
      <c r="K38" s="92"/>
      <c r="L38" s="92"/>
      <c r="M38" s="89" t="s">
        <v>48</v>
      </c>
      <c r="N38" s="90"/>
      <c r="O38" s="90"/>
      <c r="P38" s="91">
        <f>P37</f>
        <v>-692635.48142855114</v>
      </c>
      <c r="Q38" s="6" t="s">
        <v>53</v>
      </c>
      <c r="R38" s="93"/>
      <c r="S38" s="76"/>
    </row>
    <row r="39" spans="1:19">
      <c r="B39" s="94"/>
      <c r="C39" s="95"/>
      <c r="D39" s="95"/>
      <c r="E39" s="96"/>
      <c r="F39" s="97"/>
      <c r="G39" s="94"/>
      <c r="H39" s="95"/>
      <c r="I39" s="95"/>
      <c r="J39" s="96"/>
      <c r="K39" s="98"/>
      <c r="L39" s="98"/>
      <c r="M39" s="94"/>
      <c r="N39" s="95"/>
      <c r="O39" s="95"/>
      <c r="P39" s="96"/>
      <c r="Q39" s="97"/>
      <c r="S39" s="76"/>
    </row>
    <row r="40" spans="1:19" ht="13.9" customHeight="1">
      <c r="B40" s="68"/>
      <c r="C40" s="68"/>
      <c r="D40" s="68"/>
      <c r="E40" s="68"/>
      <c r="F40" s="99"/>
      <c r="G40" s="68"/>
      <c r="H40" s="68"/>
      <c r="I40" s="68"/>
      <c r="J40" s="68"/>
      <c r="K40" s="100"/>
      <c r="L40" s="100"/>
      <c r="M40" s="68"/>
      <c r="N40" s="68"/>
      <c r="O40" s="68"/>
      <c r="P40" s="68"/>
      <c r="Q40" s="99"/>
      <c r="S40" s="76"/>
    </row>
    <row r="41" spans="1:19" ht="20.25" customHeight="1" thickBot="1">
      <c r="B41" s="69" t="s">
        <v>21</v>
      </c>
      <c r="C41" s="70" t="s">
        <v>19</v>
      </c>
      <c r="D41" s="70" t="s">
        <v>16</v>
      </c>
      <c r="E41" s="71" t="s">
        <v>12</v>
      </c>
      <c r="F41" s="101"/>
      <c r="G41" s="69" t="s">
        <v>25</v>
      </c>
      <c r="H41" s="70" t="s">
        <v>19</v>
      </c>
      <c r="I41" s="70" t="s">
        <v>16</v>
      </c>
      <c r="J41" s="71" t="s">
        <v>12</v>
      </c>
      <c r="K41" s="101"/>
      <c r="L41" s="101"/>
      <c r="M41" s="69" t="s">
        <v>15</v>
      </c>
      <c r="N41" s="70" t="s">
        <v>19</v>
      </c>
      <c r="O41" s="70" t="s">
        <v>16</v>
      </c>
      <c r="P41" s="71" t="s">
        <v>12</v>
      </c>
      <c r="Q41" s="85"/>
      <c r="S41" s="76"/>
    </row>
    <row r="42" spans="1:19">
      <c r="A42" s="140"/>
      <c r="B42" s="73">
        <v>41091</v>
      </c>
      <c r="C42" s="103">
        <v>1829255.6199999999</v>
      </c>
      <c r="D42" s="74">
        <v>-185352.25</v>
      </c>
      <c r="E42" s="56">
        <f>E37+C42+D42</f>
        <v>1225201.0085714508</v>
      </c>
      <c r="F42" s="141"/>
      <c r="G42" s="73">
        <v>41091</v>
      </c>
      <c r="H42" s="103">
        <v>0</v>
      </c>
      <c r="I42" s="74">
        <v>-112546</v>
      </c>
      <c r="J42" s="56">
        <f>J37+H42+I42</f>
        <v>-386479.12000000227</v>
      </c>
      <c r="K42" s="147"/>
      <c r="L42" s="72"/>
      <c r="M42" s="73">
        <v>41091</v>
      </c>
      <c r="N42" s="103">
        <v>1829255.6199999999</v>
      </c>
      <c r="O42" s="74">
        <v>-297898.21428571426</v>
      </c>
      <c r="P42" s="56">
        <v>838721.92428573454</v>
      </c>
      <c r="Q42" s="143"/>
      <c r="R42" s="143"/>
      <c r="S42" s="143"/>
    </row>
    <row r="43" spans="1:19">
      <c r="A43" s="140"/>
      <c r="B43" s="102">
        <v>41122</v>
      </c>
      <c r="C43" s="104">
        <v>1015770.03</v>
      </c>
      <c r="D43" s="74">
        <v>-185352.25</v>
      </c>
      <c r="E43" s="56">
        <f t="shared" ref="E43:E53" si="1">E42+C43+D43</f>
        <v>2055618.7885714509</v>
      </c>
      <c r="F43" s="123"/>
      <c r="G43" s="102">
        <v>41122</v>
      </c>
      <c r="H43" s="104">
        <v>0</v>
      </c>
      <c r="I43" s="74">
        <v>-112546</v>
      </c>
      <c r="J43" s="56">
        <f t="shared" ref="J43:J53" si="2">J42+H43+I43</f>
        <v>-499025.12000000227</v>
      </c>
      <c r="K43" s="147"/>
      <c r="L43" s="72"/>
      <c r="M43" s="102">
        <v>41122</v>
      </c>
      <c r="N43" s="104">
        <v>1015770.03</v>
      </c>
      <c r="O43" s="74">
        <v>-297898.21428571426</v>
      </c>
      <c r="P43" s="56">
        <v>1556593.7400000209</v>
      </c>
      <c r="Q43" s="143"/>
      <c r="R43" s="143"/>
      <c r="S43" s="143"/>
    </row>
    <row r="44" spans="1:19">
      <c r="A44" s="140"/>
      <c r="B44" s="102">
        <v>41153</v>
      </c>
      <c r="C44" s="104">
        <v>1875035.04</v>
      </c>
      <c r="D44" s="74">
        <v>-185352.25</v>
      </c>
      <c r="E44" s="56">
        <f t="shared" si="1"/>
        <v>3745301.5785714509</v>
      </c>
      <c r="F44" s="123"/>
      <c r="G44" s="102">
        <v>41153</v>
      </c>
      <c r="H44" s="104">
        <v>0</v>
      </c>
      <c r="I44" s="74">
        <v>-112546</v>
      </c>
      <c r="J44" s="56">
        <f t="shared" si="2"/>
        <v>-611571.12000000221</v>
      </c>
      <c r="K44" s="147"/>
      <c r="L44" s="72"/>
      <c r="M44" s="102">
        <v>41153</v>
      </c>
      <c r="N44" s="104">
        <v>1875035.04</v>
      </c>
      <c r="O44" s="74">
        <v>-297898.21428571426</v>
      </c>
      <c r="P44" s="56">
        <v>3133730.5657143057</v>
      </c>
      <c r="Q44" s="143"/>
      <c r="R44" s="143"/>
      <c r="S44" s="143"/>
    </row>
    <row r="45" spans="1:19">
      <c r="A45" s="140"/>
      <c r="B45" s="102">
        <v>41183</v>
      </c>
      <c r="C45" s="104">
        <v>567191.39</v>
      </c>
      <c r="D45" s="74">
        <v>-635536.25</v>
      </c>
      <c r="E45" s="56">
        <f t="shared" si="1"/>
        <v>3676956.7185714506</v>
      </c>
      <c r="F45" s="142"/>
      <c r="G45" s="102">
        <v>41183</v>
      </c>
      <c r="H45" s="104">
        <v>0</v>
      </c>
      <c r="I45" s="74">
        <v>337638</v>
      </c>
      <c r="J45" s="56">
        <f t="shared" si="2"/>
        <v>-273933.12000000221</v>
      </c>
      <c r="K45" s="147"/>
      <c r="L45" s="85"/>
      <c r="M45" s="102">
        <v>41183</v>
      </c>
      <c r="N45" s="104">
        <v>567191.39</v>
      </c>
      <c r="O45" s="74">
        <v>-297898.21428571426</v>
      </c>
      <c r="P45" s="56">
        <v>3403023.7414285913</v>
      </c>
      <c r="Q45" s="143"/>
      <c r="R45" s="143"/>
      <c r="S45" s="143"/>
    </row>
    <row r="46" spans="1:19">
      <c r="A46" s="140"/>
      <c r="B46" s="102">
        <v>41214</v>
      </c>
      <c r="C46" s="104">
        <v>-496450.89999999997</v>
      </c>
      <c r="D46" s="74">
        <v>-297898.25</v>
      </c>
      <c r="E46" s="56">
        <f t="shared" si="1"/>
        <v>2882607.5685714507</v>
      </c>
      <c r="F46" s="143"/>
      <c r="G46" s="102">
        <v>41214</v>
      </c>
      <c r="H46" s="104">
        <v>0</v>
      </c>
      <c r="I46" s="74">
        <v>0</v>
      </c>
      <c r="J46" s="56">
        <f t="shared" si="2"/>
        <v>-273933.12000000221</v>
      </c>
      <c r="K46" s="147"/>
      <c r="L46" s="85"/>
      <c r="M46" s="102">
        <v>41214</v>
      </c>
      <c r="N46" s="104">
        <v>-496450.89999999997</v>
      </c>
      <c r="O46" s="74">
        <v>-297898.21428571426</v>
      </c>
      <c r="P46" s="56">
        <v>2608674.6271428764</v>
      </c>
      <c r="Q46" s="143"/>
      <c r="R46" s="143"/>
      <c r="S46" s="143"/>
    </row>
    <row r="47" spans="1:19">
      <c r="A47" s="140"/>
      <c r="B47" s="102">
        <v>41244</v>
      </c>
      <c r="C47" s="104">
        <v>392296.47</v>
      </c>
      <c r="D47" s="74">
        <v>-297898.25</v>
      </c>
      <c r="E47" s="56">
        <f t="shared" si="1"/>
        <v>2977005.7885714509</v>
      </c>
      <c r="F47" s="144"/>
      <c r="G47" s="102">
        <v>41244</v>
      </c>
      <c r="H47" s="104">
        <v>0</v>
      </c>
      <c r="I47" s="74">
        <v>0</v>
      </c>
      <c r="J47" s="56">
        <f t="shared" si="2"/>
        <v>-273933.12000000221</v>
      </c>
      <c r="K47" s="147"/>
      <c r="L47" s="88"/>
      <c r="M47" s="102">
        <v>41244</v>
      </c>
      <c r="N47" s="104">
        <v>392296.47</v>
      </c>
      <c r="O47" s="74">
        <v>-297898.21428571426</v>
      </c>
      <c r="P47" s="56">
        <v>2703072.882857162</v>
      </c>
      <c r="Q47" s="143"/>
      <c r="R47" s="143"/>
      <c r="S47" s="143"/>
    </row>
    <row r="48" spans="1:19">
      <c r="A48" s="140"/>
      <c r="B48" s="102">
        <v>41275</v>
      </c>
      <c r="C48" s="104">
        <v>222464.01</v>
      </c>
      <c r="D48" s="74">
        <v>-297898.25</v>
      </c>
      <c r="E48" s="56">
        <f t="shared" si="1"/>
        <v>2901571.5485714506</v>
      </c>
      <c r="F48" s="98"/>
      <c r="G48" s="102">
        <v>41275</v>
      </c>
      <c r="H48" s="104">
        <v>0</v>
      </c>
      <c r="I48" s="74">
        <v>0</v>
      </c>
      <c r="J48" s="56">
        <f t="shared" si="2"/>
        <v>-273933.12000000221</v>
      </c>
      <c r="K48" s="147"/>
      <c r="L48" s="98"/>
      <c r="M48" s="102">
        <v>41275</v>
      </c>
      <c r="N48" s="104">
        <v>222464.01</v>
      </c>
      <c r="O48" s="74">
        <v>-297898.21428571426</v>
      </c>
      <c r="P48" s="56">
        <v>2627638.6785714468</v>
      </c>
      <c r="Q48" s="143"/>
      <c r="R48" s="143"/>
      <c r="S48" s="143"/>
    </row>
    <row r="49" spans="1:19">
      <c r="A49" s="140"/>
      <c r="B49" s="102">
        <v>41306</v>
      </c>
      <c r="C49" s="104">
        <v>138116.31</v>
      </c>
      <c r="D49" s="74">
        <v>-297898.25</v>
      </c>
      <c r="E49" s="56">
        <f t="shared" si="1"/>
        <v>2741789.6085714507</v>
      </c>
      <c r="F49" s="123"/>
      <c r="G49" s="102">
        <v>41306</v>
      </c>
      <c r="H49" s="104">
        <v>0</v>
      </c>
      <c r="I49" s="74">
        <v>0</v>
      </c>
      <c r="J49" s="56">
        <f t="shared" si="2"/>
        <v>-273933.12000000221</v>
      </c>
      <c r="K49" s="147"/>
      <c r="L49" s="72"/>
      <c r="M49" s="102">
        <v>41306</v>
      </c>
      <c r="N49" s="104">
        <v>138116.31</v>
      </c>
      <c r="O49" s="74">
        <v>-297898.21428571426</v>
      </c>
      <c r="P49" s="56">
        <v>2467856.7742857318</v>
      </c>
      <c r="Q49" s="143"/>
      <c r="R49" s="143"/>
      <c r="S49" s="143"/>
    </row>
    <row r="50" spans="1:19">
      <c r="A50" s="140"/>
      <c r="B50" s="102">
        <v>41334</v>
      </c>
      <c r="C50" s="104">
        <v>273334.26</v>
      </c>
      <c r="D50" s="74">
        <v>-297898.25</v>
      </c>
      <c r="E50" s="56">
        <f t="shared" si="1"/>
        <v>2717225.6185714509</v>
      </c>
      <c r="F50" s="123">
        <v>3730138.4400000204</v>
      </c>
      <c r="G50" s="102">
        <v>41334</v>
      </c>
      <c r="H50" s="104">
        <v>0</v>
      </c>
      <c r="I50" s="74">
        <v>0</v>
      </c>
      <c r="J50" s="56">
        <f t="shared" si="2"/>
        <v>-273933.12000000221</v>
      </c>
      <c r="K50" s="147"/>
      <c r="L50" s="72"/>
      <c r="M50" s="102">
        <v>41334</v>
      </c>
      <c r="N50" s="104">
        <v>273334.26</v>
      </c>
      <c r="O50" s="74">
        <v>-297898.21428571426</v>
      </c>
      <c r="P50" s="56">
        <v>2443292.8200000185</v>
      </c>
      <c r="Q50" s="143"/>
      <c r="R50" s="143"/>
      <c r="S50" s="143"/>
    </row>
    <row r="51" spans="1:19">
      <c r="A51" s="140"/>
      <c r="B51" s="102">
        <v>41365</v>
      </c>
      <c r="C51" s="104">
        <v>240864.14</v>
      </c>
      <c r="D51" s="74">
        <v>827561.75</v>
      </c>
      <c r="E51" s="56">
        <f t="shared" si="1"/>
        <v>3785651.5085714511</v>
      </c>
      <c r="F51" s="145">
        <v>3785650.199047639</v>
      </c>
      <c r="G51" s="102">
        <v>41365</v>
      </c>
      <c r="H51" s="104">
        <v>0</v>
      </c>
      <c r="I51" s="74">
        <v>-1125460</v>
      </c>
      <c r="J51" s="56">
        <f t="shared" si="2"/>
        <v>-1399393.1200000022</v>
      </c>
      <c r="K51" s="147"/>
      <c r="L51" s="68"/>
      <c r="M51" s="102">
        <v>41365</v>
      </c>
      <c r="N51" s="104">
        <v>240864.14</v>
      </c>
      <c r="O51" s="74">
        <v>-297898.21428571426</v>
      </c>
      <c r="P51" s="56">
        <v>2386258.7457143036</v>
      </c>
      <c r="Q51" s="143"/>
      <c r="R51" s="143"/>
      <c r="S51" s="143"/>
    </row>
    <row r="52" spans="1:19" ht="13.5" customHeight="1">
      <c r="A52" s="140"/>
      <c r="B52" s="102">
        <v>41395</v>
      </c>
      <c r="C52" s="104">
        <v>0</v>
      </c>
      <c r="D52" s="74">
        <v>-185352.38095238095</v>
      </c>
      <c r="E52" s="56">
        <f t="shared" si="1"/>
        <v>3600299.12761907</v>
      </c>
      <c r="F52" s="145">
        <v>3628297.818095258</v>
      </c>
      <c r="G52" s="102">
        <v>41395</v>
      </c>
      <c r="H52" s="104">
        <v>0</v>
      </c>
      <c r="I52" s="74">
        <v>-112545.83333333333</v>
      </c>
      <c r="J52" s="56">
        <f t="shared" si="2"/>
        <v>-1511938.9533333355</v>
      </c>
      <c r="K52" s="147"/>
      <c r="L52" s="77" t="s">
        <v>14</v>
      </c>
      <c r="M52" s="102">
        <v>41395</v>
      </c>
      <c r="N52" s="104">
        <v>0</v>
      </c>
      <c r="O52" s="74">
        <v>-297898.21428571426</v>
      </c>
      <c r="P52" s="56">
        <v>2088360.531428589</v>
      </c>
      <c r="Q52" s="143"/>
      <c r="R52" s="143"/>
      <c r="S52" s="143"/>
    </row>
    <row r="53" spans="1:19" ht="13.5" thickBot="1">
      <c r="A53" s="140"/>
      <c r="B53" s="124">
        <v>41426</v>
      </c>
      <c r="C53" s="105">
        <v>0</v>
      </c>
      <c r="D53" s="146">
        <v>-185352.38095238095</v>
      </c>
      <c r="E53" s="64">
        <f t="shared" si="1"/>
        <v>3414946.7466666889</v>
      </c>
      <c r="F53" s="145">
        <v>3632945.4371428769</v>
      </c>
      <c r="G53" s="124">
        <v>41426</v>
      </c>
      <c r="H53" s="105">
        <v>0</v>
      </c>
      <c r="I53" s="106">
        <v>-112545.83333333333</v>
      </c>
      <c r="J53" s="64">
        <f t="shared" si="2"/>
        <v>-1624484.7866666687</v>
      </c>
      <c r="K53" s="147"/>
      <c r="L53" s="68"/>
      <c r="M53" s="124">
        <v>41426</v>
      </c>
      <c r="N53" s="105">
        <v>0</v>
      </c>
      <c r="O53" s="106">
        <v>-297898.21428571426</v>
      </c>
      <c r="P53" s="64">
        <v>1790462.3171428747</v>
      </c>
      <c r="Q53" s="143"/>
      <c r="R53" s="143"/>
      <c r="S53" s="143"/>
    </row>
    <row r="54" spans="1:19">
      <c r="B54" s="107"/>
      <c r="C54" s="74"/>
      <c r="D54" s="74"/>
      <c r="E54" s="74"/>
      <c r="G54" s="107"/>
      <c r="H54" s="1"/>
      <c r="I54" s="1"/>
      <c r="J54" s="74"/>
      <c r="K54" s="68"/>
      <c r="L54" s="68"/>
      <c r="M54" s="107"/>
      <c r="N54" s="1"/>
      <c r="O54" s="1"/>
      <c r="P54" s="108"/>
      <c r="S54" s="76"/>
    </row>
    <row r="55" spans="1:19">
      <c r="A55" s="66"/>
      <c r="C55" s="109"/>
      <c r="D55" s="109"/>
      <c r="H55" s="109"/>
      <c r="I55" s="109"/>
      <c r="L55" s="109"/>
      <c r="N55" s="109"/>
      <c r="O55" s="109"/>
    </row>
    <row r="56" spans="1:19" ht="31.5" customHeight="1">
      <c r="B56" s="69" t="s">
        <v>21</v>
      </c>
      <c r="C56" s="110" t="s">
        <v>23</v>
      </c>
      <c r="D56" s="110" t="s">
        <v>24</v>
      </c>
      <c r="E56" s="111" t="s">
        <v>39</v>
      </c>
      <c r="G56" s="69" t="s">
        <v>25</v>
      </c>
      <c r="H56" s="110" t="s">
        <v>23</v>
      </c>
      <c r="I56" s="110" t="s">
        <v>24</v>
      </c>
      <c r="J56" s="111" t="s">
        <v>40</v>
      </c>
      <c r="M56" s="112" t="s">
        <v>15</v>
      </c>
      <c r="N56" s="110" t="s">
        <v>23</v>
      </c>
      <c r="O56" s="110" t="s">
        <v>24</v>
      </c>
      <c r="P56" s="111" t="s">
        <v>39</v>
      </c>
      <c r="Q56" s="113"/>
      <c r="R56" s="6"/>
    </row>
    <row r="57" spans="1:19">
      <c r="B57" s="114" t="s">
        <v>38</v>
      </c>
      <c r="C57" s="5">
        <f>SUM(C42:C53)</f>
        <v>6057876.3699999973</v>
      </c>
      <c r="D57" s="5">
        <f>SUM(D42:D53)</f>
        <v>-2224227.2619047621</v>
      </c>
      <c r="E57" s="115">
        <f>((E53+E37+2*SUM(E42:E52))/24)</f>
        <v>2817279.2546627205</v>
      </c>
      <c r="G57" s="114" t="s">
        <v>38</v>
      </c>
      <c r="H57" s="5">
        <f>SUM(H42:H53)</f>
        <v>0</v>
      </c>
      <c r="I57" s="5">
        <f>SUM(I42:I53)</f>
        <v>-1350551.6666666665</v>
      </c>
      <c r="J57" s="115">
        <f>((J53+J37+2*SUM(J42:J52))/24)</f>
        <v>-583434.59222222434</v>
      </c>
      <c r="M57" s="114" t="s">
        <v>38</v>
      </c>
      <c r="N57" s="5">
        <f>SUM(N42:N53)</f>
        <v>6057876.3699999973</v>
      </c>
      <c r="O57" s="5">
        <f>SUM(O42:O53)</f>
        <v>-3574778.5714285704</v>
      </c>
      <c r="P57" s="115">
        <f>((P53+P37+2*SUM(P42:P52))/24)</f>
        <v>2233844.8707738291</v>
      </c>
      <c r="Q57" s="6" t="s">
        <v>53</v>
      </c>
      <c r="R57" s="6"/>
    </row>
    <row r="58" spans="1:19">
      <c r="B58" s="116"/>
      <c r="C58" s="5"/>
      <c r="D58" s="5"/>
      <c r="E58" s="115"/>
      <c r="G58" s="116"/>
      <c r="H58" s="5"/>
      <c r="I58" s="5"/>
      <c r="J58" s="115"/>
      <c r="M58" s="116"/>
      <c r="N58" s="5"/>
      <c r="O58" s="5"/>
      <c r="P58" s="115"/>
      <c r="Q58" s="6"/>
      <c r="R58" s="6"/>
    </row>
    <row r="59" spans="1:19">
      <c r="B59" s="94"/>
      <c r="C59" s="95"/>
      <c r="D59" s="117" t="s">
        <v>18</v>
      </c>
      <c r="E59" s="118">
        <f>E57-E38</f>
        <v>3235981.6160912695</v>
      </c>
      <c r="F59" s="6" t="s">
        <v>53</v>
      </c>
      <c r="G59" s="94"/>
      <c r="H59" s="95"/>
      <c r="I59" s="117" t="s">
        <v>18</v>
      </c>
      <c r="J59" s="118">
        <f>J57-J38</f>
        <v>-309501.47222222207</v>
      </c>
      <c r="K59" s="6" t="s">
        <v>53</v>
      </c>
      <c r="M59" s="94"/>
      <c r="N59" s="95"/>
      <c r="O59" s="117" t="s">
        <v>18</v>
      </c>
      <c r="P59" s="118">
        <f>P57-P38</f>
        <v>2926480.3522023801</v>
      </c>
      <c r="Q59" s="6" t="s">
        <v>53</v>
      </c>
    </row>
    <row r="60" spans="1:19">
      <c r="E60" s="119"/>
      <c r="J60" s="119"/>
    </row>
    <row r="86" spans="1:19">
      <c r="P86" s="68"/>
    </row>
    <row r="87" spans="1:19">
      <c r="P87" s="68"/>
    </row>
    <row r="88" spans="1:19" s="68" customFormat="1">
      <c r="F88" s="72"/>
      <c r="Q88" s="9"/>
      <c r="R88" s="122"/>
    </row>
    <row r="89" spans="1:19" s="68" customFormat="1">
      <c r="F89" s="72"/>
      <c r="Q89" s="9"/>
      <c r="R89" s="122"/>
    </row>
    <row r="90" spans="1:19" s="68" customFormat="1">
      <c r="F90" s="72"/>
      <c r="P90" s="9"/>
      <c r="R90" s="122"/>
    </row>
    <row r="91" spans="1:19" s="68" customFormat="1">
      <c r="F91" s="72"/>
      <c r="P91" s="9"/>
      <c r="R91" s="122"/>
    </row>
    <row r="92" spans="1:19" s="67" customFormat="1">
      <c r="A92" s="68"/>
      <c r="B92" s="9"/>
      <c r="C92" s="9"/>
      <c r="D92" s="9"/>
      <c r="E92" s="9"/>
      <c r="F92" s="66"/>
      <c r="G92" s="9"/>
      <c r="H92" s="9"/>
      <c r="I92" s="9"/>
      <c r="J92" s="9"/>
      <c r="K92" s="9"/>
      <c r="L92" s="9"/>
      <c r="M92" s="9"/>
      <c r="N92" s="9"/>
      <c r="O92" s="9"/>
      <c r="P92" s="9"/>
      <c r="Q92" s="68"/>
      <c r="S92" s="9"/>
    </row>
    <row r="93" spans="1:19" s="67" customFormat="1">
      <c r="A93" s="68"/>
      <c r="B93" s="9"/>
      <c r="C93" s="68"/>
      <c r="D93" s="9"/>
      <c r="E93" s="68"/>
      <c r="F93" s="72"/>
      <c r="G93" s="9"/>
      <c r="H93" s="68"/>
      <c r="I93" s="9"/>
      <c r="J93" s="68"/>
      <c r="K93" s="9"/>
      <c r="L93" s="9"/>
      <c r="M93" s="9"/>
      <c r="N93" s="68"/>
      <c r="O93" s="9"/>
      <c r="P93" s="9"/>
      <c r="Q93" s="68"/>
      <c r="S93" s="9"/>
    </row>
    <row r="94" spans="1:19" s="67" customFormat="1">
      <c r="A94" s="68"/>
      <c r="B94" s="9"/>
      <c r="C94" s="68"/>
      <c r="D94" s="9"/>
      <c r="E94" s="68"/>
      <c r="F94" s="72"/>
      <c r="G94" s="9"/>
      <c r="H94" s="68"/>
      <c r="I94" s="9"/>
      <c r="J94" s="68"/>
      <c r="K94" s="9"/>
      <c r="L94" s="9"/>
      <c r="M94" s="9"/>
      <c r="N94" s="68"/>
      <c r="O94" s="9"/>
      <c r="P94" s="9"/>
      <c r="Q94" s="9"/>
      <c r="S94" s="9"/>
    </row>
    <row r="95" spans="1:19" s="67" customFormat="1">
      <c r="A95" s="68"/>
      <c r="B95" s="9"/>
      <c r="C95" s="68"/>
      <c r="D95" s="9"/>
      <c r="E95" s="68"/>
      <c r="F95" s="72"/>
      <c r="G95" s="9"/>
      <c r="H95" s="68"/>
      <c r="I95" s="9"/>
      <c r="J95" s="68"/>
      <c r="K95" s="9"/>
      <c r="L95" s="9"/>
      <c r="M95" s="9"/>
      <c r="N95" s="68"/>
      <c r="O95" s="9"/>
      <c r="P95" s="9"/>
      <c r="Q95" s="9"/>
      <c r="S95" s="9"/>
    </row>
    <row r="96" spans="1:19" s="67" customFormat="1">
      <c r="A96" s="68"/>
      <c r="B96" s="9"/>
      <c r="C96" s="68"/>
      <c r="D96" s="9"/>
      <c r="E96" s="68"/>
      <c r="F96" s="72"/>
      <c r="G96" s="9"/>
      <c r="H96" s="68"/>
      <c r="I96" s="9"/>
      <c r="J96" s="68"/>
      <c r="K96" s="9"/>
      <c r="L96" s="9"/>
      <c r="M96" s="9"/>
      <c r="N96" s="68"/>
      <c r="O96" s="9"/>
      <c r="P96" s="9"/>
      <c r="Q96" s="9"/>
      <c r="S96" s="9"/>
    </row>
    <row r="97" spans="1:19" s="67" customFormat="1">
      <c r="A97" s="68"/>
      <c r="B97" s="9"/>
      <c r="C97" s="68"/>
      <c r="D97" s="9"/>
      <c r="E97" s="68"/>
      <c r="F97" s="72"/>
      <c r="G97" s="9"/>
      <c r="H97" s="68"/>
      <c r="I97" s="9"/>
      <c r="J97" s="68"/>
      <c r="K97" s="9"/>
      <c r="L97" s="9"/>
      <c r="M97" s="9"/>
      <c r="N97" s="68"/>
      <c r="O97" s="9"/>
      <c r="P97" s="9"/>
      <c r="Q97" s="9"/>
      <c r="S97" s="9"/>
    </row>
    <row r="98" spans="1:19" s="67" customFormat="1">
      <c r="A98" s="68"/>
      <c r="B98" s="9"/>
      <c r="C98" s="68"/>
      <c r="D98" s="9"/>
      <c r="E98" s="68"/>
      <c r="F98" s="72"/>
      <c r="G98" s="9"/>
      <c r="H98" s="68"/>
      <c r="I98" s="9"/>
      <c r="J98" s="68"/>
      <c r="K98" s="9"/>
      <c r="L98" s="9"/>
      <c r="M98" s="9"/>
      <c r="N98" s="68"/>
      <c r="O98" s="9"/>
      <c r="P98" s="9"/>
      <c r="Q98" s="9"/>
      <c r="S98" s="9"/>
    </row>
    <row r="99" spans="1:19" s="67" customFormat="1">
      <c r="A99" s="68"/>
      <c r="B99" s="9"/>
      <c r="C99" s="68"/>
      <c r="D99" s="9"/>
      <c r="E99" s="68"/>
      <c r="F99" s="72"/>
      <c r="G99" s="9"/>
      <c r="H99" s="68"/>
      <c r="I99" s="9"/>
      <c r="J99" s="68"/>
      <c r="K99" s="9"/>
      <c r="L99" s="9"/>
      <c r="M99" s="9"/>
      <c r="N99" s="68"/>
      <c r="O99" s="9"/>
      <c r="P99" s="9"/>
      <c r="Q99" s="9"/>
      <c r="S99" s="9"/>
    </row>
    <row r="100" spans="1:19" s="67" customFormat="1">
      <c r="A100" s="68"/>
      <c r="B100" s="9"/>
      <c r="C100" s="68"/>
      <c r="D100" s="9"/>
      <c r="E100" s="68"/>
      <c r="F100" s="72"/>
      <c r="G100" s="9"/>
      <c r="H100" s="68"/>
      <c r="I100" s="9"/>
      <c r="J100" s="68"/>
      <c r="K100" s="9"/>
      <c r="L100" s="9"/>
      <c r="M100" s="9"/>
      <c r="N100" s="68"/>
      <c r="O100" s="9"/>
      <c r="P100" s="9"/>
      <c r="Q100" s="9"/>
      <c r="S100" s="9"/>
    </row>
    <row r="101" spans="1:19" s="67" customFormat="1">
      <c r="A101" s="68"/>
      <c r="B101" s="9"/>
      <c r="C101" s="68"/>
      <c r="D101" s="9"/>
      <c r="E101" s="68"/>
      <c r="F101" s="72"/>
      <c r="G101" s="9"/>
      <c r="H101" s="68"/>
      <c r="I101" s="9"/>
      <c r="J101" s="68"/>
      <c r="K101" s="9"/>
      <c r="L101" s="9"/>
      <c r="M101" s="9"/>
      <c r="N101" s="68"/>
      <c r="O101" s="9"/>
      <c r="P101" s="9"/>
      <c r="Q101" s="9"/>
      <c r="S101" s="9"/>
    </row>
    <row r="102" spans="1:19" s="67" customFormat="1">
      <c r="A102" s="68"/>
      <c r="B102" s="9"/>
      <c r="C102" s="68"/>
      <c r="D102" s="9"/>
      <c r="E102" s="68"/>
      <c r="F102" s="72"/>
      <c r="G102" s="9"/>
      <c r="H102" s="68"/>
      <c r="I102" s="9"/>
      <c r="J102" s="68"/>
      <c r="K102" s="9"/>
      <c r="L102" s="9"/>
      <c r="M102" s="9"/>
      <c r="N102" s="68"/>
      <c r="O102" s="9"/>
      <c r="P102" s="9"/>
      <c r="Q102" s="9"/>
      <c r="S102" s="9"/>
    </row>
    <row r="103" spans="1:19" s="67" customFormat="1">
      <c r="A103" s="68"/>
      <c r="B103" s="9"/>
      <c r="C103" s="68"/>
      <c r="D103" s="9"/>
      <c r="E103" s="68"/>
      <c r="F103" s="72"/>
      <c r="G103" s="9"/>
      <c r="H103" s="68"/>
      <c r="I103" s="9"/>
      <c r="J103" s="68"/>
      <c r="K103" s="9"/>
      <c r="L103" s="9"/>
      <c r="M103" s="9"/>
      <c r="N103" s="68"/>
      <c r="O103" s="9"/>
      <c r="P103" s="9"/>
      <c r="Q103" s="9"/>
      <c r="S103" s="9"/>
    </row>
    <row r="104" spans="1:19" s="67" customFormat="1">
      <c r="A104" s="68"/>
      <c r="B104" s="9"/>
      <c r="C104" s="68"/>
      <c r="D104" s="9"/>
      <c r="E104" s="68"/>
      <c r="F104" s="72"/>
      <c r="G104" s="9"/>
      <c r="H104" s="68"/>
      <c r="I104" s="9"/>
      <c r="J104" s="68"/>
      <c r="K104" s="9"/>
      <c r="L104" s="9"/>
      <c r="M104" s="9"/>
      <c r="N104" s="68"/>
      <c r="O104" s="9"/>
      <c r="P104" s="9"/>
      <c r="Q104" s="9"/>
      <c r="S104" s="9"/>
    </row>
    <row r="105" spans="1:19" s="67" customFormat="1">
      <c r="A105" s="68"/>
      <c r="B105" s="9"/>
      <c r="C105" s="68"/>
      <c r="D105" s="9"/>
      <c r="E105" s="68"/>
      <c r="F105" s="72"/>
      <c r="G105" s="9"/>
      <c r="H105" s="68"/>
      <c r="I105" s="9"/>
      <c r="J105" s="68"/>
      <c r="K105" s="9"/>
      <c r="L105" s="9"/>
      <c r="M105" s="9"/>
      <c r="N105" s="68"/>
      <c r="O105" s="9"/>
      <c r="P105" s="9"/>
      <c r="Q105" s="9"/>
      <c r="S105" s="9"/>
    </row>
    <row r="106" spans="1:19" s="67" customFormat="1">
      <c r="A106" s="68"/>
      <c r="B106" s="9"/>
      <c r="C106" s="68"/>
      <c r="D106" s="9"/>
      <c r="E106" s="68"/>
      <c r="F106" s="72"/>
      <c r="G106" s="9"/>
      <c r="H106" s="68"/>
      <c r="I106" s="9"/>
      <c r="J106" s="68"/>
      <c r="K106" s="9"/>
      <c r="L106" s="9"/>
      <c r="M106" s="9"/>
      <c r="N106" s="68"/>
      <c r="O106" s="9"/>
      <c r="P106" s="9"/>
      <c r="Q106" s="9"/>
      <c r="S106" s="9"/>
    </row>
    <row r="107" spans="1:19" s="67" customFormat="1">
      <c r="A107" s="68"/>
      <c r="B107" s="9"/>
      <c r="C107" s="68"/>
      <c r="D107" s="9"/>
      <c r="E107" s="68"/>
      <c r="F107" s="72"/>
      <c r="G107" s="9"/>
      <c r="H107" s="68"/>
      <c r="I107" s="9"/>
      <c r="J107" s="68"/>
      <c r="K107" s="9"/>
      <c r="L107" s="9"/>
      <c r="M107" s="9"/>
      <c r="N107" s="68"/>
      <c r="O107" s="9"/>
      <c r="P107" s="9"/>
      <c r="Q107" s="9"/>
      <c r="S107" s="9"/>
    </row>
    <row r="108" spans="1:19">
      <c r="C108" s="68"/>
      <c r="E108" s="68"/>
      <c r="F108" s="72"/>
      <c r="H108" s="68"/>
      <c r="J108" s="68"/>
      <c r="N108" s="68"/>
    </row>
    <row r="109" spans="1:19">
      <c r="C109" s="68"/>
      <c r="E109" s="68"/>
      <c r="F109" s="72"/>
      <c r="H109" s="68"/>
      <c r="J109" s="68"/>
      <c r="N109" s="68"/>
    </row>
    <row r="110" spans="1:19">
      <c r="C110" s="68"/>
      <c r="E110" s="68"/>
      <c r="F110" s="72"/>
      <c r="H110" s="68"/>
      <c r="J110" s="68"/>
      <c r="N110" s="68"/>
    </row>
    <row r="111" spans="1:19">
      <c r="C111" s="68"/>
      <c r="E111" s="68"/>
      <c r="F111" s="72"/>
      <c r="H111" s="68"/>
      <c r="J111" s="68"/>
      <c r="N111" s="68"/>
    </row>
    <row r="112" spans="1:19">
      <c r="C112" s="68"/>
      <c r="E112" s="68"/>
      <c r="F112" s="72"/>
      <c r="H112" s="68"/>
      <c r="J112" s="68"/>
      <c r="N112" s="68"/>
    </row>
    <row r="113" spans="3:14">
      <c r="C113" s="68"/>
      <c r="E113" s="68"/>
      <c r="F113" s="72"/>
      <c r="H113" s="68"/>
      <c r="J113" s="68"/>
      <c r="N113" s="68"/>
    </row>
    <row r="114" spans="3:14">
      <c r="C114" s="68"/>
      <c r="E114" s="68"/>
      <c r="F114" s="72"/>
      <c r="H114" s="68"/>
      <c r="J114" s="68"/>
      <c r="N114" s="68"/>
    </row>
    <row r="115" spans="3:14">
      <c r="C115" s="68"/>
      <c r="E115" s="68"/>
      <c r="F115" s="72"/>
      <c r="H115" s="68"/>
      <c r="J115" s="68"/>
      <c r="N115" s="68"/>
    </row>
    <row r="116" spans="3:14">
      <c r="C116" s="68"/>
      <c r="E116" s="68"/>
      <c r="F116" s="72"/>
      <c r="H116" s="68"/>
      <c r="J116" s="68"/>
      <c r="N116" s="68"/>
    </row>
    <row r="117" spans="3:14">
      <c r="C117" s="68"/>
      <c r="E117" s="68"/>
      <c r="F117" s="123"/>
      <c r="H117" s="68"/>
      <c r="J117" s="68"/>
      <c r="N117" s="68"/>
    </row>
    <row r="118" spans="3:14">
      <c r="C118" s="68"/>
      <c r="E118" s="68"/>
      <c r="F118" s="72"/>
      <c r="H118" s="68"/>
      <c r="J118" s="68"/>
      <c r="N118" s="68"/>
    </row>
    <row r="119" spans="3:14">
      <c r="C119" s="68"/>
      <c r="E119" s="68"/>
      <c r="F119" s="72"/>
      <c r="H119" s="68"/>
      <c r="J119" s="68"/>
      <c r="N119" s="68"/>
    </row>
    <row r="120" spans="3:14">
      <c r="C120" s="68"/>
      <c r="E120" s="68"/>
      <c r="F120" s="72"/>
      <c r="H120" s="68"/>
      <c r="J120" s="68"/>
      <c r="N120" s="68"/>
    </row>
    <row r="121" spans="3:14">
      <c r="C121" s="68"/>
      <c r="E121" s="68"/>
      <c r="F121" s="72"/>
      <c r="H121" s="68"/>
      <c r="J121" s="68"/>
      <c r="N121" s="68"/>
    </row>
    <row r="122" spans="3:14">
      <c r="C122" s="68"/>
      <c r="E122" s="68"/>
      <c r="F122" s="72"/>
      <c r="H122" s="68"/>
      <c r="J122" s="68"/>
      <c r="N122" s="68"/>
    </row>
    <row r="123" spans="3:14">
      <c r="C123" s="68"/>
      <c r="E123" s="68"/>
      <c r="F123" s="72"/>
      <c r="H123" s="68"/>
      <c r="J123" s="68"/>
      <c r="N123" s="68"/>
    </row>
    <row r="124" spans="3:14">
      <c r="C124" s="68"/>
      <c r="E124" s="68"/>
      <c r="F124" s="72"/>
      <c r="H124" s="68"/>
      <c r="J124" s="68"/>
      <c r="N124" s="68"/>
    </row>
  </sheetData>
  <pageMargins left="0.75" right="0.25" top="1" bottom="1" header="0.75" footer="0.5"/>
  <pageSetup scale="59" orientation="landscape" r:id="rId1"/>
  <headerFooter alignWithMargins="0">
    <oddFooter>&amp;CPage 6.1.1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view="pageBreakPreview" zoomScaleNormal="100" zoomScaleSheetLayoutView="100" workbookViewId="0">
      <selection activeCell="I14" sqref="I14"/>
    </sheetView>
  </sheetViews>
  <sheetFormatPr defaultRowHeight="12.75"/>
  <cols>
    <col min="2" max="2" width="19" customWidth="1"/>
    <col min="3" max="3" width="20.28515625" customWidth="1"/>
    <col min="4" max="4" width="11.85546875" bestFit="1" customWidth="1"/>
  </cols>
  <sheetData>
    <row r="1" spans="1:6" s="63" customFormat="1">
      <c r="A1" s="10" t="s">
        <v>22</v>
      </c>
    </row>
    <row r="2" spans="1:6" s="63" customFormat="1">
      <c r="A2" s="10" t="s">
        <v>43</v>
      </c>
    </row>
    <row r="3" spans="1:6" s="63" customFormat="1">
      <c r="A3" s="10" t="s">
        <v>49</v>
      </c>
    </row>
    <row r="4" spans="1:6">
      <c r="A4" s="10"/>
    </row>
    <row r="5" spans="1:6" s="63" customFormat="1">
      <c r="A5" s="10"/>
    </row>
    <row r="6" spans="1:6">
      <c r="B6" s="133" t="s">
        <v>27</v>
      </c>
      <c r="C6" s="127"/>
      <c r="D6" s="134">
        <f>-'6.1.1'!C57</f>
        <v>-6057876.3699999973</v>
      </c>
      <c r="E6" s="126" t="s">
        <v>45</v>
      </c>
      <c r="F6" s="10"/>
    </row>
    <row r="7" spans="1:6">
      <c r="B7" s="135" t="s">
        <v>28</v>
      </c>
      <c r="C7" s="68"/>
      <c r="D7" s="136">
        <f>ROUND(-D6*0.37951,0)</f>
        <v>2299025</v>
      </c>
      <c r="E7" s="126" t="s">
        <v>45</v>
      </c>
    </row>
    <row r="8" spans="1:6">
      <c r="B8" s="137" t="s">
        <v>32</v>
      </c>
      <c r="C8" s="95"/>
      <c r="D8" s="138">
        <f>+D25</f>
        <v>-2893083</v>
      </c>
      <c r="E8" s="126" t="s">
        <v>45</v>
      </c>
    </row>
    <row r="9" spans="1:6">
      <c r="B9" s="9"/>
      <c r="C9" s="9"/>
      <c r="D9" s="125"/>
    </row>
    <row r="10" spans="1:6" ht="25.5">
      <c r="B10" s="132"/>
      <c r="C10" s="130" t="s">
        <v>46</v>
      </c>
      <c r="D10" s="111" t="s">
        <v>34</v>
      </c>
    </row>
    <row r="11" spans="1:6">
      <c r="B11" s="102">
        <v>41061</v>
      </c>
      <c r="C11" s="74">
        <f>'6.1.1'!C37</f>
        <v>2909336.65</v>
      </c>
      <c r="D11" s="128">
        <f>ROUND(-C11*0.37951,0)</f>
        <v>-1104122</v>
      </c>
    </row>
    <row r="12" spans="1:6">
      <c r="B12" s="102">
        <v>41091</v>
      </c>
      <c r="C12" s="74">
        <f>'6.1.1'!C42</f>
        <v>1829255.6199999999</v>
      </c>
      <c r="D12" s="128">
        <f t="shared" ref="D12:D20" si="0">ROUND(-C12*0.37951,0)+D11</f>
        <v>-1798343</v>
      </c>
    </row>
    <row r="13" spans="1:6">
      <c r="B13" s="102">
        <v>41122</v>
      </c>
      <c r="C13" s="74">
        <f>'6.1.1'!C43</f>
        <v>1015770.03</v>
      </c>
      <c r="D13" s="128">
        <f t="shared" si="0"/>
        <v>-2183838</v>
      </c>
    </row>
    <row r="14" spans="1:6">
      <c r="B14" s="102">
        <v>41153</v>
      </c>
      <c r="C14" s="74">
        <f>'6.1.1'!C44</f>
        <v>1875035.04</v>
      </c>
      <c r="D14" s="128">
        <f t="shared" si="0"/>
        <v>-2895433</v>
      </c>
    </row>
    <row r="15" spans="1:6">
      <c r="B15" s="102">
        <v>41183</v>
      </c>
      <c r="C15" s="74">
        <f>'6.1.1'!C45</f>
        <v>567191.39</v>
      </c>
      <c r="D15" s="128">
        <f t="shared" si="0"/>
        <v>-3110688</v>
      </c>
    </row>
    <row r="16" spans="1:6">
      <c r="B16" s="102">
        <v>41214</v>
      </c>
      <c r="C16" s="74">
        <f>'6.1.1'!C46</f>
        <v>-496450.89999999997</v>
      </c>
      <c r="D16" s="128">
        <f t="shared" si="0"/>
        <v>-2922280</v>
      </c>
    </row>
    <row r="17" spans="2:5">
      <c r="B17" s="102">
        <v>41244</v>
      </c>
      <c r="C17" s="74">
        <f>'6.1.1'!C47</f>
        <v>392296.47</v>
      </c>
      <c r="D17" s="128">
        <f t="shared" si="0"/>
        <v>-3071160</v>
      </c>
    </row>
    <row r="18" spans="2:5">
      <c r="B18" s="102">
        <v>41275</v>
      </c>
      <c r="C18" s="74">
        <f>'6.1.1'!C48</f>
        <v>222464.01</v>
      </c>
      <c r="D18" s="128">
        <f t="shared" si="0"/>
        <v>-3155587</v>
      </c>
    </row>
    <row r="19" spans="2:5">
      <c r="B19" s="102">
        <v>41306</v>
      </c>
      <c r="C19" s="74">
        <f>'6.1.1'!C49</f>
        <v>138116.31</v>
      </c>
      <c r="D19" s="128">
        <f t="shared" si="0"/>
        <v>-3208004</v>
      </c>
    </row>
    <row r="20" spans="2:5">
      <c r="B20" s="102">
        <v>41334</v>
      </c>
      <c r="C20" s="74">
        <f>'6.1.1'!C50</f>
        <v>273334.26</v>
      </c>
      <c r="D20" s="128">
        <f t="shared" si="0"/>
        <v>-3311737</v>
      </c>
    </row>
    <row r="21" spans="2:5">
      <c r="B21" s="102">
        <v>41365</v>
      </c>
      <c r="C21" s="74">
        <f>'6.1.1'!C51</f>
        <v>240864.14</v>
      </c>
      <c r="D21" s="128">
        <f t="shared" ref="D21:D23" si="1">ROUND(-C21*0.37951,0)+D20</f>
        <v>-3403147</v>
      </c>
    </row>
    <row r="22" spans="2:5" s="63" customFormat="1">
      <c r="B22" s="102">
        <v>41395</v>
      </c>
      <c r="C22" s="74">
        <f>'6.1.1'!C52</f>
        <v>0</v>
      </c>
      <c r="D22" s="128">
        <f t="shared" si="1"/>
        <v>-3403147</v>
      </c>
    </row>
    <row r="23" spans="2:5">
      <c r="B23" s="131">
        <v>41426</v>
      </c>
      <c r="C23" s="106">
        <f>'6.1.1'!C53</f>
        <v>0</v>
      </c>
      <c r="D23" s="129">
        <f t="shared" si="1"/>
        <v>-3403147</v>
      </c>
    </row>
    <row r="24" spans="2:5">
      <c r="B24" s="9"/>
      <c r="C24" s="9"/>
      <c r="D24" s="9"/>
    </row>
    <row r="25" spans="2:5" ht="15.75">
      <c r="B25" s="120"/>
      <c r="C25" s="121" t="s">
        <v>35</v>
      </c>
      <c r="D25" s="125">
        <f>ROUND(SUM((SUM(D12:D22)*2)+D23+D11)/24,0)</f>
        <v>-2893083</v>
      </c>
      <c r="E25" s="126"/>
    </row>
  </sheetData>
  <pageMargins left="1" right="0.7" top="0.75" bottom="0.75" header="0.3" footer="0.3"/>
  <pageSetup orientation="portrait" r:id="rId1"/>
  <headerFooter>
    <oddHeader>&amp;RPage 6.1.2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EE6307B8-C527-4C70-827C-24932B4235FC}"/>
</file>

<file path=customXml/itemProps2.xml><?xml version="1.0" encoding="utf-8"?>
<ds:datastoreItem xmlns:ds="http://schemas.openxmlformats.org/officeDocument/2006/customXml" ds:itemID="{91DF5E45-44B4-4B2E-B774-C486F7FAB8AD}"/>
</file>

<file path=customXml/itemProps3.xml><?xml version="1.0" encoding="utf-8"?>
<ds:datastoreItem xmlns:ds="http://schemas.openxmlformats.org/officeDocument/2006/customXml" ds:itemID="{36B47CE9-0827-45D1-9A79-4769B00A4BF0}"/>
</file>

<file path=customXml/itemProps4.xml><?xml version="1.0" encoding="utf-8"?>
<ds:datastoreItem xmlns:ds="http://schemas.openxmlformats.org/officeDocument/2006/customXml" ds:itemID="{CB04CCC8-E390-4FE0-8FB2-5F2064B1BB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6.1</vt:lpstr>
      <vt:lpstr>6.1.1</vt:lpstr>
      <vt:lpstr>6.1.2</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R Lively</dc:creator>
  <cp:lastModifiedBy>Thomas, Collin</cp:lastModifiedBy>
  <cp:lastPrinted>2013-07-30T22:29:32Z</cp:lastPrinted>
  <dcterms:created xsi:type="dcterms:W3CDTF">2008-03-07T23:12:10Z</dcterms:created>
  <dcterms:modified xsi:type="dcterms:W3CDTF">2013-07-30T23:57:36Z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