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475" windowWidth="15420" windowHeight="2805" tabRatio="741"/>
  </bookViews>
  <sheets>
    <sheet name="5.1" sheetId="17" r:id="rId1"/>
    <sheet name="5.1.1" sheetId="20" r:id="rId2"/>
    <sheet name="5.1.2" sheetId="13" r:id="rId3"/>
    <sheet name="Filed Pro Forma NPC" sheetId="24" state="hidden" r:id="rId4"/>
    <sheet name="5.1.3" sheetId="27" r:id="rId5"/>
    <sheet name="5.1.4" sheetId="25" r:id="rId6"/>
    <sheet name="5.1.5" sheetId="28" r:id="rId7"/>
  </sheets>
  <externalReferences>
    <externalReference r:id="rId8"/>
    <externalReference r:id="rId9"/>
    <externalReference r:id="rId10"/>
    <externalReference r:id="rId11"/>
  </externalReferences>
  <definedNames>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F" hidden="1">[2]Input!$D$22:$D$37</definedName>
    <definedName name="_Fill" localSheetId="0" hidden="1">#REF!</definedName>
    <definedName name="_Fill" localSheetId="2" hidden="1">#REF!</definedName>
    <definedName name="_Fill" hidden="1">#REF!</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localSheetId="2" hidden="1">#REF!</definedName>
    <definedName name="_Key1" hidden="1">#REF!</definedName>
    <definedName name="_Key2" localSheetId="0" hidden="1">#REF!</definedName>
    <definedName name="_Key2" hidden="1">#REF!</definedName>
    <definedName name="_Order1" hidden="1">255</definedName>
    <definedName name="_Order2" hidden="1">0</definedName>
    <definedName name="_Sort" localSheetId="0" hidden="1">#REF!</definedName>
    <definedName name="_Sort" localSheetId="2" hidden="1">#REF!</definedName>
    <definedName name="_Sort" hidden="1">#REF!</definedName>
    <definedName name="a" hidden="1">'[1]DSM Output'!$J$21:$J$23</definedName>
    <definedName name="cgf" localSheetId="2"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DispatchSum">"GRID Thermal Generation!R2C1:R4C2"</definedName>
    <definedName name="friend" localSheetId="2"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junk" localSheetId="2"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MidC" localSheetId="6">[3]lookup!$C$105:$D$114</definedName>
    <definedName name="MidC">[4]lookup!$C$105:$D$114</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_xlnm.Print_Area" localSheetId="1">'5.1.1'!$A$1:$J$50</definedName>
    <definedName name="_xlnm.Print_Area" localSheetId="2">'5.1.2'!$A$1:$U$42</definedName>
    <definedName name="_xlnm.Print_Area" localSheetId="5">'5.1.4'!$A$1:$I$132</definedName>
    <definedName name="_xlnm.Print_Area" localSheetId="6">'5.1.5'!$A$1:$I$123</definedName>
    <definedName name="_xlnm.Print_Area" localSheetId="3">'Filed Pro Forma NPC'!$A$1:$I$123</definedName>
    <definedName name="_xlnm.Print_Titles" localSheetId="6">'5.1.5'!$A:$C,'5.1.5'!$1:$6</definedName>
    <definedName name="Purchases" localSheetId="6">[3]lookup!$C$21:$D$66</definedName>
    <definedName name="Purchases">[4]lookup!$C$21:$D$66</definedName>
    <definedName name="QFs" localSheetId="6">[3]lookup!$C$67:$D$103</definedName>
    <definedName name="QFs">[4]lookup!$C$67:$D$103</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evenueSum">"GRID Thermal Revenue!R2C1:R4C2"</definedName>
    <definedName name="rrr" localSheetId="2"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les" localSheetId="6">[3]lookup!$C$3:$D$18</definedName>
    <definedName name="Sales">[4]lookup!$C$3:$D$18</definedName>
    <definedName name="SAPBEXrevision" hidden="1">1</definedName>
    <definedName name="SAPBEXsysID" hidden="1">"BWP"</definedName>
    <definedName name="SAPBEXwbID" hidden="1">"45FIHJWMI3GHFVKWLVCY66MTN"</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torage" localSheetId="6">[3]lookup!$C$116:$D$133</definedName>
    <definedName name="Storage">[4]lookup!$C$116:$D$133</definedName>
    <definedName name="wrn.Adj._.Back_Up." localSheetId="2" hidden="1">{"Page 3.4.1",#N/A,FALSE,"Totals";"Page 3.4.2",#N/A,FALSE,"Totals"}</definedName>
    <definedName name="wrn.Adj._.Back_Up." hidden="1">{"Page 3.4.1",#N/A,FALSE,"Totals";"Page 3.4.2",#N/A,FALSE,"Totals"}</definedName>
    <definedName name="wrn.All._.Pages." localSheetId="2" hidden="1">{#N/A,#N/A,FALSE,"Cover";#N/A,#N/A,FALSE,"Lead Sheet";#N/A,#N/A,FALSE,"Interest Expense A ";#N/A,#N/A,FALSE,"Deposits 3 01";#N/A,#N/A,FALSE,"Deposits 3 02";#N/A,#N/A,FALSE,"T-Accounts";#N/A,#N/A,FALSE,"Interest Expense B";#N/A,#N/A,FALSE,"IntRate"}</definedName>
    <definedName name="wrn.All._.Pages." hidden="1">{#N/A,#N/A,FALSE,"Cover";#N/A,#N/A,FALSE,"Lead Sheet";#N/A,#N/A,FALSE,"Interest Expense A ";#N/A,#N/A,FALSE,"Deposits 3 01";#N/A,#N/A,FALSE,"Deposits 3 02";#N/A,#N/A,FALSE,"T-Accounts";#N/A,#N/A,FALSE,"Interest Expense B";#N/A,#N/A,FALSE,"IntRate"}</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s>
  <calcPr calcId="145621" calcMode="manual" iterate="1" iterateCount="10"/>
</workbook>
</file>

<file path=xl/calcChain.xml><?xml version="1.0" encoding="utf-8"?>
<calcChain xmlns="http://schemas.openxmlformats.org/spreadsheetml/2006/main">
  <c r="A1" i="27" l="1"/>
  <c r="Q36" i="13" l="1"/>
  <c r="Q35" i="13"/>
  <c r="Q25" i="13"/>
  <c r="Q16" i="13"/>
  <c r="Q15" i="13" l="1"/>
  <c r="Q21" i="13"/>
  <c r="Q29" i="13"/>
  <c r="Q23" i="13"/>
  <c r="Q24" i="13"/>
  <c r="Q22" i="13"/>
  <c r="Q30" i="13" l="1"/>
  <c r="T31" i="13" l="1"/>
  <c r="T17" i="13"/>
  <c r="Q31" i="13"/>
  <c r="Q17" i="13"/>
  <c r="Q32" i="13"/>
  <c r="Q26" i="13"/>
  <c r="Q18" i="13"/>
  <c r="Q39" i="13" l="1"/>
  <c r="Q37" i="13"/>
  <c r="R36" i="13"/>
  <c r="R35" i="13"/>
  <c r="R31" i="13"/>
  <c r="R30" i="13"/>
  <c r="R29" i="13"/>
  <c r="R25" i="13"/>
  <c r="R24" i="13"/>
  <c r="R23" i="13"/>
  <c r="R22" i="13"/>
  <c r="R21" i="13"/>
  <c r="R17" i="13"/>
  <c r="R16" i="13"/>
  <c r="R15" i="13"/>
  <c r="R18" i="13" l="1"/>
  <c r="R26" i="13"/>
  <c r="R37" i="13"/>
  <c r="R32" i="13"/>
  <c r="E36" i="13"/>
  <c r="E35" i="13"/>
  <c r="E31" i="13"/>
  <c r="E30" i="13"/>
  <c r="E29" i="13"/>
  <c r="E25" i="13"/>
  <c r="E24" i="13"/>
  <c r="E23" i="13"/>
  <c r="E22" i="13"/>
  <c r="E21" i="13"/>
  <c r="R39" i="13" l="1"/>
  <c r="F36" i="13"/>
  <c r="F35" i="13"/>
  <c r="F31" i="13"/>
  <c r="F30" i="13"/>
  <c r="F29" i="13"/>
  <c r="F25" i="13"/>
  <c r="F24" i="13"/>
  <c r="F23" i="13"/>
  <c r="F22" i="13"/>
  <c r="F21" i="13"/>
  <c r="F17" i="13"/>
  <c r="E16" i="13"/>
  <c r="F16" i="13" s="1"/>
  <c r="E15" i="13"/>
  <c r="F15" i="13" s="1"/>
  <c r="G18" i="17" l="1"/>
  <c r="H36" i="13"/>
  <c r="T36" i="13" s="1"/>
  <c r="F31" i="20" s="1"/>
  <c r="H35" i="13"/>
  <c r="T35" i="13" s="1"/>
  <c r="F30" i="20" s="1"/>
  <c r="H30" i="13"/>
  <c r="T30" i="13" s="1"/>
  <c r="H29" i="13"/>
  <c r="T29" i="13" s="1"/>
  <c r="H25" i="13"/>
  <c r="T25" i="13" s="1"/>
  <c r="H24" i="13"/>
  <c r="T24" i="13" s="1"/>
  <c r="H23" i="13"/>
  <c r="T23" i="13" s="1"/>
  <c r="H22" i="13"/>
  <c r="T22" i="13" s="1"/>
  <c r="H21" i="13"/>
  <c r="T21" i="13" s="1"/>
  <c r="H16" i="13"/>
  <c r="T16" i="13" s="1"/>
  <c r="H15" i="13"/>
  <c r="T15" i="13" s="1"/>
  <c r="K17" i="13"/>
  <c r="K23" i="13"/>
  <c r="F18" i="17" s="1"/>
  <c r="K31" i="13"/>
  <c r="I18" i="17" l="1"/>
  <c r="N36" i="13"/>
  <c r="O36" i="13" s="1"/>
  <c r="N35" i="13"/>
  <c r="N30" i="13"/>
  <c r="O30" i="13" s="1"/>
  <c r="N29" i="13"/>
  <c r="O29" i="13" s="1"/>
  <c r="N25" i="13"/>
  <c r="O25" i="13" s="1"/>
  <c r="N24" i="13"/>
  <c r="N23" i="13"/>
  <c r="O23" i="13" s="1"/>
  <c r="N22" i="13"/>
  <c r="O22" i="13" s="1"/>
  <c r="N21" i="13"/>
  <c r="O21" i="13" s="1"/>
  <c r="O35" i="13"/>
  <c r="O31" i="13"/>
  <c r="O24" i="13"/>
  <c r="O17" i="13"/>
  <c r="N16" i="13"/>
  <c r="O16" i="13" s="1"/>
  <c r="N15" i="13"/>
  <c r="O15" i="13" s="1"/>
  <c r="G18" i="20" l="1"/>
  <c r="D18" i="20"/>
  <c r="B18" i="20"/>
  <c r="I23" i="13" l="1"/>
  <c r="U23" i="13" s="1"/>
  <c r="F18" i="20" l="1"/>
  <c r="I18" i="20" s="1"/>
  <c r="L23" i="13"/>
  <c r="K35" i="13" l="1"/>
  <c r="K36" i="13"/>
  <c r="K24" i="13"/>
  <c r="H26" i="13" l="1"/>
  <c r="H32" i="13"/>
  <c r="H18" i="13"/>
  <c r="H37" i="13"/>
  <c r="H39" i="13" l="1"/>
  <c r="N37" i="13"/>
  <c r="N32" i="13"/>
  <c r="N26" i="13"/>
  <c r="N18" i="13"/>
  <c r="O37" i="13" l="1"/>
  <c r="O32" i="13"/>
  <c r="N39" i="13"/>
  <c r="O26" i="13"/>
  <c r="O18" i="13"/>
  <c r="B32" i="20"/>
  <c r="G31" i="20"/>
  <c r="D31" i="20"/>
  <c r="B31" i="20"/>
  <c r="G30" i="20"/>
  <c r="D30" i="20"/>
  <c r="B30" i="20"/>
  <c r="B29" i="20"/>
  <c r="B27" i="20"/>
  <c r="G26" i="20"/>
  <c r="D26" i="20"/>
  <c r="B26" i="20"/>
  <c r="G25" i="20"/>
  <c r="D25" i="20"/>
  <c r="B25" i="20"/>
  <c r="G24" i="20"/>
  <c r="D24" i="20"/>
  <c r="B24" i="20"/>
  <c r="B23" i="20"/>
  <c r="B21" i="20"/>
  <c r="G20" i="20"/>
  <c r="D20" i="20"/>
  <c r="B20" i="20"/>
  <c r="G19" i="20"/>
  <c r="D19" i="20"/>
  <c r="B19" i="20"/>
  <c r="G17" i="20"/>
  <c r="D17" i="20"/>
  <c r="B17" i="20"/>
  <c r="G16" i="20"/>
  <c r="D16" i="20"/>
  <c r="B16" i="20"/>
  <c r="B15" i="20"/>
  <c r="B13" i="20"/>
  <c r="G12" i="20"/>
  <c r="D12" i="20"/>
  <c r="B12" i="20"/>
  <c r="G11" i="20"/>
  <c r="D11" i="20"/>
  <c r="B11" i="20"/>
  <c r="G10" i="20"/>
  <c r="D10" i="20"/>
  <c r="B10" i="20"/>
  <c r="B9" i="20"/>
  <c r="A1" i="20"/>
  <c r="G31" i="17"/>
  <c r="G30" i="17"/>
  <c r="G26" i="17"/>
  <c r="G25" i="17"/>
  <c r="G24" i="17"/>
  <c r="G20" i="17"/>
  <c r="G19" i="17"/>
  <c r="G17" i="17"/>
  <c r="G16" i="17"/>
  <c r="G12" i="17"/>
  <c r="G11" i="17"/>
  <c r="G10" i="17"/>
  <c r="O39" i="13" l="1"/>
  <c r="I15" i="13"/>
  <c r="U15" i="13" s="1"/>
  <c r="I31" i="20"/>
  <c r="F25" i="20"/>
  <c r="I25" i="20" s="1"/>
  <c r="F20" i="20"/>
  <c r="I20" i="20" s="1"/>
  <c r="F19" i="20"/>
  <c r="I19" i="20" s="1"/>
  <c r="F17" i="20"/>
  <c r="I17" i="20" s="1"/>
  <c r="F16" i="20" l="1"/>
  <c r="F24" i="20"/>
  <c r="T37" i="13"/>
  <c r="F10" i="20"/>
  <c r="I21" i="13"/>
  <c r="U21" i="13" s="1"/>
  <c r="I24" i="13"/>
  <c r="U24" i="13" s="1"/>
  <c r="I29" i="13"/>
  <c r="U29" i="13" s="1"/>
  <c r="I35" i="13"/>
  <c r="U35" i="13" s="1"/>
  <c r="I22" i="13"/>
  <c r="U22" i="13" s="1"/>
  <c r="I25" i="13"/>
  <c r="U25" i="13" s="1"/>
  <c r="I30" i="13"/>
  <c r="U30" i="13" s="1"/>
  <c r="I36" i="13"/>
  <c r="U36" i="13" s="1"/>
  <c r="A2" i="20"/>
  <c r="K21" i="13"/>
  <c r="K30" i="13"/>
  <c r="K29" i="13"/>
  <c r="K25" i="13"/>
  <c r="K22" i="13"/>
  <c r="I10" i="20" l="1"/>
  <c r="I16" i="20"/>
  <c r="I30" i="20"/>
  <c r="I32" i="20" s="1"/>
  <c r="F32" i="20"/>
  <c r="I24" i="20"/>
  <c r="U37" i="13"/>
  <c r="L24" i="13"/>
  <c r="L29" i="13"/>
  <c r="L35" i="13"/>
  <c r="L21" i="13"/>
  <c r="L22" i="13"/>
  <c r="L25" i="13"/>
  <c r="I37" i="13"/>
  <c r="K16" i="13"/>
  <c r="K15" i="13"/>
  <c r="L36" i="13" l="1"/>
  <c r="L30" i="13"/>
  <c r="F37" i="13"/>
  <c r="F32" i="13"/>
  <c r="B32" i="17"/>
  <c r="D31" i="17"/>
  <c r="B31" i="17"/>
  <c r="D30" i="17"/>
  <c r="B30" i="17"/>
  <c r="B29" i="17"/>
  <c r="B27" i="17"/>
  <c r="D26" i="17"/>
  <c r="B26" i="17"/>
  <c r="D25" i="17"/>
  <c r="B25" i="17"/>
  <c r="D24" i="17"/>
  <c r="B24" i="17"/>
  <c r="B23" i="17"/>
  <c r="B21" i="17"/>
  <c r="D20" i="17"/>
  <c r="B20" i="17"/>
  <c r="D19" i="17"/>
  <c r="B19" i="17"/>
  <c r="D17" i="17"/>
  <c r="B17" i="17"/>
  <c r="D16" i="17"/>
  <c r="B16" i="17"/>
  <c r="B15" i="17"/>
  <c r="B13" i="17"/>
  <c r="D12" i="17"/>
  <c r="B12" i="17"/>
  <c r="D11" i="17"/>
  <c r="B11" i="17"/>
  <c r="D10" i="17"/>
  <c r="B10" i="17"/>
  <c r="B9" i="17"/>
  <c r="A2" i="17"/>
  <c r="A1" i="17"/>
  <c r="F18" i="13" l="1"/>
  <c r="L15" i="13"/>
  <c r="F26" i="13"/>
  <c r="F39" i="13" l="1"/>
  <c r="F11" i="20"/>
  <c r="I16" i="13"/>
  <c r="U16" i="13" s="1"/>
  <c r="I11" i="20" l="1"/>
  <c r="T26" i="13"/>
  <c r="F11" i="17"/>
  <c r="I11" i="17" s="1"/>
  <c r="L16" i="13"/>
  <c r="F16" i="17"/>
  <c r="I16" i="17" l="1"/>
  <c r="U26" i="13"/>
  <c r="F21" i="20"/>
  <c r="I26" i="13"/>
  <c r="F20" i="17"/>
  <c r="I20" i="17" s="1"/>
  <c r="F19" i="17"/>
  <c r="I19" i="17" s="1"/>
  <c r="F17" i="17"/>
  <c r="I17" i="17" s="1"/>
  <c r="F10" i="17"/>
  <c r="L37" i="13"/>
  <c r="E37" i="13"/>
  <c r="F31" i="17"/>
  <c r="I31" i="17" s="1"/>
  <c r="F30" i="17"/>
  <c r="E32" i="13"/>
  <c r="F25" i="17"/>
  <c r="I25" i="17" s="1"/>
  <c r="E26" i="13"/>
  <c r="E18" i="13"/>
  <c r="I30" i="17" l="1"/>
  <c r="I32" i="17" s="1"/>
  <c r="F32" i="17"/>
  <c r="I10" i="17"/>
  <c r="I21" i="17"/>
  <c r="F21" i="17"/>
  <c r="I21" i="20"/>
  <c r="F26" i="17"/>
  <c r="I26" i="17" s="1"/>
  <c r="F12" i="17"/>
  <c r="I12" i="17" s="1"/>
  <c r="I17" i="13"/>
  <c r="K26" i="13"/>
  <c r="I31" i="13"/>
  <c r="E39" i="13"/>
  <c r="F24" i="17"/>
  <c r="K37" i="13"/>
  <c r="U31" i="13" l="1"/>
  <c r="U32" i="13" s="1"/>
  <c r="U17" i="13"/>
  <c r="U18" i="13" s="1"/>
  <c r="U39" i="13" s="1"/>
  <c r="I24" i="17"/>
  <c r="I27" i="17" s="1"/>
  <c r="F27" i="17"/>
  <c r="I13" i="17"/>
  <c r="I34" i="17" s="1"/>
  <c r="F13" i="17"/>
  <c r="F12" i="20"/>
  <c r="T18" i="13"/>
  <c r="F26" i="20"/>
  <c r="T32" i="13"/>
  <c r="K18" i="13"/>
  <c r="K32" i="13"/>
  <c r="I32" i="13"/>
  <c r="L31" i="13"/>
  <c r="L32" i="13" s="1"/>
  <c r="I18" i="13"/>
  <c r="L17" i="13"/>
  <c r="I39" i="13" l="1"/>
  <c r="F34" i="17"/>
  <c r="I26" i="20"/>
  <c r="I27" i="20" s="1"/>
  <c r="F27" i="20"/>
  <c r="I12" i="20"/>
  <c r="I13" i="20" s="1"/>
  <c r="F13" i="20"/>
  <c r="K39" i="13"/>
  <c r="T39" i="13"/>
  <c r="F34" i="20" l="1"/>
  <c r="I34" i="20"/>
  <c r="L26" i="13"/>
  <c r="L18" i="13"/>
  <c r="L39" i="13" l="1"/>
</calcChain>
</file>

<file path=xl/sharedStrings.xml><?xml version="1.0" encoding="utf-8"?>
<sst xmlns="http://schemas.openxmlformats.org/spreadsheetml/2006/main" count="916" uniqueCount="239">
  <si>
    <t>PacifiCorp</t>
  </si>
  <si>
    <t>TOTAL</t>
  </si>
  <si>
    <t>ACCOUNT</t>
  </si>
  <si>
    <t>TYPE</t>
  </si>
  <si>
    <t>COMPANY</t>
  </si>
  <si>
    <t>FACTOR</t>
  </si>
  <si>
    <t>REF #</t>
  </si>
  <si>
    <t>Normalizing Adjustment:</t>
  </si>
  <si>
    <t>Sales for Resale  (Account 447)</t>
  </si>
  <si>
    <t>CAGW</t>
  </si>
  <si>
    <t>Purchased Power (Account 555)</t>
  </si>
  <si>
    <t>Energy</t>
  </si>
  <si>
    <t>CAEW</t>
  </si>
  <si>
    <t>WA</t>
  </si>
  <si>
    <t>Wheeling (Account 565)</t>
  </si>
  <si>
    <t>Fuel Expense (Accounts 501 and 547)</t>
  </si>
  <si>
    <t>Fuel Consumed - Coal</t>
  </si>
  <si>
    <t>Fuel Consumed - Natural Gas</t>
  </si>
  <si>
    <t>Description of Adjustment</t>
  </si>
  <si>
    <t>WCA</t>
  </si>
  <si>
    <t>Washington</t>
  </si>
  <si>
    <t>FERC</t>
  </si>
  <si>
    <t>Allocated</t>
  </si>
  <si>
    <t>Description</t>
  </si>
  <si>
    <t>Account</t>
  </si>
  <si>
    <t>Factor</t>
  </si>
  <si>
    <t>Existing Firm Sales - Pacific</t>
  </si>
  <si>
    <t>Post-Merger Firm Sales</t>
  </si>
  <si>
    <t>Non-Firm Sales</t>
  </si>
  <si>
    <t>Total Sales for Resale</t>
  </si>
  <si>
    <t>Existing Firm Demand - Pacific</t>
  </si>
  <si>
    <t>Existing Firm Energy</t>
  </si>
  <si>
    <t>Post-Merger Firm Energy</t>
  </si>
  <si>
    <t>Other Generation Expenses</t>
  </si>
  <si>
    <t>Total Purchased Power</t>
  </si>
  <si>
    <t>Existing Firm - Pacific</t>
  </si>
  <si>
    <t>Post Merger Firm</t>
  </si>
  <si>
    <t>Non Firm</t>
  </si>
  <si>
    <t>Total Wheeling Expense</t>
  </si>
  <si>
    <t>Total Fuel and Other Expense</t>
  </si>
  <si>
    <t>Total Net Power Cost</t>
  </si>
  <si>
    <t>Study Results</t>
  </si>
  <si>
    <t>MERGED PEAK/ENERGY SPLIT</t>
  </si>
  <si>
    <t>Period Ending</t>
  </si>
  <si>
    <t>($)</t>
  </si>
  <si>
    <t>Merged</t>
  </si>
  <si>
    <t xml:space="preserve">Pre-Merger </t>
  </si>
  <si>
    <t>Demand</t>
  </si>
  <si>
    <t>Non-Firm</t>
  </si>
  <si>
    <t>Post-Merger</t>
  </si>
  <si>
    <t>SPECIAL SALES FOR RESALE</t>
  </si>
  <si>
    <t>Pacific Pre Merger</t>
  </si>
  <si>
    <t>Post Merger</t>
  </si>
  <si>
    <t>Utah Pre Merger</t>
  </si>
  <si>
    <t>NonFirm Sub Total</t>
  </si>
  <si>
    <t>--------------------</t>
  </si>
  <si>
    <t xml:space="preserve"> </t>
  </si>
  <si>
    <t>TOTAL SPECIAL SALES</t>
  </si>
  <si>
    <t>check</t>
  </si>
  <si>
    <t>PURCHASED POWER &amp; NET INTERCHANGE</t>
  </si>
  <si>
    <t>Pre-Merger PPL</t>
  </si>
  <si>
    <t>BPA Peak Purchase</t>
  </si>
  <si>
    <t>Pacific Capacity</t>
  </si>
  <si>
    <t>Mid Columbia</t>
  </si>
  <si>
    <t>Misc/Pacific</t>
  </si>
  <si>
    <t>Q.F. Contracts/PPL</t>
  </si>
  <si>
    <t>QF by State PPL</t>
  </si>
  <si>
    <t>---------------------------------------------------------</t>
  </si>
  <si>
    <t>QF PPL Pre Merger</t>
  </si>
  <si>
    <t>Pacific Sub Total</t>
  </si>
  <si>
    <t>QF PPL Post Merger</t>
  </si>
  <si>
    <t>Gemstate</t>
  </si>
  <si>
    <t>GSLM</t>
  </si>
  <si>
    <t>QF by State UPL</t>
  </si>
  <si>
    <t>QF Contracts/UPL</t>
  </si>
  <si>
    <t>QF UPL Pre Merger</t>
  </si>
  <si>
    <t>IPP Layoff</t>
  </si>
  <si>
    <t>QF UPL Post Merger</t>
  </si>
  <si>
    <t>UP&amp;L to PP&amp;L</t>
  </si>
  <si>
    <t>Utah Sub Total</t>
  </si>
  <si>
    <t>Constellation p257677</t>
  </si>
  <si>
    <t>Constellation p257678</t>
  </si>
  <si>
    <t>Constellation p268849</t>
  </si>
  <si>
    <t>Georgia-Pacific Camas</t>
  </si>
  <si>
    <t>Kennecott Generation Incentive</t>
  </si>
  <si>
    <t>Morgan Stanley p189046</t>
  </si>
  <si>
    <t>Morgan Stanley p244840</t>
  </si>
  <si>
    <t>Morgan Stanley p244841</t>
  </si>
  <si>
    <t>Morgan Stanley p272153-6-8</t>
  </si>
  <si>
    <t>Morgan Stanley p272154-7</t>
  </si>
  <si>
    <t>UBS p268848</t>
  </si>
  <si>
    <t>UBS p268850</t>
  </si>
  <si>
    <t>Place Holder</t>
  </si>
  <si>
    <t>DSM (Irrigation)</t>
  </si>
  <si>
    <t>TransAlta p371343/s371344</t>
  </si>
  <si>
    <t>New Firm Sub Total</t>
  </si>
  <si>
    <t>Non Firm Sub Total</t>
  </si>
  <si>
    <t>TOTAL PURCHASED PW &amp; NET INT.</t>
  </si>
  <si>
    <t>WHEELING &amp; U. OF F. EXPENSE</t>
  </si>
  <si>
    <t>Pre Mgr PPL</t>
  </si>
  <si>
    <t>Pre Mgr UPL</t>
  </si>
  <si>
    <t>Pacific Firm Wheeling and Use of Facilities</t>
  </si>
  <si>
    <t>Post Mgr Whl</t>
  </si>
  <si>
    <t>Utah Firm Wheeling and Use of Facilities</t>
  </si>
  <si>
    <t>STF</t>
  </si>
  <si>
    <t>Nonfirm Wheeling</t>
  </si>
  <si>
    <t>TOTAL WHEELING &amp; U. OF F. EXPENSE</t>
  </si>
  <si>
    <t>THERMAL FUEL BURN EXPENSE</t>
  </si>
  <si>
    <t>Chehalis</t>
  </si>
  <si>
    <t>Currant Creek</t>
  </si>
  <si>
    <t>TOTAL FUEL BURN EXPENSE</t>
  </si>
  <si>
    <t>OTHER GENERATION EXPENSE</t>
  </si>
  <si>
    <t>TOTAL OTHER GEN. EXPENSE</t>
  </si>
  <si>
    <t>NET POWER COST</t>
  </si>
  <si>
    <t>Avoided Cost Resource</t>
  </si>
  <si>
    <t>Test Year</t>
  </si>
  <si>
    <t>Post-Merger PPL</t>
  </si>
  <si>
    <t>Pre-Merger UPL</t>
  </si>
  <si>
    <t>Post-Merger UPL</t>
  </si>
  <si>
    <t>APS Supplemental p27875</t>
  </si>
  <si>
    <t>Blanding Purchase p379174</t>
  </si>
  <si>
    <t>BPA Reserve Purchase</t>
  </si>
  <si>
    <t>Chehalis Station Service</t>
  </si>
  <si>
    <t xml:space="preserve">Combine Hills Wind p160595 </t>
  </si>
  <si>
    <t>Deseret Purchase p194277</t>
  </si>
  <si>
    <t>Hermiston Purchase p99563</t>
  </si>
  <si>
    <t>Hurricane Purchase p393045</t>
  </si>
  <si>
    <t>Idaho Power p278538</t>
  </si>
  <si>
    <t>LADWP p491303-4</t>
  </si>
  <si>
    <t>MagCorp p229846</t>
  </si>
  <si>
    <t>MagCorp Reserves p510378</t>
  </si>
  <si>
    <t>Nebo Heat Rate Option p360539</t>
  </si>
  <si>
    <t>Nucor p346856</t>
  </si>
  <si>
    <t>P4 Production p137215/p145258</t>
  </si>
  <si>
    <t>Rock River Wind p100371</t>
  </si>
  <si>
    <t>Roseburg Forest Products p312292</t>
  </si>
  <si>
    <t>Three Buttes Wind p460457</t>
  </si>
  <si>
    <t>Top of the World Wind p575862</t>
  </si>
  <si>
    <t>Tri-State Purchase p27057</t>
  </si>
  <si>
    <t>Weyerhaeuser Reserve p356685</t>
  </si>
  <si>
    <t>Wolverine Creek Wind p244520</t>
  </si>
  <si>
    <t>BPA So. Idaho p64885/p83975/p64705</t>
  </si>
  <si>
    <t>PSCo Exchange p340325</t>
  </si>
  <si>
    <t>Seasonal Purchased Power</t>
  </si>
  <si>
    <t>Ref. 5.1</t>
  </si>
  <si>
    <t>Short Term Firm Purchases</t>
  </si>
  <si>
    <t>Wind Integration Charge</t>
  </si>
  <si>
    <t>Carbon</t>
  </si>
  <si>
    <t>Cholla</t>
  </si>
  <si>
    <t>Colstrip</t>
  </si>
  <si>
    <t>Craig</t>
  </si>
  <si>
    <t>Dave Johnston</t>
  </si>
  <si>
    <t>Gadsby</t>
  </si>
  <si>
    <t>Gadsby CT</t>
  </si>
  <si>
    <t>Hayden</t>
  </si>
  <si>
    <t>Hermiston</t>
  </si>
  <si>
    <t>Hunter</t>
  </si>
  <si>
    <t>Huntington</t>
  </si>
  <si>
    <t>Jim Bridger</t>
  </si>
  <si>
    <t>Lake Side</t>
  </si>
  <si>
    <t>Little Mountain</t>
  </si>
  <si>
    <t>Naughton</t>
  </si>
  <si>
    <t>Wyodak</t>
  </si>
  <si>
    <t>447NPC</t>
  </si>
  <si>
    <t>555NPC</t>
  </si>
  <si>
    <t>565NPC</t>
  </si>
  <si>
    <t>501NPC</t>
  </si>
  <si>
    <t>547NPC</t>
  </si>
  <si>
    <t>Net Power Costs - Restating</t>
  </si>
  <si>
    <t>Total Net Power Cost Adjustment - Restating</t>
  </si>
  <si>
    <t>Small Purchases west</t>
  </si>
  <si>
    <t>(1)</t>
  </si>
  <si>
    <t>(2)</t>
  </si>
  <si>
    <t>Alloc.</t>
  </si>
  <si>
    <t>%</t>
  </si>
  <si>
    <t>(3)</t>
  </si>
  <si>
    <t>Total West</t>
  </si>
  <si>
    <t>Control Area</t>
  </si>
  <si>
    <t>UNADJUSTED / PER BOOKS</t>
  </si>
  <si>
    <t>(4)</t>
  </si>
  <si>
    <t>(5)</t>
  </si>
  <si>
    <t>(3) * (4)</t>
  </si>
  <si>
    <t>Ref. 2.2</t>
  </si>
  <si>
    <t>Line 66</t>
  </si>
  <si>
    <t>(6)</t>
  </si>
  <si>
    <t>(7)</t>
  </si>
  <si>
    <t>RESTATED NPC</t>
  </si>
  <si>
    <t>(3) * (6)</t>
  </si>
  <si>
    <t>(8)</t>
  </si>
  <si>
    <t>(9)</t>
  </si>
  <si>
    <t>(6) - (4)</t>
  </si>
  <si>
    <t>(7) - (5)</t>
  </si>
  <si>
    <t>Ref. 5.1.3</t>
  </si>
  <si>
    <t>5.1.1</t>
  </si>
  <si>
    <t>=</t>
  </si>
  <si>
    <t>(10)</t>
  </si>
  <si>
    <t>(11)</t>
  </si>
  <si>
    <t>(12)</t>
  </si>
  <si>
    <t>(13)</t>
  </si>
  <si>
    <t>Ref. 5.1.4</t>
  </si>
  <si>
    <t>Ref. 5.1.1</t>
  </si>
  <si>
    <t>5.1.2</t>
  </si>
  <si>
    <t>(3) * (10)</t>
  </si>
  <si>
    <t>(10) - (6)</t>
  </si>
  <si>
    <t>(11) - (7)</t>
  </si>
  <si>
    <t>Ref. 5.1.5</t>
  </si>
  <si>
    <t>Seven Mile II Wind</t>
  </si>
  <si>
    <t>Ramp Loss</t>
  </si>
  <si>
    <t>PRO FORMA ADJUSTMENT</t>
  </si>
  <si>
    <t>RESTATING ADJUSTMENT</t>
  </si>
  <si>
    <t>12 Months Ended June 2012</t>
  </si>
  <si>
    <t>07/11-06/12</t>
  </si>
  <si>
    <t>Small Purchases east</t>
  </si>
  <si>
    <t>Top of the World Wind p522807</t>
  </si>
  <si>
    <t>West Valley Toll</t>
  </si>
  <si>
    <t>Cargill p483225/s6 p485390/s89</t>
  </si>
  <si>
    <t>Shell p489963/s489962</t>
  </si>
  <si>
    <t>Constellation 2013-2016</t>
  </si>
  <si>
    <t>01/14-12/14</t>
  </si>
  <si>
    <t>Naughton - Gas</t>
  </si>
  <si>
    <t>Blundell</t>
  </si>
  <si>
    <t>12 Months Ended December 2014</t>
  </si>
  <si>
    <t>WCA Qualifying Facilities</t>
  </si>
  <si>
    <t xml:space="preserve">The net power cost adjustment normalizes power costs by adjusting sales for resale, purchase power, wheeling and fuel in a manner consistent with the contractual terms of sales and purchase agreements, and normal hydro and temperature conditions on a West Control Area (WCA) basis. This restating adjustment reflects normalized power costs for the 12-months ended June 2012.
</t>
  </si>
  <si>
    <t>ALLOCATED</t>
  </si>
  <si>
    <t>NF Whl</t>
  </si>
  <si>
    <t>WCA Qualifiying Facilities</t>
  </si>
  <si>
    <t>07/11 - 06/12</t>
  </si>
  <si>
    <t>NPC</t>
  </si>
  <si>
    <t>Total Net Power Cost Adjustment - Pro Forma</t>
  </si>
  <si>
    <t>Filed - PRO FORMA NPC</t>
  </si>
  <si>
    <t>Washington General Rate Case - Rebuttal June 2012</t>
  </si>
  <si>
    <t>REVISED - PRO FORMA NPC</t>
  </si>
  <si>
    <t>Net Power Costs - West Control Area - REVISED</t>
  </si>
  <si>
    <t>PAGE</t>
  </si>
  <si>
    <t xml:space="preserve">The net power cost adjustment projects power costs by adjusting sales for resale, purchase power, wheeling and fuel in a manner consistent with the contractual terms of sales and purchase agreements, and normal hydro and temperature conditions on a West Control Area (WCA) basis. This pro forma adjustment reflects normalized power costs for the 12-months ended December 2014.  As explained in the rebuttal testimony of Mr. Gregory N. Duvall, the Company has made several adjustments and updates to its NPC study.  These changes are reflected in the Company's revised pro forma NPC adjustment. </t>
  </si>
  <si>
    <t>Net Power Costs - Pro Forma - REVISED</t>
  </si>
  <si>
    <t>RES</t>
  </si>
  <si>
    <t>PRO</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</si>
</sst>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0_);_(* \(#,##0\);_(* &quot;-&quot;_);_(@_)"/>
    <numFmt numFmtId="43" formatCode="_(* #,##0.00_);_(* \(#,##0.00\);_(* &quot;-&quot;??_);_(@_)"/>
    <numFmt numFmtId="164" formatCode="0\ \ ;@\ \ "/>
    <numFmt numFmtId="165" formatCode="_(* #,##0_);_(* \(#,##0\);_(* &quot;-&quot;??_);_(@_)"/>
    <numFmt numFmtId="166" formatCode="0.0"/>
    <numFmt numFmtId="167" formatCode="&quot;$&quot;###0;[Red]\(&quot;$&quot;###0\)"/>
    <numFmt numFmtId="168" formatCode="0.0%"/>
    <numFmt numFmtId="169" formatCode="#,##0\ ;[Red]\(#,##0\);0\ "/>
    <numFmt numFmtId="170" formatCode="#,##0\ ;[Red]\(#,##0\)"/>
    <numFmt numFmtId="171" formatCode="[$-409]mmm\-yy;@"/>
    <numFmt numFmtId="172" formatCode="General_)"/>
    <numFmt numFmtId="173" formatCode="&quot;$&quot;#,##0\ ;\(&quot;$&quot;#,##0\)"/>
    <numFmt numFmtId="174" formatCode="_-* #,##0\ &quot;F&quot;_-;\-* #,##0\ &quot;F&quot;_-;_-* &quot;-&quot;\ &quot;F&quot;_-;_-@_-"/>
    <numFmt numFmtId="175" formatCode="#,##0.000;[Red]\-#,##0.000"/>
    <numFmt numFmtId="176" formatCode="_(* #,##0.0_);_(* \(#,##0.0\);_(* &quot;-&quot;_);_(@_)"/>
    <numFmt numFmtId="177" formatCode="0.0000%"/>
    <numFmt numFmtId="179" formatCode="#,##0.00\ ;[Red]\(#,##0.00\)"/>
    <numFmt numFmtId="180" formatCode="#,##0.000000\ ;[Red]\(#,##0.000000\);0.000000\ "/>
    <numFmt numFmtId="181" formatCode="_(* #,##0.0_);_(* \(#,##0.0\);_(* &quot;-&quot;??_);_(@_)"/>
    <numFmt numFmtId="182" formatCode="_(* #,##0.00_);[Red]_(* \(#,##0.00\);_(* &quot;-&quot;??_);_(@_)"/>
    <numFmt numFmtId="183" formatCode="_(* #,##0_);[Red]_(* \(#,##0\);_(* &quot;-&quot;_);_(@_)"/>
    <numFmt numFmtId="184" formatCode="0.000%"/>
  </numFmts>
  <fonts count="55">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name val="Arial"/>
      <family val="2"/>
    </font>
    <font>
      <sz val="10"/>
      <color indexed="24"/>
      <name val="Courier New"/>
      <family val="3"/>
    </font>
    <font>
      <sz val="8"/>
      <name val="Helv"/>
    </font>
    <font>
      <i/>
      <sz val="11"/>
      <color indexed="23"/>
      <name val="Calibri"/>
      <family val="2"/>
    </font>
    <font>
      <sz val="7"/>
      <name val="Arial"/>
      <family val="2"/>
    </font>
    <font>
      <sz val="11"/>
      <color indexed="17"/>
      <name val="Calibri"/>
      <family val="2"/>
    </font>
    <font>
      <sz val="8"/>
      <name val="Arial"/>
      <family val="2"/>
    </font>
    <font>
      <b/>
      <sz val="16"/>
      <name val="Times New Roman"/>
      <family val="1"/>
    </font>
    <font>
      <b/>
      <sz val="12"/>
      <name val="Arial"/>
      <family val="2"/>
    </font>
    <font>
      <b/>
      <sz val="12"/>
      <color indexed="24"/>
      <name val="Times New Roman"/>
      <family val="1"/>
    </font>
    <font>
      <sz val="10"/>
      <color indexed="24"/>
      <name val="Times New Roman"/>
      <family val="1"/>
    </font>
    <font>
      <b/>
      <sz val="11"/>
      <color indexed="56"/>
      <name val="Calibri"/>
      <family val="2"/>
    </font>
    <font>
      <b/>
      <i/>
      <sz val="8"/>
      <color indexed="18"/>
      <name val="Helv"/>
    </font>
    <font>
      <sz val="11"/>
      <color indexed="52"/>
      <name val="Calibri"/>
      <family val="2"/>
    </font>
    <font>
      <b/>
      <sz val="8"/>
      <name val="Arial"/>
      <family val="2"/>
    </font>
    <font>
      <sz val="11"/>
      <color indexed="60"/>
      <name val="Calibri"/>
      <family val="2"/>
    </font>
    <font>
      <sz val="11"/>
      <color indexed="8"/>
      <name val="TimesNewRomanPS"/>
    </font>
    <font>
      <sz val="12"/>
      <name val="Times New Roman"/>
      <family val="1"/>
    </font>
    <font>
      <sz val="9"/>
      <name val="Helv"/>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b/>
      <sz val="10"/>
      <color indexed="63"/>
      <name val="Arial"/>
      <family val="2"/>
    </font>
    <font>
      <b/>
      <sz val="18"/>
      <color indexed="56"/>
      <name val="Cambria"/>
      <family val="2"/>
    </font>
    <font>
      <sz val="10"/>
      <name val="LinePrinter"/>
    </font>
    <font>
      <sz val="8"/>
      <name val="Arial"/>
      <family val="2"/>
    </font>
    <font>
      <sz val="8"/>
      <color indexed="12"/>
      <name val="Arial"/>
      <family val="2"/>
    </font>
    <font>
      <sz val="11"/>
      <color indexed="10"/>
      <name val="Calibri"/>
      <family val="2"/>
    </font>
    <font>
      <b/>
      <sz val="10"/>
      <name val="Arial"/>
      <family val="2"/>
    </font>
    <font>
      <u val="singleAccounting"/>
      <sz val="10"/>
      <name val="Arial"/>
      <family val="2"/>
    </font>
    <font>
      <b/>
      <sz val="9"/>
      <name val="Arial"/>
      <family val="2"/>
    </font>
    <font>
      <sz val="9"/>
      <name val="Arial"/>
      <family val="2"/>
    </font>
    <font>
      <sz val="10"/>
      <name val="Geneva"/>
      <family val="2"/>
    </font>
    <font>
      <b/>
      <i/>
      <sz val="9"/>
      <name val="Helv"/>
    </font>
    <font>
      <b/>
      <sz val="9"/>
      <name val="Helv"/>
    </font>
    <font>
      <i/>
      <sz val="9"/>
      <name val="Helv"/>
    </font>
    <font>
      <u/>
      <sz val="9"/>
      <name val="Helv"/>
    </font>
    <font>
      <b/>
      <sz val="9"/>
      <color indexed="10"/>
      <name val="Helv"/>
    </font>
    <font>
      <b/>
      <sz val="8"/>
      <name val="Helv"/>
    </font>
    <font>
      <sz val="10"/>
      <name val="Geneva"/>
      <family val="2"/>
    </font>
    <font>
      <sz val="10"/>
      <name val="Arial"/>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solid">
        <fgColor indexed="62"/>
        <bgColor indexed="64"/>
      </patternFill>
    </fill>
    <fill>
      <patternFill patternType="solid">
        <fgColor indexed="14"/>
        <bgColor indexed="64"/>
      </patternFill>
    </fill>
    <fill>
      <patternFill patternType="solid">
        <fgColor indexed="13"/>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thick">
        <color indexed="64"/>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style="double">
        <color indexed="64"/>
      </bottom>
      <diagonal/>
    </border>
    <border>
      <left/>
      <right style="medium">
        <color auto="1"/>
      </right>
      <top style="thin">
        <color indexed="64"/>
      </top>
      <bottom style="double">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double">
        <color indexed="64"/>
      </top>
      <bottom/>
      <diagonal/>
    </border>
    <border>
      <left/>
      <right style="medium">
        <color auto="1"/>
      </right>
      <top style="double">
        <color indexed="64"/>
      </top>
      <bottom/>
      <diagonal/>
    </border>
    <border>
      <left/>
      <right/>
      <top style="medium">
        <color indexed="64"/>
      </top>
      <bottom/>
      <diagonal/>
    </border>
    <border>
      <left/>
      <right/>
      <top/>
      <bottom style="medium">
        <color indexed="64"/>
      </bottom>
      <diagonal/>
    </border>
  </borders>
  <cellStyleXfs count="13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3" fontId="8" fillId="0" borderId="0" applyFont="0" applyFill="0" applyBorder="0" applyAlignment="0" applyProtection="0"/>
    <xf numFmtId="167" fontId="9" fillId="0" borderId="0" applyFont="0" applyFill="0" applyBorder="0" applyProtection="0">
      <alignment horizontal="right"/>
    </xf>
    <xf numFmtId="173" fontId="8" fillId="0" borderId="0" applyFont="0" applyFill="0" applyBorder="0" applyAlignment="0" applyProtection="0"/>
    <xf numFmtId="0" fontId="8" fillId="0" borderId="0" applyFont="0" applyFill="0" applyBorder="0" applyAlignment="0" applyProtection="0"/>
    <xf numFmtId="0" fontId="10" fillId="0" borderId="0" applyNumberFormat="0" applyFill="0" applyBorder="0" applyAlignment="0" applyProtection="0"/>
    <xf numFmtId="2" fontId="8" fillId="0" borderId="0" applyFont="0" applyFill="0" applyBorder="0" applyAlignment="0" applyProtection="0"/>
    <xf numFmtId="0" fontId="11" fillId="0" borderId="0" applyFont="0" applyFill="0" applyBorder="0" applyAlignment="0" applyProtection="0">
      <alignment horizontal="left"/>
    </xf>
    <xf numFmtId="0" fontId="12" fillId="4" borderId="0" applyNumberFormat="0" applyBorder="0" applyAlignment="0" applyProtection="0"/>
    <xf numFmtId="38" fontId="13" fillId="22" borderId="0" applyNumberFormat="0" applyBorder="0" applyAlignment="0" applyProtection="0"/>
    <xf numFmtId="0" fontId="14" fillId="0" borderId="0"/>
    <xf numFmtId="0" fontId="15" fillId="0" borderId="3" applyNumberFormat="0" applyAlignment="0" applyProtection="0">
      <alignment horizontal="left" vertical="center"/>
    </xf>
    <xf numFmtId="0" fontId="15" fillId="0" borderId="4">
      <alignment horizontal="left" vertical="center"/>
    </xf>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0" borderId="0" applyNumberFormat="0" applyFill="0" applyBorder="0" applyAlignment="0">
      <protection locked="0"/>
    </xf>
    <xf numFmtId="10" fontId="13" fillId="23" borderId="6" applyNumberFormat="0" applyBorder="0" applyAlignment="0" applyProtection="0"/>
    <xf numFmtId="0" fontId="20" fillId="0" borderId="7" applyNumberFormat="0" applyFill="0" applyAlignment="0" applyProtection="0"/>
    <xf numFmtId="166" fontId="21" fillId="0" borderId="0" applyNumberFormat="0" applyFill="0" applyBorder="0" applyAlignment="0" applyProtection="0"/>
    <xf numFmtId="0" fontId="22" fillId="24" borderId="0" applyNumberFormat="0" applyBorder="0" applyAlignment="0" applyProtection="0"/>
    <xf numFmtId="37" fontId="23" fillId="0" borderId="0" applyNumberFormat="0" applyFill="0" applyBorder="0"/>
    <xf numFmtId="0" fontId="13" fillId="0" borderId="8" applyNumberFormat="0" applyBorder="0" applyAlignment="0"/>
    <xf numFmtId="175" fontId="1" fillId="0" borderId="0"/>
    <xf numFmtId="41" fontId="1" fillId="0" borderId="0"/>
    <xf numFmtId="0" fontId="24" fillId="0" borderId="0"/>
    <xf numFmtId="0" fontId="25" fillId="25" borderId="9" applyNumberFormat="0" applyFont="0" applyAlignment="0" applyProtection="0"/>
    <xf numFmtId="0" fontId="26" fillId="20" borderId="10" applyNumberFormat="0" applyAlignment="0" applyProtection="0"/>
    <xf numFmtId="12" fontId="15" fillId="26" borderId="11">
      <alignment horizontal="left"/>
    </xf>
    <xf numFmtId="9" fontId="1" fillId="0" borderId="0" applyFont="0" applyFill="0" applyBorder="0" applyAlignment="0" applyProtection="0"/>
    <xf numFmtId="10" fontId="1" fillId="0" borderId="0" applyFont="0" applyFill="0" applyBorder="0" applyAlignment="0" applyProtection="0"/>
    <xf numFmtId="4" fontId="27" fillId="24" borderId="12" applyNumberFormat="0" applyProtection="0">
      <alignment vertical="center"/>
    </xf>
    <xf numFmtId="4" fontId="28" fillId="27" borderId="12" applyNumberFormat="0" applyProtection="0">
      <alignment vertical="center"/>
    </xf>
    <xf numFmtId="4" fontId="27" fillId="27" borderId="12" applyNumberFormat="0" applyProtection="0">
      <alignment horizontal="left" vertical="center" indent="1"/>
    </xf>
    <xf numFmtId="0" fontId="27" fillId="27" borderId="12" applyNumberFormat="0" applyProtection="0">
      <alignment horizontal="left" vertical="top" indent="1"/>
    </xf>
    <xf numFmtId="4" fontId="27" fillId="28" borderId="12" applyNumberFormat="0" applyProtection="0"/>
    <xf numFmtId="4" fontId="29" fillId="3" borderId="12" applyNumberFormat="0" applyProtection="0">
      <alignment horizontal="right" vertical="center"/>
    </xf>
    <xf numFmtId="4" fontId="29" fillId="9" borderId="12" applyNumberFormat="0" applyProtection="0">
      <alignment horizontal="right" vertical="center"/>
    </xf>
    <xf numFmtId="4" fontId="29" fillId="17" borderId="12" applyNumberFormat="0" applyProtection="0">
      <alignment horizontal="right" vertical="center"/>
    </xf>
    <xf numFmtId="4" fontId="29" fillId="11" borderId="12" applyNumberFormat="0" applyProtection="0">
      <alignment horizontal="right" vertical="center"/>
    </xf>
    <xf numFmtId="4" fontId="29" fillId="15" borderId="12" applyNumberFormat="0" applyProtection="0">
      <alignment horizontal="right" vertical="center"/>
    </xf>
    <xf numFmtId="4" fontId="29" fillId="19" borderId="12" applyNumberFormat="0" applyProtection="0">
      <alignment horizontal="right" vertical="center"/>
    </xf>
    <xf numFmtId="4" fontId="29" fillId="18" borderId="12" applyNumberFormat="0" applyProtection="0">
      <alignment horizontal="right" vertical="center"/>
    </xf>
    <xf numFmtId="4" fontId="29" fillId="29" borderId="12" applyNumberFormat="0" applyProtection="0">
      <alignment horizontal="right" vertical="center"/>
    </xf>
    <xf numFmtId="4" fontId="29" fillId="10" borderId="12" applyNumberFormat="0" applyProtection="0">
      <alignment horizontal="right" vertical="center"/>
    </xf>
    <xf numFmtId="4" fontId="27" fillId="30" borderId="13" applyNumberFormat="0" applyProtection="0">
      <alignment horizontal="left" vertical="center" indent="1"/>
    </xf>
    <xf numFmtId="4" fontId="29" fillId="31" borderId="0" applyNumberFormat="0" applyProtection="0">
      <alignment horizontal="left" indent="1"/>
    </xf>
    <xf numFmtId="4" fontId="30" fillId="32" borderId="0" applyNumberFormat="0" applyProtection="0">
      <alignment horizontal="left" vertical="center" indent="1"/>
    </xf>
    <xf numFmtId="4" fontId="29" fillId="33" borderId="12" applyNumberFormat="0" applyProtection="0">
      <alignment horizontal="right" vertical="center"/>
    </xf>
    <xf numFmtId="4" fontId="31" fillId="34" borderId="0" applyNumberFormat="0" applyProtection="0">
      <alignment horizontal="left" indent="1"/>
    </xf>
    <xf numFmtId="4" fontId="32" fillId="35" borderId="0" applyNumberFormat="0" applyProtection="0"/>
    <xf numFmtId="0" fontId="1" fillId="32" borderId="12" applyNumberFormat="0" applyProtection="0">
      <alignment horizontal="left" vertical="center" indent="1"/>
    </xf>
    <xf numFmtId="0" fontId="1" fillId="32" borderId="12" applyNumberFormat="0" applyProtection="0">
      <alignment horizontal="left" vertical="top" indent="1"/>
    </xf>
    <xf numFmtId="0" fontId="1" fillId="28" borderId="12" applyNumberFormat="0" applyProtection="0">
      <alignment horizontal="left" vertical="center" indent="1"/>
    </xf>
    <xf numFmtId="0" fontId="1" fillId="28" borderId="12" applyNumberFormat="0" applyProtection="0">
      <alignment horizontal="left" vertical="top" indent="1"/>
    </xf>
    <xf numFmtId="0" fontId="1" fillId="36" borderId="12" applyNumberFormat="0" applyProtection="0">
      <alignment horizontal="left" vertical="center" indent="1"/>
    </xf>
    <xf numFmtId="0" fontId="1" fillId="36" borderId="12" applyNumberFormat="0" applyProtection="0">
      <alignment horizontal="left" vertical="top" indent="1"/>
    </xf>
    <xf numFmtId="0" fontId="1" fillId="37" borderId="12" applyNumberFormat="0" applyProtection="0">
      <alignment horizontal="left" vertical="center" indent="1"/>
    </xf>
    <xf numFmtId="0" fontId="1" fillId="37" borderId="12" applyNumberFormat="0" applyProtection="0">
      <alignment horizontal="left" vertical="top" indent="1"/>
    </xf>
    <xf numFmtId="4" fontId="29" fillId="23" borderId="12" applyNumberFormat="0" applyProtection="0">
      <alignment vertical="center"/>
    </xf>
    <xf numFmtId="4" fontId="33" fillId="23" borderId="12" applyNumberFormat="0" applyProtection="0">
      <alignment vertical="center"/>
    </xf>
    <xf numFmtId="4" fontId="29" fillId="23" borderId="12" applyNumberFormat="0" applyProtection="0">
      <alignment horizontal="left" vertical="center" indent="1"/>
    </xf>
    <xf numFmtId="0" fontId="29" fillId="23" borderId="12" applyNumberFormat="0" applyProtection="0">
      <alignment horizontal="left" vertical="top" indent="1"/>
    </xf>
    <xf numFmtId="4" fontId="29" fillId="0" borderId="12" applyNumberFormat="0" applyProtection="0">
      <alignment horizontal="right" vertical="center"/>
    </xf>
    <xf numFmtId="4" fontId="33" fillId="31" borderId="12" applyNumberFormat="0" applyProtection="0">
      <alignment horizontal="right" vertical="center"/>
    </xf>
    <xf numFmtId="4" fontId="29" fillId="0" borderId="12" applyNumberFormat="0" applyProtection="0">
      <alignment horizontal="left" vertical="center" indent="1"/>
    </xf>
    <xf numFmtId="0" fontId="29" fillId="28" borderId="12" applyNumberFormat="0" applyProtection="0">
      <alignment horizontal="left" vertical="top"/>
    </xf>
    <xf numFmtId="4" fontId="34" fillId="38" borderId="0" applyNumberFormat="0" applyProtection="0">
      <alignment horizontal="left"/>
    </xf>
    <xf numFmtId="4" fontId="35" fillId="31" borderId="12" applyNumberFormat="0" applyProtection="0">
      <alignment horizontal="right" vertical="center"/>
    </xf>
    <xf numFmtId="2" fontId="1" fillId="0" borderId="0" applyFill="0" applyBorder="0" applyProtection="0">
      <alignment horizontal="right"/>
    </xf>
    <xf numFmtId="14" fontId="36" fillId="39" borderId="14" applyProtection="0">
      <alignment horizontal="right"/>
    </xf>
    <xf numFmtId="0" fontId="36" fillId="0" borderId="0" applyNumberFormat="0" applyFill="0" applyBorder="0" applyProtection="0">
      <alignment horizontal="left"/>
    </xf>
    <xf numFmtId="0" fontId="37" fillId="0" borderId="0" applyNumberFormat="0" applyFill="0" applyBorder="0" applyAlignment="0" applyProtection="0"/>
    <xf numFmtId="0" fontId="7" fillId="0" borderId="6">
      <alignment horizontal="center" vertical="center" wrapText="1"/>
    </xf>
    <xf numFmtId="0" fontId="8" fillId="0" borderId="15" applyNumberFormat="0" applyFont="0" applyFill="0" applyAlignment="0" applyProtection="0"/>
    <xf numFmtId="172" fontId="38" fillId="0" borderId="0">
      <alignment horizontal="left"/>
    </xf>
    <xf numFmtId="37" fontId="13" fillId="27" borderId="0" applyNumberFormat="0" applyBorder="0" applyAlignment="0" applyProtection="0"/>
    <xf numFmtId="37" fontId="39" fillId="0" borderId="0"/>
    <xf numFmtId="3" fontId="40" fillId="40" borderId="16" applyProtection="0"/>
    <xf numFmtId="0" fontId="41" fillId="0" borderId="0" applyNumberFormat="0" applyFill="0" applyBorder="0" applyAlignment="0" applyProtection="0"/>
    <xf numFmtId="41" fontId="25" fillId="0" borderId="0"/>
    <xf numFmtId="9" fontId="46" fillId="0" borderId="0" applyFont="0" applyFill="0" applyBorder="0" applyAlignment="0" applyProtection="0"/>
    <xf numFmtId="4" fontId="46" fillId="0" borderId="0" applyFont="0" applyFill="0" applyBorder="0" applyAlignment="0" applyProtection="0"/>
    <xf numFmtId="9" fontId="53" fillId="0" borderId="0" applyFont="0" applyFill="0" applyBorder="0" applyAlignment="0" applyProtection="0"/>
    <xf numFmtId="4" fontId="53" fillId="0" borderId="0" applyFont="0" applyFill="0" applyBorder="0" applyAlignment="0" applyProtection="0"/>
    <xf numFmtId="41" fontId="1" fillId="0" borderId="0"/>
    <xf numFmtId="41" fontId="1" fillId="0" borderId="0"/>
    <xf numFmtId="9" fontId="1" fillId="0" borderId="0" applyFont="0" applyFill="0" applyBorder="0" applyAlignment="0" applyProtection="0"/>
    <xf numFmtId="182" fontId="1" fillId="0" borderId="0" applyFont="0" applyFill="0" applyBorder="0" applyAlignment="0" applyProtection="0"/>
    <xf numFmtId="4" fontId="46" fillId="0" borderId="0" applyFont="0" applyFill="0" applyBorder="0" applyAlignment="0" applyProtection="0"/>
    <xf numFmtId="41" fontId="25" fillId="0" borderId="0"/>
    <xf numFmtId="9" fontId="46" fillId="0" borderId="0" applyFont="0" applyFill="0" applyBorder="0" applyAlignment="0" applyProtection="0"/>
    <xf numFmtId="183" fontId="54" fillId="0" borderId="0"/>
  </cellStyleXfs>
  <cellXfs count="200">
    <xf numFmtId="0" fontId="0" fillId="0" borderId="0" xfId="0"/>
    <xf numFmtId="41" fontId="42" fillId="0" borderId="0" xfId="61" applyFont="1"/>
    <xf numFmtId="41" fontId="1" fillId="0" borderId="0" xfId="61"/>
    <xf numFmtId="165" fontId="1" fillId="0" borderId="0" xfId="28" applyNumberFormat="1"/>
    <xf numFmtId="41" fontId="1" fillId="0" borderId="0" xfId="61" applyAlignment="1">
      <alignment horizontal="center"/>
    </xf>
    <xf numFmtId="165" fontId="1" fillId="0" borderId="0" xfId="28" applyNumberFormat="1" applyAlignment="1">
      <alignment horizontal="center"/>
    </xf>
    <xf numFmtId="41" fontId="43" fillId="0" borderId="0" xfId="61" applyFont="1" applyAlignment="1">
      <alignment horizontal="center"/>
    </xf>
    <xf numFmtId="165" fontId="43" fillId="0" borderId="0" xfId="28" applyNumberFormat="1" applyFont="1" applyAlignment="1">
      <alignment horizontal="center"/>
    </xf>
    <xf numFmtId="41" fontId="44" fillId="0" borderId="0" xfId="61" applyFont="1"/>
    <xf numFmtId="41" fontId="1" fillId="0" borderId="0" xfId="61" quotePrefix="1" applyAlignment="1">
      <alignment horizontal="center"/>
    </xf>
    <xf numFmtId="41" fontId="44" fillId="0" borderId="0" xfId="61" applyFont="1" applyBorder="1" applyProtection="1">
      <protection locked="0"/>
    </xf>
    <xf numFmtId="165" fontId="1" fillId="0" borderId="0" xfId="28" applyNumberFormat="1" applyBorder="1"/>
    <xf numFmtId="41" fontId="1" fillId="0" borderId="0" xfId="61" applyFont="1"/>
    <xf numFmtId="165" fontId="1" fillId="0" borderId="4" xfId="28" applyNumberFormat="1" applyBorder="1"/>
    <xf numFmtId="41" fontId="1" fillId="0" borderId="0" xfId="61" quotePrefix="1" applyFont="1" applyAlignment="1">
      <alignment horizontal="center"/>
    </xf>
    <xf numFmtId="41" fontId="47" fillId="0" borderId="0" xfId="117" applyFont="1"/>
    <xf numFmtId="41" fontId="25" fillId="0" borderId="0" xfId="117" applyFont="1"/>
    <xf numFmtId="41" fontId="25" fillId="0" borderId="0" xfId="117"/>
    <xf numFmtId="41" fontId="25" fillId="0" borderId="0" xfId="117" applyFont="1" applyAlignment="1">
      <alignment horizontal="center"/>
    </xf>
    <xf numFmtId="41" fontId="48" fillId="0" borderId="0" xfId="117" applyFont="1" applyAlignment="1">
      <alignment horizontal="center"/>
    </xf>
    <xf numFmtId="41" fontId="9" fillId="0" borderId="0" xfId="117" applyFont="1"/>
    <xf numFmtId="1" fontId="49" fillId="0" borderId="0" xfId="117" applyNumberFormat="1" applyFont="1"/>
    <xf numFmtId="41" fontId="49" fillId="0" borderId="0" xfId="117" applyFont="1"/>
    <xf numFmtId="41" fontId="25" fillId="0" borderId="0" xfId="117" applyAlignment="1">
      <alignment horizontal="right"/>
    </xf>
    <xf numFmtId="41" fontId="25" fillId="0" borderId="0" xfId="117" applyFont="1" applyAlignment="1">
      <alignment horizontal="right"/>
    </xf>
    <xf numFmtId="169" fontId="25" fillId="0" borderId="0" xfId="117" applyNumberFormat="1" applyFont="1" applyAlignment="1">
      <alignment horizontal="center"/>
    </xf>
    <xf numFmtId="0" fontId="50" fillId="0" borderId="0" xfId="117" applyNumberFormat="1" applyFont="1" applyAlignment="1">
      <alignment horizontal="right"/>
    </xf>
    <xf numFmtId="164" fontId="50" fillId="0" borderId="0" xfId="117" applyNumberFormat="1" applyFont="1" applyAlignment="1">
      <alignment horizontal="right"/>
    </xf>
    <xf numFmtId="169" fontId="50" fillId="0" borderId="0" xfId="117" applyNumberFormat="1" applyFont="1" applyAlignment="1">
      <alignment horizontal="center"/>
    </xf>
    <xf numFmtId="41" fontId="9" fillId="0" borderId="0" xfId="117" applyFont="1" applyAlignment="1">
      <alignment horizontal="right"/>
    </xf>
    <xf numFmtId="169" fontId="25" fillId="0" borderId="0" xfId="117" applyNumberFormat="1" applyFont="1"/>
    <xf numFmtId="41" fontId="25" fillId="0" borderId="0" xfId="117" applyNumberFormat="1" applyFont="1"/>
    <xf numFmtId="170" fontId="25" fillId="0" borderId="0" xfId="117" applyNumberFormat="1" applyFont="1"/>
    <xf numFmtId="3" fontId="25" fillId="0" borderId="0" xfId="117" applyNumberFormat="1"/>
    <xf numFmtId="41" fontId="25" fillId="0" borderId="0" xfId="117" applyFont="1" applyAlignment="1">
      <alignment horizontal="fill"/>
    </xf>
    <xf numFmtId="41" fontId="25" fillId="0" borderId="0" xfId="117" quotePrefix="1" applyNumberFormat="1" applyFont="1"/>
    <xf numFmtId="10" fontId="25" fillId="0" borderId="0" xfId="117" applyNumberFormat="1" applyFont="1"/>
    <xf numFmtId="41" fontId="25" fillId="0" borderId="0" xfId="117" quotePrefix="1" applyFont="1" applyAlignment="1">
      <alignment horizontal="left"/>
    </xf>
    <xf numFmtId="41" fontId="50" fillId="0" borderId="0" xfId="117" applyNumberFormat="1" applyFont="1"/>
    <xf numFmtId="41" fontId="7" fillId="0" borderId="0" xfId="117" applyFont="1" applyFill="1"/>
    <xf numFmtId="165" fontId="25" fillId="0" borderId="0" xfId="117" applyNumberFormat="1" applyFont="1"/>
    <xf numFmtId="41" fontId="25" fillId="0" borderId="0" xfId="117" applyNumberFormat="1"/>
    <xf numFmtId="41" fontId="21" fillId="22" borderId="0" xfId="117" applyFont="1" applyFill="1"/>
    <xf numFmtId="38" fontId="25" fillId="0" borderId="0" xfId="117" applyNumberFormat="1" applyFont="1"/>
    <xf numFmtId="38" fontId="25" fillId="0" borderId="0" xfId="117" applyNumberFormat="1"/>
    <xf numFmtId="4" fontId="25" fillId="0" borderId="0" xfId="117" applyNumberFormat="1" applyFont="1"/>
    <xf numFmtId="3" fontId="25" fillId="0" borderId="0" xfId="117" applyNumberFormat="1" applyFont="1"/>
    <xf numFmtId="170" fontId="48" fillId="27" borderId="18" xfId="117" applyNumberFormat="1" applyFont="1" applyFill="1" applyBorder="1"/>
    <xf numFmtId="41" fontId="51" fillId="27" borderId="3" xfId="117" applyFont="1" applyFill="1" applyBorder="1" applyAlignment="1">
      <alignment horizontal="center"/>
    </xf>
    <xf numFmtId="170" fontId="48" fillId="27" borderId="19" xfId="117" applyNumberFormat="1" applyFont="1" applyFill="1" applyBorder="1"/>
    <xf numFmtId="170" fontId="25" fillId="0" borderId="0" xfId="117" applyNumberFormat="1"/>
    <xf numFmtId="38" fontId="25" fillId="0" borderId="0" xfId="117" applyNumberFormat="1" applyFont="1" applyAlignment="1">
      <alignment horizontal="fill"/>
    </xf>
    <xf numFmtId="179" fontId="25" fillId="0" borderId="0" xfId="117" applyNumberFormat="1" applyFont="1"/>
    <xf numFmtId="41" fontId="25" fillId="0" borderId="0" xfId="117" applyFill="1"/>
    <xf numFmtId="41" fontId="25" fillId="0" borderId="0" xfId="117" applyNumberFormat="1" applyFont="1" applyFill="1"/>
    <xf numFmtId="41" fontId="25" fillId="0" borderId="0" xfId="117" applyFont="1" applyFill="1"/>
    <xf numFmtId="180" fontId="25" fillId="0" borderId="0" xfId="117" applyNumberFormat="1" applyFont="1"/>
    <xf numFmtId="10" fontId="25" fillId="0" borderId="0" xfId="120" applyNumberFormat="1" applyFont="1"/>
    <xf numFmtId="168" fontId="25" fillId="0" borderId="0" xfId="120" applyNumberFormat="1" applyFont="1"/>
    <xf numFmtId="3" fontId="25" fillId="0" borderId="0" xfId="121" applyNumberFormat="1" applyFont="1"/>
    <xf numFmtId="41" fontId="51" fillId="27" borderId="18" xfId="117" applyFont="1" applyFill="1" applyBorder="1"/>
    <xf numFmtId="41" fontId="7" fillId="0" borderId="0" xfId="122" applyFont="1" applyAlignment="1">
      <alignment horizontal="left"/>
    </xf>
    <xf numFmtId="41" fontId="1" fillId="0" borderId="0" xfId="122" applyAlignment="1">
      <alignment horizontal="center"/>
    </xf>
    <xf numFmtId="41" fontId="1" fillId="0" borderId="0" xfId="122"/>
    <xf numFmtId="176" fontId="1" fillId="0" borderId="0" xfId="122" applyNumberFormat="1" applyAlignment="1">
      <alignment horizontal="right"/>
    </xf>
    <xf numFmtId="41" fontId="7" fillId="0" borderId="0" xfId="122" applyFont="1"/>
    <xf numFmtId="0" fontId="7" fillId="0" borderId="0" xfId="62" applyFont="1"/>
    <xf numFmtId="41" fontId="7" fillId="0" borderId="0" xfId="122" applyFont="1" applyAlignment="1">
      <alignment horizontal="center"/>
    </xf>
    <xf numFmtId="49" fontId="7" fillId="0" borderId="0" xfId="122" applyNumberFormat="1" applyFont="1" applyAlignment="1">
      <alignment horizontal="center"/>
    </xf>
    <xf numFmtId="41" fontId="7" fillId="0" borderId="17" xfId="122" applyFont="1" applyBorder="1" applyAlignment="1">
      <alignment horizontal="center"/>
    </xf>
    <xf numFmtId="41" fontId="7" fillId="0" borderId="17" xfId="122" quotePrefix="1" applyFont="1" applyBorder="1" applyAlignment="1">
      <alignment horizontal="center"/>
    </xf>
    <xf numFmtId="41" fontId="1" fillId="0" borderId="0" xfId="122" applyAlignment="1">
      <alignment horizontal="left" indent="1"/>
    </xf>
    <xf numFmtId="41" fontId="1" fillId="0" borderId="0" xfId="122" quotePrefix="1" applyAlignment="1">
      <alignment horizontal="center"/>
    </xf>
    <xf numFmtId="37" fontId="1" fillId="0" borderId="0" xfId="122" applyNumberFormat="1"/>
    <xf numFmtId="177" fontId="1" fillId="0" borderId="0" xfId="66" applyNumberFormat="1" applyAlignment="1">
      <alignment horizontal="center"/>
    </xf>
    <xf numFmtId="37" fontId="1" fillId="0" borderId="0" xfId="122" applyNumberFormat="1" applyBorder="1" applyAlignment="1">
      <alignment horizontal="center"/>
    </xf>
    <xf numFmtId="37" fontId="1" fillId="0" borderId="0" xfId="122" applyNumberFormat="1" applyBorder="1"/>
    <xf numFmtId="41" fontId="1" fillId="0" borderId="0" xfId="122" applyBorder="1" applyAlignment="1">
      <alignment horizontal="center"/>
    </xf>
    <xf numFmtId="37" fontId="1" fillId="0" borderId="0" xfId="122" applyNumberFormat="1" applyAlignment="1">
      <alignment horizontal="center"/>
    </xf>
    <xf numFmtId="41" fontId="1" fillId="0" borderId="0" xfId="122" quotePrefix="1" applyBorder="1" applyAlignment="1">
      <alignment horizontal="center"/>
    </xf>
    <xf numFmtId="41" fontId="1" fillId="0" borderId="0" xfId="122" applyAlignment="1">
      <alignment horizontal="left"/>
    </xf>
    <xf numFmtId="37" fontId="7" fillId="0" borderId="0" xfId="122" applyNumberFormat="1" applyFont="1" applyBorder="1"/>
    <xf numFmtId="41" fontId="45" fillId="0" borderId="0" xfId="61" applyFont="1"/>
    <xf numFmtId="41" fontId="1" fillId="0" borderId="0" xfId="61" applyFont="1" applyAlignment="1">
      <alignment horizontal="left" indent="1"/>
    </xf>
    <xf numFmtId="181" fontId="1" fillId="0" borderId="0" xfId="28" applyNumberFormat="1" applyAlignment="1">
      <alignment horizontal="center"/>
    </xf>
    <xf numFmtId="41" fontId="21" fillId="0" borderId="0" xfId="122" applyFont="1" applyAlignment="1">
      <alignment horizontal="center"/>
    </xf>
    <xf numFmtId="37" fontId="21" fillId="0" borderId="0" xfId="122" applyNumberFormat="1" applyFont="1" applyAlignment="1">
      <alignment horizontal="center"/>
    </xf>
    <xf numFmtId="41" fontId="7" fillId="0" borderId="0" xfId="61" applyFont="1"/>
    <xf numFmtId="41" fontId="7" fillId="0" borderId="0" xfId="122" quotePrefix="1" applyFont="1" applyAlignment="1">
      <alignment horizontal="center"/>
    </xf>
    <xf numFmtId="41" fontId="7" fillId="0" borderId="0" xfId="122" applyFont="1" applyBorder="1" applyAlignment="1">
      <alignment horizontal="center"/>
    </xf>
    <xf numFmtId="41" fontId="21" fillId="0" borderId="0" xfId="122" applyFont="1" applyBorder="1" applyAlignment="1">
      <alignment horizontal="center"/>
    </xf>
    <xf numFmtId="41" fontId="7" fillId="0" borderId="20" xfId="122" applyFont="1" applyBorder="1" applyAlignment="1">
      <alignment horizontal="centerContinuous"/>
    </xf>
    <xf numFmtId="41" fontId="7" fillId="0" borderId="21" xfId="122" applyFont="1" applyBorder="1" applyAlignment="1">
      <alignment horizontal="centerContinuous"/>
    </xf>
    <xf numFmtId="41" fontId="7" fillId="0" borderId="22" xfId="122" applyFont="1" applyBorder="1" applyAlignment="1">
      <alignment horizontal="centerContinuous"/>
    </xf>
    <xf numFmtId="41" fontId="7" fillId="0" borderId="23" xfId="122" applyFont="1" applyBorder="1" applyAlignment="1">
      <alignment horizontal="centerContinuous"/>
    </xf>
    <xf numFmtId="41" fontId="1" fillId="0" borderId="22" xfId="122" applyFont="1" applyBorder="1" applyAlignment="1">
      <alignment horizontal="centerContinuous"/>
    </xf>
    <xf numFmtId="41" fontId="1" fillId="0" borderId="23" xfId="122" applyFont="1" applyBorder="1" applyAlignment="1">
      <alignment horizontal="centerContinuous"/>
    </xf>
    <xf numFmtId="41" fontId="7" fillId="0" borderId="22" xfId="122" applyFont="1" applyBorder="1" applyAlignment="1">
      <alignment horizontal="center"/>
    </xf>
    <xf numFmtId="41" fontId="7" fillId="0" borderId="23" xfId="122" applyFont="1" applyBorder="1" applyAlignment="1">
      <alignment horizontal="center"/>
    </xf>
    <xf numFmtId="41" fontId="7" fillId="0" borderId="24" xfId="122" applyFont="1" applyBorder="1" applyAlignment="1">
      <alignment horizontal="center"/>
    </xf>
    <xf numFmtId="41" fontId="7" fillId="0" borderId="25" xfId="122" applyFont="1" applyBorder="1" applyAlignment="1">
      <alignment horizontal="center"/>
    </xf>
    <xf numFmtId="41" fontId="1" fillId="0" borderId="22" xfId="122" applyBorder="1" applyAlignment="1">
      <alignment horizontal="center"/>
    </xf>
    <xf numFmtId="41" fontId="1" fillId="0" borderId="23" xfId="122" applyBorder="1" applyAlignment="1">
      <alignment horizontal="center"/>
    </xf>
    <xf numFmtId="41" fontId="1" fillId="0" borderId="22" xfId="122" quotePrefix="1" applyBorder="1" applyAlignment="1">
      <alignment horizontal="center"/>
    </xf>
    <xf numFmtId="41" fontId="1" fillId="0" borderId="23" xfId="122" quotePrefix="1" applyBorder="1" applyAlignment="1">
      <alignment horizontal="center"/>
    </xf>
    <xf numFmtId="37" fontId="1" fillId="0" borderId="26" xfId="122" applyNumberFormat="1" applyBorder="1"/>
    <xf numFmtId="37" fontId="1" fillId="0" borderId="27" xfId="122" applyNumberFormat="1" applyBorder="1"/>
    <xf numFmtId="37" fontId="1" fillId="0" borderId="22" xfId="122" applyNumberFormat="1" applyBorder="1"/>
    <xf numFmtId="37" fontId="1" fillId="0" borderId="23" xfId="122" applyNumberFormat="1" applyBorder="1"/>
    <xf numFmtId="37" fontId="7" fillId="0" borderId="28" xfId="122" applyNumberFormat="1" applyFont="1" applyBorder="1"/>
    <xf numFmtId="37" fontId="7" fillId="0" borderId="29" xfId="122" applyNumberFormat="1" applyFont="1" applyBorder="1"/>
    <xf numFmtId="41" fontId="21" fillId="0" borderId="22" xfId="122" applyFont="1" applyBorder="1" applyAlignment="1">
      <alignment horizontal="center"/>
    </xf>
    <xf numFmtId="41" fontId="21" fillId="0" borderId="23" xfId="122" applyFont="1" applyBorder="1" applyAlignment="1">
      <alignment horizontal="center"/>
    </xf>
    <xf numFmtId="41" fontId="1" fillId="0" borderId="30" xfId="122" applyBorder="1" applyAlignment="1">
      <alignment horizontal="center"/>
    </xf>
    <xf numFmtId="41" fontId="1" fillId="0" borderId="31" xfId="122" applyBorder="1" applyAlignment="1">
      <alignment horizontal="center"/>
    </xf>
    <xf numFmtId="41" fontId="1" fillId="0" borderId="0" xfId="122" applyFont="1" applyAlignment="1">
      <alignment horizontal="center"/>
    </xf>
    <xf numFmtId="41" fontId="21" fillId="0" borderId="32" xfId="122" applyFont="1" applyBorder="1" applyAlignment="1">
      <alignment horizontal="center"/>
    </xf>
    <xf numFmtId="41" fontId="21" fillId="0" borderId="33" xfId="122" applyFont="1" applyBorder="1" applyAlignment="1">
      <alignment horizontal="center"/>
    </xf>
    <xf numFmtId="41" fontId="7" fillId="0" borderId="31" xfId="122" applyFont="1" applyBorder="1" applyAlignment="1">
      <alignment horizontal="center"/>
    </xf>
    <xf numFmtId="49" fontId="1" fillId="0" borderId="0" xfId="122" applyNumberFormat="1" applyFont="1" applyAlignment="1">
      <alignment horizontal="centerContinuous"/>
    </xf>
    <xf numFmtId="177" fontId="1" fillId="0" borderId="22" xfId="122" applyNumberFormat="1" applyBorder="1" applyAlignment="1">
      <alignment horizontal="center"/>
    </xf>
    <xf numFmtId="41" fontId="1" fillId="0" borderId="23" xfId="122" applyBorder="1"/>
    <xf numFmtId="37" fontId="1" fillId="0" borderId="23" xfId="122" quotePrefix="1" applyNumberFormat="1" applyBorder="1"/>
    <xf numFmtId="37" fontId="1" fillId="0" borderId="31" xfId="122" applyNumberFormat="1" applyBorder="1"/>
    <xf numFmtId="14" fontId="25" fillId="0" borderId="0" xfId="117" applyNumberFormat="1" applyFont="1"/>
    <xf numFmtId="41" fontId="52" fillId="41" borderId="0" xfId="117" applyFont="1" applyFill="1"/>
    <xf numFmtId="41" fontId="25" fillId="41" borderId="0" xfId="117" applyFont="1" applyFill="1"/>
    <xf numFmtId="14" fontId="48" fillId="41" borderId="0" xfId="117" applyNumberFormat="1" applyFont="1" applyFill="1" applyAlignment="1">
      <alignment horizontal="center"/>
    </xf>
    <xf numFmtId="41" fontId="1" fillId="0" borderId="0" xfId="122" applyFill="1"/>
    <xf numFmtId="49" fontId="7" fillId="0" borderId="0" xfId="122" applyNumberFormat="1" applyFont="1" applyFill="1" applyAlignment="1">
      <alignment horizontal="center"/>
    </xf>
    <xf numFmtId="41" fontId="7" fillId="0" borderId="0" xfId="122" quotePrefix="1" applyFont="1" applyFill="1" applyAlignment="1">
      <alignment horizontal="center"/>
    </xf>
    <xf numFmtId="41" fontId="7" fillId="0" borderId="20" xfId="122" applyFont="1" applyFill="1" applyBorder="1" applyAlignment="1">
      <alignment horizontal="centerContinuous"/>
    </xf>
    <xf numFmtId="41" fontId="7" fillId="0" borderId="22" xfId="122" applyFont="1" applyFill="1" applyBorder="1" applyAlignment="1">
      <alignment horizontal="center"/>
    </xf>
    <xf numFmtId="41" fontId="7" fillId="0" borderId="24" xfId="122" applyFont="1" applyFill="1" applyBorder="1" applyAlignment="1">
      <alignment horizontal="center"/>
    </xf>
    <xf numFmtId="41" fontId="1" fillId="0" borderId="22" xfId="122" applyFill="1" applyBorder="1" applyAlignment="1">
      <alignment horizontal="center"/>
    </xf>
    <xf numFmtId="41" fontId="1" fillId="0" borderId="22" xfId="122" quotePrefix="1" applyFill="1" applyBorder="1" applyAlignment="1">
      <alignment horizontal="center"/>
    </xf>
    <xf numFmtId="37" fontId="1" fillId="0" borderId="26" xfId="122" applyNumberFormat="1" applyFill="1" applyBorder="1"/>
    <xf numFmtId="37" fontId="1" fillId="0" borderId="22" xfId="122" applyNumberFormat="1" applyFill="1" applyBorder="1"/>
    <xf numFmtId="37" fontId="7" fillId="0" borderId="28" xfId="122" applyNumberFormat="1" applyFont="1" applyFill="1" applyBorder="1"/>
    <xf numFmtId="41" fontId="21" fillId="0" borderId="22" xfId="122" applyFont="1" applyFill="1" applyBorder="1" applyAlignment="1">
      <alignment horizontal="center"/>
    </xf>
    <xf numFmtId="41" fontId="1" fillId="0" borderId="30" xfId="122" applyFill="1" applyBorder="1" applyAlignment="1">
      <alignment horizontal="center"/>
    </xf>
    <xf numFmtId="41" fontId="1" fillId="0" borderId="0" xfId="122" applyFill="1" applyAlignment="1">
      <alignment horizontal="center"/>
    </xf>
    <xf numFmtId="41" fontId="7" fillId="0" borderId="0" xfId="122" applyFont="1" applyFill="1" applyAlignment="1">
      <alignment horizontal="center"/>
    </xf>
    <xf numFmtId="41" fontId="1" fillId="0" borderId="0" xfId="122" applyAlignment="1">
      <alignment horizontal="right"/>
    </xf>
    <xf numFmtId="41" fontId="1" fillId="0" borderId="0" xfId="61" applyAlignment="1">
      <alignment horizontal="right"/>
    </xf>
    <xf numFmtId="165" fontId="1" fillId="0" borderId="23" xfId="28" quotePrefix="1" applyNumberFormat="1" applyBorder="1" applyAlignment="1">
      <alignment horizontal="center"/>
    </xf>
    <xf numFmtId="41" fontId="47" fillId="0" borderId="0" xfId="0" applyNumberFormat="1" applyFont="1" applyFill="1" applyBorder="1"/>
    <xf numFmtId="41" fontId="25" fillId="0" borderId="0" xfId="0" applyNumberFormat="1" applyFont="1" applyFill="1" applyBorder="1"/>
    <xf numFmtId="41" fontId="25" fillId="0" borderId="0" xfId="0" applyNumberFormat="1" applyFont="1" applyFill="1" applyBorder="1" applyAlignment="1">
      <alignment horizontal="center"/>
    </xf>
    <xf numFmtId="41" fontId="48" fillId="0" borderId="0" xfId="0" applyNumberFormat="1" applyFont="1" applyFill="1" applyBorder="1" applyAlignment="1">
      <alignment horizontal="center"/>
    </xf>
    <xf numFmtId="1" fontId="49" fillId="0" borderId="0" xfId="0" applyNumberFormat="1" applyFont="1" applyFill="1" applyBorder="1"/>
    <xf numFmtId="41" fontId="49" fillId="0" borderId="0" xfId="0" applyNumberFormat="1" applyFont="1" applyFill="1" applyBorder="1"/>
    <xf numFmtId="41" fontId="25" fillId="0" borderId="0" xfId="0" applyNumberFormat="1" applyFont="1" applyFill="1" applyBorder="1" applyAlignment="1">
      <alignment horizontal="right"/>
    </xf>
    <xf numFmtId="169" fontId="25" fillId="0" borderId="0" xfId="0" applyNumberFormat="1" applyFont="1" applyFill="1" applyBorder="1" applyAlignment="1">
      <alignment horizontal="center"/>
    </xf>
    <xf numFmtId="0" fontId="50" fillId="0" borderId="0" xfId="0" applyNumberFormat="1" applyFont="1" applyFill="1" applyBorder="1" applyAlignment="1">
      <alignment horizontal="right"/>
    </xf>
    <xf numFmtId="164" fontId="50" fillId="0" borderId="0" xfId="0" applyNumberFormat="1" applyFont="1" applyFill="1" applyBorder="1" applyAlignment="1">
      <alignment horizontal="right"/>
    </xf>
    <xf numFmtId="169" fontId="50" fillId="0" borderId="0" xfId="0" applyNumberFormat="1" applyFont="1" applyFill="1" applyBorder="1" applyAlignment="1">
      <alignment horizontal="center"/>
    </xf>
    <xf numFmtId="169" fontId="25" fillId="0" borderId="0" xfId="0" applyNumberFormat="1" applyFont="1" applyFill="1" applyBorder="1"/>
    <xf numFmtId="170" fontId="25" fillId="0" borderId="0" xfId="0" applyNumberFormat="1" applyFont="1" applyFill="1" applyBorder="1"/>
    <xf numFmtId="3" fontId="25" fillId="0" borderId="0" xfId="0" applyNumberFormat="1" applyFont="1" applyFill="1" applyBorder="1"/>
    <xf numFmtId="41" fontId="25" fillId="0" borderId="0" xfId="0" applyNumberFormat="1" applyFont="1" applyFill="1" applyBorder="1" applyAlignment="1">
      <alignment horizontal="fill"/>
    </xf>
    <xf numFmtId="180" fontId="25" fillId="0" borderId="0" xfId="0" applyNumberFormat="1" applyFont="1" applyFill="1" applyBorder="1"/>
    <xf numFmtId="41" fontId="25" fillId="0" borderId="0" xfId="0" quotePrefix="1" applyNumberFormat="1" applyFont="1" applyFill="1" applyBorder="1" applyAlignment="1">
      <alignment horizontal="left"/>
    </xf>
    <xf numFmtId="41" fontId="25" fillId="0" borderId="0" xfId="0" quotePrefix="1" applyNumberFormat="1" applyFont="1" applyFill="1" applyBorder="1"/>
    <xf numFmtId="41" fontId="9" fillId="0" borderId="0" xfId="0" applyNumberFormat="1" applyFont="1" applyFill="1" applyBorder="1"/>
    <xf numFmtId="4" fontId="25" fillId="0" borderId="0" xfId="0" applyNumberFormat="1" applyFont="1" applyFill="1" applyBorder="1"/>
    <xf numFmtId="38" fontId="25" fillId="0" borderId="0" xfId="0" applyNumberFormat="1" applyFont="1" applyFill="1" applyBorder="1" applyAlignment="1">
      <alignment horizontal="fill"/>
    </xf>
    <xf numFmtId="165" fontId="1" fillId="0" borderId="23" xfId="122" quotePrefix="1" applyNumberFormat="1" applyBorder="1" applyAlignment="1">
      <alignment horizontal="center"/>
    </xf>
    <xf numFmtId="168" fontId="25" fillId="0" borderId="0" xfId="118" applyNumberFormat="1" applyFont="1"/>
    <xf numFmtId="39" fontId="1" fillId="0" borderId="22" xfId="28" applyNumberFormat="1" applyBorder="1" applyAlignment="1">
      <alignment horizontal="left" vertical="top" wrapText="1"/>
    </xf>
    <xf numFmtId="176" fontId="1" fillId="0" borderId="0" xfId="61" applyNumberFormat="1" applyAlignment="1">
      <alignment horizontal="center"/>
    </xf>
    <xf numFmtId="0" fontId="1" fillId="0" borderId="0" xfId="61" applyNumberFormat="1" applyAlignment="1">
      <alignment horizontal="center"/>
    </xf>
    <xf numFmtId="184" fontId="1" fillId="0" borderId="0" xfId="66" applyNumberFormat="1" applyAlignment="1">
      <alignment horizontal="center"/>
    </xf>
    <xf numFmtId="184" fontId="1" fillId="0" borderId="0" xfId="61" applyNumberFormat="1" applyAlignment="1">
      <alignment horizontal="center"/>
    </xf>
    <xf numFmtId="37" fontId="1" fillId="0" borderId="20" xfId="61" applyNumberFormat="1" applyBorder="1" applyAlignment="1">
      <alignment horizontal="left" vertical="top" wrapText="1"/>
    </xf>
    <xf numFmtId="37" fontId="1" fillId="0" borderId="34" xfId="61" applyNumberFormat="1" applyBorder="1" applyAlignment="1">
      <alignment horizontal="left" vertical="top" wrapText="1"/>
    </xf>
    <xf numFmtId="37" fontId="1" fillId="0" borderId="21" xfId="61" applyNumberFormat="1" applyBorder="1" applyAlignment="1">
      <alignment horizontal="left" vertical="top" wrapText="1"/>
    </xf>
    <xf numFmtId="37" fontId="1" fillId="0" borderId="22" xfId="61" applyNumberFormat="1" applyBorder="1" applyAlignment="1">
      <alignment horizontal="left" vertical="top" wrapText="1"/>
    </xf>
    <xf numFmtId="37" fontId="1" fillId="0" borderId="0" xfId="61" applyNumberFormat="1" applyBorder="1" applyAlignment="1">
      <alignment horizontal="left" vertical="top" wrapText="1"/>
    </xf>
    <xf numFmtId="37" fontId="1" fillId="0" borderId="23" xfId="61" applyNumberFormat="1" applyBorder="1" applyAlignment="1">
      <alignment horizontal="left" vertical="top" wrapText="1"/>
    </xf>
    <xf numFmtId="37" fontId="1" fillId="0" borderId="30" xfId="61" applyNumberFormat="1" applyBorder="1" applyAlignment="1">
      <alignment horizontal="left" vertical="top" wrapText="1"/>
    </xf>
    <xf numFmtId="37" fontId="1" fillId="0" borderId="35" xfId="61" applyNumberFormat="1" applyBorder="1" applyAlignment="1">
      <alignment horizontal="left" vertical="top" wrapText="1"/>
    </xf>
    <xf numFmtId="37" fontId="1" fillId="0" borderId="31" xfId="61" applyNumberFormat="1" applyBorder="1" applyAlignment="1">
      <alignment horizontal="left" vertical="top" wrapText="1"/>
    </xf>
    <xf numFmtId="39" fontId="1" fillId="0" borderId="20" xfId="28" applyNumberFormat="1" applyBorder="1" applyAlignment="1">
      <alignment horizontal="left" vertical="top" wrapText="1"/>
    </xf>
    <xf numFmtId="39" fontId="1" fillId="0" borderId="34" xfId="28" applyNumberFormat="1" applyBorder="1" applyAlignment="1">
      <alignment horizontal="left" vertical="top" wrapText="1"/>
    </xf>
    <xf numFmtId="39" fontId="1" fillId="0" borderId="21" xfId="28" applyNumberFormat="1" applyBorder="1" applyAlignment="1">
      <alignment horizontal="left" vertical="top" wrapText="1"/>
    </xf>
    <xf numFmtId="39" fontId="1" fillId="0" borderId="22" xfId="28" applyNumberFormat="1" applyBorder="1" applyAlignment="1">
      <alignment horizontal="left" vertical="top" wrapText="1"/>
    </xf>
    <xf numFmtId="39" fontId="1" fillId="0" borderId="0" xfId="28" applyNumberFormat="1" applyBorder="1" applyAlignment="1">
      <alignment horizontal="left" vertical="top" wrapText="1"/>
    </xf>
    <xf numFmtId="39" fontId="1" fillId="0" borderId="23" xfId="28" applyNumberFormat="1" applyBorder="1" applyAlignment="1">
      <alignment horizontal="left" vertical="top" wrapText="1"/>
    </xf>
    <xf numFmtId="39" fontId="1" fillId="0" borderId="30" xfId="28" applyNumberFormat="1" applyBorder="1" applyAlignment="1">
      <alignment horizontal="left" vertical="top" wrapText="1"/>
    </xf>
    <xf numFmtId="39" fontId="1" fillId="0" borderId="35" xfId="28" applyNumberFormat="1" applyBorder="1" applyAlignment="1">
      <alignment horizontal="left" vertical="top" wrapText="1"/>
    </xf>
    <xf numFmtId="39" fontId="1" fillId="0" borderId="31" xfId="28" applyNumberFormat="1" applyBorder="1" applyAlignment="1">
      <alignment horizontal="left" vertical="top" wrapText="1"/>
    </xf>
    <xf numFmtId="41" fontId="7" fillId="0" borderId="20" xfId="122" applyFont="1" applyBorder="1" applyAlignment="1">
      <alignment horizontal="center"/>
    </xf>
    <xf numFmtId="41" fontId="7" fillId="0" borderId="21" xfId="122" applyFont="1" applyBorder="1" applyAlignment="1">
      <alignment horizontal="center"/>
    </xf>
    <xf numFmtId="41" fontId="1" fillId="0" borderId="22" xfId="122" applyFont="1" applyBorder="1" applyAlignment="1">
      <alignment horizontal="center"/>
    </xf>
    <xf numFmtId="41" fontId="1" fillId="0" borderId="23" xfId="122" applyFont="1" applyBorder="1" applyAlignment="1">
      <alignment horizontal="center"/>
    </xf>
    <xf numFmtId="49" fontId="7" fillId="0" borderId="22" xfId="122" applyNumberFormat="1" applyFont="1" applyBorder="1" applyAlignment="1">
      <alignment horizontal="center"/>
    </xf>
    <xf numFmtId="49" fontId="7" fillId="0" borderId="23" xfId="122" applyNumberFormat="1" applyFont="1" applyBorder="1" applyAlignment="1">
      <alignment horizontal="center"/>
    </xf>
    <xf numFmtId="171" fontId="49" fillId="0" borderId="0" xfId="117" applyNumberFormat="1" applyFont="1" applyAlignment="1">
      <alignment horizontal="left"/>
    </xf>
    <xf numFmtId="171" fontId="49" fillId="0" borderId="0" xfId="0" applyNumberFormat="1" applyFont="1" applyFill="1" applyBorder="1" applyAlignment="1">
      <alignment horizontal="left"/>
    </xf>
  </cellXfs>
  <cellStyles count="13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 Style1" xfId="29"/>
    <cellStyle name="Comma  - Style2" xfId="30"/>
    <cellStyle name="Comma  - Style3" xfId="31"/>
    <cellStyle name="Comma  - Style4" xfId="32"/>
    <cellStyle name="Comma  - Style5" xfId="33"/>
    <cellStyle name="Comma  - Style6" xfId="34"/>
    <cellStyle name="Comma  - Style7" xfId="35"/>
    <cellStyle name="Comma  - Style8" xfId="36"/>
    <cellStyle name="Comma 2" xfId="119"/>
    <cellStyle name="Comma 2 2" xfId="125"/>
    <cellStyle name="Comma 3" xfId="121"/>
    <cellStyle name="Comma 4" xfId="126"/>
    <cellStyle name="Comma0" xfId="37"/>
    <cellStyle name="Currency No Comma" xfId="38"/>
    <cellStyle name="Currency0" xfId="39"/>
    <cellStyle name="Date" xfId="40"/>
    <cellStyle name="Explanatory Text" xfId="41" builtinId="53" customBuiltin="1"/>
    <cellStyle name="Fixed" xfId="42"/>
    <cellStyle name="General" xfId="43"/>
    <cellStyle name="Good" xfId="44" builtinId="26" customBuiltin="1"/>
    <cellStyle name="Grey" xfId="45"/>
    <cellStyle name="header" xfId="46"/>
    <cellStyle name="Header1" xfId="47"/>
    <cellStyle name="Header2" xfId="48"/>
    <cellStyle name="Heading 1" xfId="49" builtinId="16" customBuiltin="1"/>
    <cellStyle name="Heading 2" xfId="50" builtinId="17" customBuiltin="1"/>
    <cellStyle name="Heading 3" xfId="51" builtinId="18" customBuiltin="1"/>
    <cellStyle name="Heading 4" xfId="52" builtinId="19" customBuiltin="1"/>
    <cellStyle name="Input" xfId="53" builtinId="20" customBuiltin="1"/>
    <cellStyle name="Input [yellow]" xfId="54"/>
    <cellStyle name="Linked Cell" xfId="55" builtinId="24" customBuiltin="1"/>
    <cellStyle name="MCP" xfId="56"/>
    <cellStyle name="Neutral" xfId="57" builtinId="28" customBuiltin="1"/>
    <cellStyle name="nONE" xfId="58"/>
    <cellStyle name="noninput" xfId="59"/>
    <cellStyle name="Normal" xfId="0" builtinId="0"/>
    <cellStyle name="Normal - Style1" xfId="60"/>
    <cellStyle name="Normal 2" xfId="117"/>
    <cellStyle name="Normal 2 2" xfId="123"/>
    <cellStyle name="Normal 3" xfId="122"/>
    <cellStyle name="Normal 4" xfId="127"/>
    <cellStyle name="Normal 5" xfId="129"/>
    <cellStyle name="Normal_5.1 NPC Adj WA " xfId="61"/>
    <cellStyle name="Normal_Adjustment Template" xfId="62"/>
    <cellStyle name="Note" xfId="63" builtinId="10" customBuiltin="1"/>
    <cellStyle name="Output" xfId="64" builtinId="21" customBuiltin="1"/>
    <cellStyle name="Password" xfId="65"/>
    <cellStyle name="Percent" xfId="66" builtinId="5"/>
    <cellStyle name="Percent [2]" xfId="67"/>
    <cellStyle name="Percent 2" xfId="118"/>
    <cellStyle name="Percent 2 2" xfId="124"/>
    <cellStyle name="Percent 3" xfId="120"/>
    <cellStyle name="Percent 4" xfId="128"/>
    <cellStyle name="SAPBEXaggData" xfId="68"/>
    <cellStyle name="SAPBEXaggDataEmph" xfId="69"/>
    <cellStyle name="SAPBEXaggItem" xfId="70"/>
    <cellStyle name="SAPBEXaggItemX" xfId="71"/>
    <cellStyle name="SAPBEXchaText" xfId="72"/>
    <cellStyle name="SAPBEXexcBad7" xfId="73"/>
    <cellStyle name="SAPBEXexcBad8" xfId="74"/>
    <cellStyle name="SAPBEXexcBad9" xfId="75"/>
    <cellStyle name="SAPBEXexcCritical4" xfId="76"/>
    <cellStyle name="SAPBEXexcCritical5" xfId="77"/>
    <cellStyle name="SAPBEXexcCritical6" xfId="78"/>
    <cellStyle name="SAPBEXexcGood1" xfId="79"/>
    <cellStyle name="SAPBEXexcGood2" xfId="80"/>
    <cellStyle name="SAPBEXexcGood3" xfId="81"/>
    <cellStyle name="SAPBEXfilterDrill" xfId="82"/>
    <cellStyle name="SAPBEXfilterItem" xfId="83"/>
    <cellStyle name="SAPBEXfilterText" xfId="84"/>
    <cellStyle name="SAPBEXformats" xfId="85"/>
    <cellStyle name="SAPBEXheaderItem" xfId="86"/>
    <cellStyle name="SAPBEXheaderText" xfId="87"/>
    <cellStyle name="SAPBEXHLevel0" xfId="88"/>
    <cellStyle name="SAPBEXHLevel0X" xfId="89"/>
    <cellStyle name="SAPBEXHLevel1" xfId="90"/>
    <cellStyle name="SAPBEXHLevel1X" xfId="91"/>
    <cellStyle name="SAPBEXHLevel2" xfId="92"/>
    <cellStyle name="SAPBEXHLevel2X" xfId="93"/>
    <cellStyle name="SAPBEXHLevel3" xfId="94"/>
    <cellStyle name="SAPBEXHLevel3X" xfId="95"/>
    <cellStyle name="SAPBEXresData" xfId="96"/>
    <cellStyle name="SAPBEXresDataEmph" xfId="97"/>
    <cellStyle name="SAPBEXresItem" xfId="98"/>
    <cellStyle name="SAPBEXresItemX" xfId="99"/>
    <cellStyle name="SAPBEXstdData" xfId="100"/>
    <cellStyle name="SAPBEXstdDataEmph" xfId="101"/>
    <cellStyle name="SAPBEXstdItem" xfId="102"/>
    <cellStyle name="SAPBEXstdItemX" xfId="103"/>
    <cellStyle name="SAPBEXtitle" xfId="104"/>
    <cellStyle name="SAPBEXundefined" xfId="105"/>
    <cellStyle name="Style 21" xfId="106"/>
    <cellStyle name="Style 22" xfId="107"/>
    <cellStyle name="Style 24" xfId="108"/>
    <cellStyle name="Title" xfId="109" builtinId="15" customBuiltin="1"/>
    <cellStyle name="Titles" xfId="110"/>
    <cellStyle name="Total" xfId="111" builtinId="25" customBuiltin="1"/>
    <cellStyle name="TRANSMISSION RELIABILITY PORTION OF PROJECT" xfId="112"/>
    <cellStyle name="Unprot" xfId="113"/>
    <cellStyle name="Unprot$" xfId="114"/>
    <cellStyle name="Unprotect" xfId="115"/>
    <cellStyle name="Warning Text" xfId="116" builtinId="11" customBuiltin="1"/>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PC%20Study/Rebuttal%20WCA%20NPC/WA%20GRC%20CY14%20WCA%20Allocation%20Support%20(Confidential)%20Rebuttal_2013%2007%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P29712\LOCALS~1\Temp\Temporary%20Directory%201%20for%20WA%20WCA%20Allocation%20package%20(FYE%20June%202012)_2012%2012%2014%20(actuals).zip\WA%20WCA%20Allocation%20Support%20(Conf)%20(FYE%20June%202012)_2012%2012%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C"/>
      <sheetName val="Ramp Loss Adjustment"/>
      <sheetName val="lookup"/>
    </sheetNames>
    <sheetDataSet>
      <sheetData sheetId="0"/>
      <sheetData sheetId="1"/>
      <sheetData sheetId="2">
        <row r="3">
          <cell r="C3" t="str">
            <v>Black Hills s27013/s28160</v>
          </cell>
          <cell r="D3" t="str">
            <v>Pacific Pre Merger</v>
          </cell>
        </row>
        <row r="4">
          <cell r="C4" t="str">
            <v>BPA Wind s42818</v>
          </cell>
          <cell r="D4" t="str">
            <v>Post Merger</v>
          </cell>
        </row>
        <row r="5">
          <cell r="C5" t="str">
            <v>East Area Sales (WCA Sale)</v>
          </cell>
          <cell r="D5" t="str">
            <v>Post Merger</v>
          </cell>
        </row>
        <row r="6">
          <cell r="C6" t="str">
            <v>Hurricane Sale s393046</v>
          </cell>
          <cell r="D6" t="str">
            <v>Post Merger</v>
          </cell>
        </row>
        <row r="7">
          <cell r="C7" t="str">
            <v>LADWP (IPP Layoff)</v>
          </cell>
          <cell r="D7" t="str">
            <v>Utah Pre Merger</v>
          </cell>
        </row>
        <row r="8">
          <cell r="C8" t="str">
            <v>NVE s523485</v>
          </cell>
          <cell r="D8" t="str">
            <v>Post Merger</v>
          </cell>
        </row>
        <row r="9">
          <cell r="C9" t="str">
            <v>NVE s811499</v>
          </cell>
          <cell r="D9" t="str">
            <v>Post Merger</v>
          </cell>
        </row>
        <row r="10">
          <cell r="C10" t="str">
            <v>Pacific Gas &amp; Electric s524491</v>
          </cell>
          <cell r="D10" t="str">
            <v>Post Merger</v>
          </cell>
        </row>
        <row r="11">
          <cell r="C11" t="str">
            <v>PSCO s100035</v>
          </cell>
          <cell r="D11" t="str">
            <v>Post Merger</v>
          </cell>
        </row>
        <row r="12">
          <cell r="C12" t="str">
            <v>Salt River Project s322940</v>
          </cell>
          <cell r="D12" t="str">
            <v>Post Merger</v>
          </cell>
        </row>
        <row r="13">
          <cell r="C13" t="str">
            <v>Sierra Pac 2 s25270</v>
          </cell>
          <cell r="D13" t="str">
            <v>Post Merger</v>
          </cell>
        </row>
        <row r="14">
          <cell r="C14" t="str">
            <v>SCE s513948</v>
          </cell>
          <cell r="D14" t="str">
            <v>Post Merger</v>
          </cell>
        </row>
        <row r="15">
          <cell r="C15" t="str">
            <v>SDG&amp;E s513949</v>
          </cell>
          <cell r="D15" t="str">
            <v>Post Merger</v>
          </cell>
        </row>
        <row r="16">
          <cell r="C16" t="str">
            <v>SMUD s24296</v>
          </cell>
          <cell r="D16" t="str">
            <v>Pacific Pre Merger</v>
          </cell>
        </row>
        <row r="17">
          <cell r="C17" t="str">
            <v>UAMPS s223863</v>
          </cell>
          <cell r="D17" t="str">
            <v>Post Merger</v>
          </cell>
        </row>
        <row r="18">
          <cell r="C18" t="str">
            <v>UAMPS s404236</v>
          </cell>
          <cell r="D18" t="str">
            <v>Post Merger</v>
          </cell>
        </row>
        <row r="21">
          <cell r="C21" t="str">
            <v>APS Supplemental p27875</v>
          </cell>
          <cell r="D21" t="str">
            <v>Post Merger</v>
          </cell>
        </row>
        <row r="22">
          <cell r="C22" t="str">
            <v>Avoided Cost Resource</v>
          </cell>
          <cell r="D22" t="str">
            <v>Post Merger</v>
          </cell>
        </row>
        <row r="23">
          <cell r="C23" t="str">
            <v>Blanding Purchase p379174</v>
          </cell>
          <cell r="D23" t="str">
            <v>Post Merger</v>
          </cell>
        </row>
        <row r="24">
          <cell r="C24" t="str">
            <v>BPA Reserve Purchase</v>
          </cell>
          <cell r="D24" t="str">
            <v>Post Merger</v>
          </cell>
        </row>
        <row r="25">
          <cell r="C25" t="str">
            <v>Chehalis Station Service</v>
          </cell>
          <cell r="D25" t="str">
            <v>Post Merger</v>
          </cell>
        </row>
        <row r="26">
          <cell r="C26" t="str">
            <v xml:space="preserve">Combine Hills Wind p160595 </v>
          </cell>
          <cell r="D26" t="str">
            <v>Post Merger</v>
          </cell>
        </row>
        <row r="27">
          <cell r="C27" t="str">
            <v>Constellation 2013-2016</v>
          </cell>
          <cell r="D27" t="str">
            <v>Post Merger</v>
          </cell>
        </row>
        <row r="28">
          <cell r="C28" t="str">
            <v>Constellation p257677</v>
          </cell>
          <cell r="D28" t="str">
            <v>Post Merger</v>
          </cell>
        </row>
        <row r="29">
          <cell r="C29" t="str">
            <v>Constellation p257678</v>
          </cell>
          <cell r="D29" t="str">
            <v>Post Merger</v>
          </cell>
        </row>
        <row r="30">
          <cell r="C30" t="str">
            <v>Constellation p268849</v>
          </cell>
          <cell r="D30" t="str">
            <v>Post Merger</v>
          </cell>
        </row>
        <row r="31">
          <cell r="C31" t="str">
            <v>Deseret Purchase p194277</v>
          </cell>
          <cell r="D31" t="str">
            <v>Post Merger</v>
          </cell>
        </row>
        <row r="32">
          <cell r="C32" t="str">
            <v>Douglas PUD Settlement p38185</v>
          </cell>
          <cell r="D32" t="str">
            <v>Mid Columbia</v>
          </cell>
        </row>
        <row r="33">
          <cell r="C33" t="str">
            <v>Gemstate p99489</v>
          </cell>
          <cell r="D33" t="str">
            <v>Gemstate</v>
          </cell>
        </row>
        <row r="34">
          <cell r="C34" t="str">
            <v>Georgia-Pacific Camas</v>
          </cell>
          <cell r="D34" t="str">
            <v>Post Merger</v>
          </cell>
        </row>
        <row r="35">
          <cell r="C35" t="str">
            <v>Grant County 10 aMW p66274</v>
          </cell>
          <cell r="D35" t="str">
            <v>Misc/Pacific</v>
          </cell>
        </row>
        <row r="36">
          <cell r="C36" t="str">
            <v>Hermiston Purchase p99563</v>
          </cell>
          <cell r="D36" t="str">
            <v>Post Merger</v>
          </cell>
        </row>
        <row r="37">
          <cell r="C37" t="str">
            <v>Hurricane Purchase p393045</v>
          </cell>
          <cell r="D37" t="str">
            <v>Post Merger</v>
          </cell>
        </row>
        <row r="38">
          <cell r="C38" t="str">
            <v>Idaho Power p278538</v>
          </cell>
          <cell r="D38" t="str">
            <v>Post Merger</v>
          </cell>
        </row>
        <row r="39">
          <cell r="C39" t="str">
            <v>IPP Purchase</v>
          </cell>
          <cell r="D39" t="str">
            <v>IPP Layoff</v>
          </cell>
        </row>
        <row r="40">
          <cell r="C40" t="str">
            <v>Kennecott Generation Incentive</v>
          </cell>
          <cell r="D40" t="str">
            <v>Post Merger</v>
          </cell>
        </row>
        <row r="41">
          <cell r="C41" t="str">
            <v>LADWP p491303-4</v>
          </cell>
          <cell r="D41" t="str">
            <v>Post Merger</v>
          </cell>
        </row>
        <row r="42">
          <cell r="C42" t="str">
            <v>MagCorp p229846</v>
          </cell>
          <cell r="D42" t="str">
            <v>Post Merger</v>
          </cell>
        </row>
        <row r="43">
          <cell r="C43" t="str">
            <v>MagCorp Reserves p510378</v>
          </cell>
          <cell r="D43" t="str">
            <v>Post Merger</v>
          </cell>
        </row>
        <row r="44">
          <cell r="C44" t="str">
            <v>Morgan Stanley p189046</v>
          </cell>
          <cell r="D44" t="str">
            <v>Post Merger</v>
          </cell>
        </row>
        <row r="45">
          <cell r="C45" t="str">
            <v>Morgan Stanley p244840</v>
          </cell>
          <cell r="D45" t="str">
            <v>Post Merger</v>
          </cell>
        </row>
        <row r="46">
          <cell r="C46" t="str">
            <v>Morgan Stanley p244841</v>
          </cell>
          <cell r="D46" t="str">
            <v>Post Merger</v>
          </cell>
        </row>
        <row r="47">
          <cell r="C47" t="str">
            <v>Morgan Stanley p272153-6-8</v>
          </cell>
          <cell r="D47" t="str">
            <v>Post Merger</v>
          </cell>
        </row>
        <row r="48">
          <cell r="C48" t="str">
            <v>Morgan Stanley p272154-7</v>
          </cell>
          <cell r="D48" t="str">
            <v>Post Merger</v>
          </cell>
        </row>
        <row r="49">
          <cell r="C49" t="str">
            <v>Nebo Heat Rate Option p360539</v>
          </cell>
          <cell r="D49" t="str">
            <v>Post Merger</v>
          </cell>
        </row>
        <row r="50">
          <cell r="C50" t="str">
            <v>Nucor p346856</v>
          </cell>
          <cell r="D50" t="str">
            <v>Post Merger</v>
          </cell>
        </row>
        <row r="51">
          <cell r="C51" t="str">
            <v>P4 Production p137215/p145258</v>
          </cell>
          <cell r="D51" t="str">
            <v>Post Merger</v>
          </cell>
        </row>
        <row r="52">
          <cell r="C52" t="str">
            <v>PGE Cove p83984</v>
          </cell>
          <cell r="D52" t="str">
            <v>Misc/Pacific</v>
          </cell>
        </row>
        <row r="53">
          <cell r="C53" t="str">
            <v>Rock River Wind p100371</v>
          </cell>
          <cell r="D53" t="str">
            <v>Post Merger</v>
          </cell>
        </row>
        <row r="54">
          <cell r="C54" t="str">
            <v>Roseburg Forest Products p312292</v>
          </cell>
          <cell r="D54" t="str">
            <v>Post Merger</v>
          </cell>
        </row>
        <row r="55">
          <cell r="C55" t="str">
            <v>Small Purchases east</v>
          </cell>
          <cell r="D55" t="str">
            <v>Pre Merger</v>
          </cell>
        </row>
        <row r="56">
          <cell r="C56" t="str">
            <v>Small Purchases west</v>
          </cell>
          <cell r="D56" t="str">
            <v>Pre Merger</v>
          </cell>
        </row>
        <row r="57">
          <cell r="C57" t="str">
            <v>Three Buttes Wind p460457</v>
          </cell>
          <cell r="D57" t="str">
            <v>Post Merger</v>
          </cell>
        </row>
        <row r="58">
          <cell r="C58" t="str">
            <v>Top of the World Wind p522807</v>
          </cell>
          <cell r="D58" t="str">
            <v>Post Merger</v>
          </cell>
        </row>
        <row r="59">
          <cell r="C59" t="str">
            <v>Tri-State Purchase p27057</v>
          </cell>
          <cell r="D59" t="str">
            <v>Post Merger</v>
          </cell>
        </row>
        <row r="60">
          <cell r="C60" t="str">
            <v>UBS p268848</v>
          </cell>
          <cell r="D60" t="str">
            <v>Post Merger</v>
          </cell>
        </row>
        <row r="61">
          <cell r="C61" t="str">
            <v>UBS p268850</v>
          </cell>
          <cell r="D61" t="str">
            <v>Post Merger</v>
          </cell>
        </row>
        <row r="62">
          <cell r="C62" t="str">
            <v>West Valley Toll</v>
          </cell>
          <cell r="D62" t="str">
            <v>Post Merger</v>
          </cell>
        </row>
        <row r="63">
          <cell r="C63" t="str">
            <v>Weyerhaeuser Reserve p356685</v>
          </cell>
          <cell r="D63" t="str">
            <v>Post Merger</v>
          </cell>
        </row>
        <row r="64">
          <cell r="C64" t="str">
            <v>Wolverine Creek Wind p244520</v>
          </cell>
          <cell r="D64" t="str">
            <v>Post Merger</v>
          </cell>
        </row>
        <row r="65">
          <cell r="C65" t="str">
            <v>Place Holder</v>
          </cell>
          <cell r="D65" t="str">
            <v>Post Merger</v>
          </cell>
        </row>
        <row r="66">
          <cell r="C66" t="str">
            <v>DSM (Irrigation)</v>
          </cell>
          <cell r="D66" t="str">
            <v>Post Merger</v>
          </cell>
        </row>
        <row r="67">
          <cell r="C67" t="str">
            <v>QFs</v>
          </cell>
        </row>
        <row r="68">
          <cell r="C68" t="str">
            <v>QF California</v>
          </cell>
          <cell r="D68" t="str">
            <v>QF by State PPL</v>
          </cell>
        </row>
        <row r="69">
          <cell r="C69" t="str">
            <v>QF Idaho</v>
          </cell>
          <cell r="D69" t="str">
            <v>QF by State UPL</v>
          </cell>
        </row>
        <row r="70">
          <cell r="C70" t="str">
            <v>QF Oregon</v>
          </cell>
          <cell r="D70" t="str">
            <v>QF by State PPL</v>
          </cell>
        </row>
        <row r="71">
          <cell r="C71" t="str">
            <v>QF Utah</v>
          </cell>
          <cell r="D71" t="str">
            <v>QF by State UPL</v>
          </cell>
        </row>
        <row r="72">
          <cell r="C72" t="str">
            <v>QF Washington</v>
          </cell>
          <cell r="D72" t="str">
            <v>QF by State PPL</v>
          </cell>
        </row>
        <row r="73">
          <cell r="C73" t="str">
            <v>QF Wyoming</v>
          </cell>
          <cell r="D73" t="str">
            <v>QF by State UPL</v>
          </cell>
        </row>
        <row r="74">
          <cell r="C74" t="str">
            <v>Biomass p234159 QF</v>
          </cell>
          <cell r="D74" t="str">
            <v>QF PPL Pre Merger</v>
          </cell>
        </row>
        <row r="75">
          <cell r="C75" t="str">
            <v>Biomass One QF</v>
          </cell>
          <cell r="D75" t="str">
            <v>QF PPL Post Merger</v>
          </cell>
        </row>
        <row r="76">
          <cell r="C76" t="str">
            <v>Blue Mountain Wind QF</v>
          </cell>
          <cell r="D76" t="str">
            <v>QF UPL Post Merger</v>
          </cell>
        </row>
        <row r="77">
          <cell r="C77" t="str">
            <v>Butter Creek Wind QF</v>
          </cell>
          <cell r="D77" t="str">
            <v>QF PPL Post Merger</v>
          </cell>
        </row>
        <row r="78">
          <cell r="C78" t="str">
            <v>Chevron Wind p499335 QF</v>
          </cell>
          <cell r="D78" t="str">
            <v>QF UPL Post Merger</v>
          </cell>
        </row>
        <row r="79">
          <cell r="C79" t="str">
            <v>Co-Gen II p349170 QF</v>
          </cell>
          <cell r="D79" t="str">
            <v>QF PPL Post Merger</v>
          </cell>
        </row>
        <row r="80">
          <cell r="C80" t="str">
            <v>DCFP p316701 QF</v>
          </cell>
          <cell r="D80" t="str">
            <v>QF PPL Post Merger</v>
          </cell>
        </row>
        <row r="81">
          <cell r="C81" t="str">
            <v>D.R. Johnson</v>
          </cell>
          <cell r="D81" t="str">
            <v>QF PPL Post Merger</v>
          </cell>
        </row>
        <row r="82">
          <cell r="C82" t="str">
            <v>ExxonMobil p255042 QF</v>
          </cell>
          <cell r="D82" t="str">
            <v>QF UPL Post Merger</v>
          </cell>
        </row>
        <row r="83">
          <cell r="C83" t="str">
            <v>Five Pine Wind QF</v>
          </cell>
          <cell r="D83" t="str">
            <v>QF UPL Post Merger</v>
          </cell>
        </row>
        <row r="84">
          <cell r="C84" t="str">
            <v>Kennecott Refinery QF</v>
          </cell>
          <cell r="D84" t="str">
            <v>QF UPL Post Merger</v>
          </cell>
        </row>
        <row r="85">
          <cell r="C85" t="str">
            <v>Kennecott Smelter QF</v>
          </cell>
          <cell r="D85" t="str">
            <v>QF UPL Post Merger</v>
          </cell>
        </row>
        <row r="86">
          <cell r="C86" t="str">
            <v>Kennecott QF</v>
          </cell>
          <cell r="D86" t="str">
            <v>QF UPL Post Merger</v>
          </cell>
        </row>
        <row r="87">
          <cell r="C87" t="str">
            <v>North Point Wind QF</v>
          </cell>
          <cell r="D87" t="str">
            <v>QF UPL Post Merger</v>
          </cell>
        </row>
        <row r="88">
          <cell r="C88" t="str">
            <v>OM Power I Geothermal QF</v>
          </cell>
          <cell r="D88" t="str">
            <v>QF PPL Post Merger</v>
          </cell>
        </row>
        <row r="89">
          <cell r="C89" t="str">
            <v>Oregon Wind Farm QF</v>
          </cell>
          <cell r="D89" t="str">
            <v>QF PPL Post Merger</v>
          </cell>
        </row>
        <row r="90">
          <cell r="C90" t="str">
            <v>Pioneer Wind Park I QF</v>
          </cell>
          <cell r="D90" t="str">
            <v>QF UPL Post Merger</v>
          </cell>
        </row>
        <row r="91">
          <cell r="C91" t="str">
            <v>Pioneer Wind Park II QF</v>
          </cell>
          <cell r="D91" t="str">
            <v>QF UPL Post Merger</v>
          </cell>
        </row>
        <row r="92">
          <cell r="C92" t="str">
            <v>Power County North Wind QF p575612</v>
          </cell>
          <cell r="D92" t="str">
            <v>QF UPL Post Merger</v>
          </cell>
        </row>
        <row r="93">
          <cell r="C93" t="str">
            <v>Power County South Wind QF p575614</v>
          </cell>
          <cell r="D93" t="str">
            <v>QF UPL Post Merger</v>
          </cell>
        </row>
        <row r="94">
          <cell r="C94" t="str">
            <v>Roseburg Dillard QF</v>
          </cell>
          <cell r="D94" t="str">
            <v>QF PPL Post Merger</v>
          </cell>
        </row>
        <row r="95">
          <cell r="C95" t="str">
            <v>Schwendiman QF</v>
          </cell>
          <cell r="D95" t="str">
            <v>QF UPL Post Merger</v>
          </cell>
        </row>
        <row r="96">
          <cell r="C96" t="str">
            <v>SF Phosphates</v>
          </cell>
          <cell r="D96" t="str">
            <v>QF UPL Post Merger</v>
          </cell>
        </row>
        <row r="97">
          <cell r="C97" t="str">
            <v>Spanish Fork Wind 2 p311681 QF</v>
          </cell>
          <cell r="D97" t="str">
            <v>QF UPL Post Merger</v>
          </cell>
        </row>
        <row r="98">
          <cell r="C98" t="str">
            <v>Sunnyside p83997/p59965 QF</v>
          </cell>
          <cell r="D98" t="str">
            <v>QF UPL Pre Merger</v>
          </cell>
        </row>
        <row r="99">
          <cell r="C99" t="str">
            <v>Tesoro QF</v>
          </cell>
          <cell r="D99" t="str">
            <v>QF UPL Post Merger</v>
          </cell>
        </row>
        <row r="100">
          <cell r="C100" t="str">
            <v>Threemile Canyon Wind QF p500139</v>
          </cell>
          <cell r="D100" t="str">
            <v>QF PPL Post Merger</v>
          </cell>
        </row>
        <row r="101">
          <cell r="C101" t="str">
            <v>Evergreen BioPower p351030 QF</v>
          </cell>
          <cell r="D101" t="str">
            <v>QF PPL Post Merger</v>
          </cell>
        </row>
        <row r="102">
          <cell r="C102" t="str">
            <v>Mountain Wind 1 p367721 QF</v>
          </cell>
          <cell r="D102" t="str">
            <v>QF UPL Post Merger</v>
          </cell>
        </row>
        <row r="103">
          <cell r="C103" t="str">
            <v>Mountain Wind 2 p398449 QF</v>
          </cell>
          <cell r="D103" t="str">
            <v>QF UPL Post Merger</v>
          </cell>
        </row>
        <row r="105">
          <cell r="C105" t="str">
            <v>US Magnesium QF</v>
          </cell>
          <cell r="D105" t="str">
            <v>QF UPL Post Merger</v>
          </cell>
        </row>
        <row r="106">
          <cell r="C106" t="str">
            <v>MidC Hydro</v>
          </cell>
        </row>
        <row r="107">
          <cell r="C107" t="str">
            <v>Canadian Entitlement p60828</v>
          </cell>
          <cell r="D107" t="str">
            <v>Post Merger</v>
          </cell>
        </row>
        <row r="108">
          <cell r="C108" t="str">
            <v>Chelan - Rocky Reach p60827</v>
          </cell>
          <cell r="D108" t="str">
            <v>Mid Columbia</v>
          </cell>
        </row>
        <row r="109">
          <cell r="C109" t="str">
            <v>Douglas - Wells p60828</v>
          </cell>
          <cell r="D109" t="str">
            <v>Mid Columbia</v>
          </cell>
        </row>
        <row r="110">
          <cell r="C110" t="str">
            <v>Grant Displacement p270294</v>
          </cell>
          <cell r="D110" t="str">
            <v>Mid Columbia</v>
          </cell>
        </row>
        <row r="111">
          <cell r="C111" t="str">
            <v>Grant Reasonable</v>
          </cell>
          <cell r="D111" t="str">
            <v>Mid Columbia</v>
          </cell>
        </row>
        <row r="112">
          <cell r="C112" t="str">
            <v>Grant Meaningful Priority p390668</v>
          </cell>
          <cell r="D112" t="str">
            <v>Mid Columbia</v>
          </cell>
        </row>
        <row r="113">
          <cell r="C113" t="str">
            <v>Grant Surplus p258951</v>
          </cell>
          <cell r="D113" t="str">
            <v>Mid Columbia</v>
          </cell>
        </row>
        <row r="114">
          <cell r="C114" t="str">
            <v>Grant Power Auction</v>
          </cell>
          <cell r="D114" t="str">
            <v>Mid Columbia</v>
          </cell>
        </row>
        <row r="116">
          <cell r="C116" t="str">
            <v>Grant - Wanapum p60825</v>
          </cell>
          <cell r="D116" t="str">
            <v>Mid Columbia</v>
          </cell>
        </row>
        <row r="117">
          <cell r="C117" t="str">
            <v>Storage/Return</v>
          </cell>
        </row>
        <row r="118">
          <cell r="C118" t="str">
            <v>APGI/Colockum s191690</v>
          </cell>
          <cell r="D118" t="str">
            <v>Post Merger</v>
          </cell>
        </row>
        <row r="119">
          <cell r="C119" t="str">
            <v>APS Exchange p58118/s58119</v>
          </cell>
          <cell r="D119" t="str">
            <v>Post Merger</v>
          </cell>
        </row>
        <row r="120">
          <cell r="C120" t="str">
            <v>Black Hills CTs p64676</v>
          </cell>
          <cell r="D120" t="str">
            <v>Pacific Capacity</v>
          </cell>
        </row>
        <row r="121">
          <cell r="C121" t="str">
            <v>BPA Exchange p64706/p64888</v>
          </cell>
          <cell r="D121" t="str">
            <v>Pacific Pre Merger</v>
          </cell>
        </row>
        <row r="122">
          <cell r="C122" t="str">
            <v xml:space="preserve">BPA FC II Wind p63507 </v>
          </cell>
          <cell r="D122" t="str">
            <v>Post Merger</v>
          </cell>
        </row>
        <row r="123">
          <cell r="C123" t="str">
            <v xml:space="preserve">BPA FC IV Wind p79207 </v>
          </cell>
          <cell r="D123" t="str">
            <v>Post Merger</v>
          </cell>
        </row>
        <row r="124">
          <cell r="C124" t="str">
            <v>BPA Peaking p59820</v>
          </cell>
          <cell r="D124" t="str">
            <v>BPA Peak Purchase</v>
          </cell>
        </row>
        <row r="125">
          <cell r="C125" t="str">
            <v>BPA So. Idaho p64885/p83975/p64705</v>
          </cell>
          <cell r="D125" t="str">
            <v>Post Merger</v>
          </cell>
        </row>
        <row r="126">
          <cell r="C126" t="str">
            <v>Cargill p483225/s6 p485390/s89</v>
          </cell>
          <cell r="D126" t="str">
            <v>Post Merger</v>
          </cell>
        </row>
        <row r="127">
          <cell r="C127" t="str">
            <v>Cowlitz Swift p65787</v>
          </cell>
          <cell r="D127" t="str">
            <v>Pacific Pre Merger</v>
          </cell>
        </row>
        <row r="128">
          <cell r="C128" t="str">
            <v>EWEB FC I p63508/p63510</v>
          </cell>
          <cell r="D128" t="str">
            <v>Post Merger</v>
          </cell>
        </row>
        <row r="129">
          <cell r="C129" t="str">
            <v>PSCo Exchange p340325</v>
          </cell>
          <cell r="D129" t="str">
            <v>Post Merger</v>
          </cell>
        </row>
        <row r="130">
          <cell r="C130" t="str">
            <v>PSCO FC III p63362/s63361</v>
          </cell>
          <cell r="D130" t="str">
            <v>Post Merger</v>
          </cell>
        </row>
        <row r="131">
          <cell r="C131" t="str">
            <v>Redding Exchange p66276</v>
          </cell>
          <cell r="D131" t="str">
            <v>Post Merger</v>
          </cell>
        </row>
        <row r="132">
          <cell r="C132" t="str">
            <v>SCL State Line p105228</v>
          </cell>
          <cell r="D132" t="str">
            <v>Post Merger</v>
          </cell>
        </row>
        <row r="133">
          <cell r="C133" t="str">
            <v>Shell p489963/s489962</v>
          </cell>
          <cell r="D133" t="str">
            <v>Post Merger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C"/>
      <sheetName val="lookup"/>
    </sheetNames>
    <sheetDataSet>
      <sheetData sheetId="0">
        <row r="1">
          <cell r="A1">
            <v>0</v>
          </cell>
        </row>
      </sheetData>
      <sheetData sheetId="1">
        <row r="3">
          <cell r="C3" t="str">
            <v>Black Hills s27013/s28160</v>
          </cell>
          <cell r="D3" t="str">
            <v>Pacific Pre Merger</v>
          </cell>
        </row>
        <row r="4">
          <cell r="C4" t="str">
            <v>BPA Wind s42818</v>
          </cell>
          <cell r="D4" t="str">
            <v>Post Merger</v>
          </cell>
        </row>
        <row r="5">
          <cell r="C5" t="str">
            <v>East Area Sales (WCA Sale)</v>
          </cell>
          <cell r="D5" t="str">
            <v>Post Merger</v>
          </cell>
        </row>
        <row r="6">
          <cell r="C6" t="str">
            <v>Hurricane Sale s393046</v>
          </cell>
          <cell r="D6" t="str">
            <v>Post Merger</v>
          </cell>
        </row>
        <row r="7">
          <cell r="C7" t="str">
            <v>LADWP (IPP Layoff)</v>
          </cell>
          <cell r="D7" t="str">
            <v>Utah Pre Merger</v>
          </cell>
        </row>
        <row r="8">
          <cell r="C8" t="str">
            <v>NVE s523485</v>
          </cell>
          <cell r="D8" t="str">
            <v>Post Merger</v>
          </cell>
        </row>
        <row r="9">
          <cell r="C9" t="str">
            <v>NVE s811499</v>
          </cell>
          <cell r="D9" t="str">
            <v>Post Merger</v>
          </cell>
        </row>
        <row r="10">
          <cell r="C10" t="str">
            <v>Pacific Gas &amp; Electric s524491</v>
          </cell>
          <cell r="D10" t="str">
            <v>Post Merger</v>
          </cell>
        </row>
        <row r="11">
          <cell r="C11" t="str">
            <v>PSCO s100035</v>
          </cell>
          <cell r="D11" t="str">
            <v>Post Merger</v>
          </cell>
        </row>
        <row r="12">
          <cell r="C12" t="str">
            <v>Salt River Project s322940</v>
          </cell>
          <cell r="D12" t="str">
            <v>Post Merger</v>
          </cell>
        </row>
        <row r="13">
          <cell r="C13" t="str">
            <v>Sierra Pac 2 s25270</v>
          </cell>
          <cell r="D13" t="str">
            <v>Post Merger</v>
          </cell>
        </row>
        <row r="14">
          <cell r="C14" t="str">
            <v>SCE s513948</v>
          </cell>
          <cell r="D14" t="str">
            <v>Post Merger</v>
          </cell>
        </row>
        <row r="15">
          <cell r="C15" t="str">
            <v>SDG&amp;E s513949</v>
          </cell>
          <cell r="D15" t="str">
            <v>Post Merger</v>
          </cell>
        </row>
        <row r="16">
          <cell r="C16" t="str">
            <v>SMUD s24296</v>
          </cell>
          <cell r="D16" t="str">
            <v>Pacific Pre Merger</v>
          </cell>
        </row>
        <row r="17">
          <cell r="C17" t="str">
            <v>UAMPS s223863</v>
          </cell>
          <cell r="D17" t="str">
            <v>Post Merger</v>
          </cell>
        </row>
        <row r="18">
          <cell r="C18" t="str">
            <v>UAMPS s404236</v>
          </cell>
          <cell r="D18" t="str">
            <v>Post Merger</v>
          </cell>
        </row>
        <row r="21">
          <cell r="C21" t="str">
            <v>APS Supplemental p27875</v>
          </cell>
          <cell r="D21" t="str">
            <v>Post Merger</v>
          </cell>
        </row>
        <row r="22">
          <cell r="C22" t="str">
            <v>Avoided Cost Resource</v>
          </cell>
          <cell r="D22" t="str">
            <v>Post Merger</v>
          </cell>
        </row>
        <row r="23">
          <cell r="C23" t="str">
            <v>Blanding Purchase p379174</v>
          </cell>
          <cell r="D23" t="str">
            <v>Post Merger</v>
          </cell>
        </row>
        <row r="24">
          <cell r="C24" t="str">
            <v>BPA Reserve Purchase</v>
          </cell>
          <cell r="D24" t="str">
            <v>Post Merger</v>
          </cell>
        </row>
        <row r="25">
          <cell r="C25" t="str">
            <v>Chehalis Station Service</v>
          </cell>
          <cell r="D25" t="str">
            <v>Post Merger</v>
          </cell>
        </row>
        <row r="26">
          <cell r="C26" t="str">
            <v xml:space="preserve">Combine Hills Wind p160595 </v>
          </cell>
          <cell r="D26" t="str">
            <v>Post Merger</v>
          </cell>
        </row>
        <row r="27">
          <cell r="C27" t="str">
            <v>Constellation 2013-2016</v>
          </cell>
          <cell r="D27" t="str">
            <v>Post Merger</v>
          </cell>
        </row>
        <row r="28">
          <cell r="C28" t="str">
            <v>Constellation p257677</v>
          </cell>
          <cell r="D28" t="str">
            <v>Post Merger</v>
          </cell>
        </row>
        <row r="29">
          <cell r="C29" t="str">
            <v>Constellation p257678</v>
          </cell>
          <cell r="D29" t="str">
            <v>Post Merger</v>
          </cell>
        </row>
        <row r="30">
          <cell r="C30" t="str">
            <v>Constellation p268849</v>
          </cell>
          <cell r="D30" t="str">
            <v>Post Merger</v>
          </cell>
        </row>
        <row r="31">
          <cell r="C31" t="str">
            <v>Deseret Purchase p194277</v>
          </cell>
          <cell r="D31" t="str">
            <v>Post Merger</v>
          </cell>
        </row>
        <row r="32">
          <cell r="C32" t="str">
            <v>Douglas PUD Settlement p38185</v>
          </cell>
          <cell r="D32" t="str">
            <v>Mid Columbia</v>
          </cell>
        </row>
        <row r="33">
          <cell r="C33" t="str">
            <v>Gemstate p99489</v>
          </cell>
          <cell r="D33" t="str">
            <v>Gemstate</v>
          </cell>
        </row>
        <row r="34">
          <cell r="C34" t="str">
            <v>Georgia-Pacific Camas</v>
          </cell>
          <cell r="D34" t="str">
            <v>Post Merger</v>
          </cell>
        </row>
        <row r="35">
          <cell r="C35" t="str">
            <v>Grant County 10 aMW p66274</v>
          </cell>
          <cell r="D35" t="str">
            <v>Misc/Pacific</v>
          </cell>
        </row>
        <row r="36">
          <cell r="C36" t="str">
            <v>Hermiston Purchase p99563</v>
          </cell>
          <cell r="D36" t="str">
            <v>Post Merger</v>
          </cell>
        </row>
        <row r="37">
          <cell r="C37" t="str">
            <v>Hurricane Purchase p393045</v>
          </cell>
          <cell r="D37" t="str">
            <v>Post Merger</v>
          </cell>
        </row>
        <row r="38">
          <cell r="C38" t="str">
            <v>Idaho Power p278538</v>
          </cell>
          <cell r="D38" t="str">
            <v>Post Merger</v>
          </cell>
        </row>
        <row r="39">
          <cell r="C39" t="str">
            <v>IPP Purchase</v>
          </cell>
          <cell r="D39" t="str">
            <v>IPP Layoff</v>
          </cell>
        </row>
        <row r="40">
          <cell r="C40" t="str">
            <v>Kennecott Generation Incentive</v>
          </cell>
          <cell r="D40" t="str">
            <v>Post Merger</v>
          </cell>
        </row>
        <row r="41">
          <cell r="C41" t="str">
            <v>LADWP p491303-4</v>
          </cell>
          <cell r="D41" t="str">
            <v>Post Merger</v>
          </cell>
        </row>
        <row r="42">
          <cell r="C42" t="str">
            <v>MagCorp p229846</v>
          </cell>
          <cell r="D42" t="str">
            <v>Post Merger</v>
          </cell>
        </row>
        <row r="43">
          <cell r="C43" t="str">
            <v>MagCorp Reserves p510378</v>
          </cell>
          <cell r="D43" t="str">
            <v>Post Merger</v>
          </cell>
        </row>
        <row r="44">
          <cell r="C44" t="str">
            <v>Morgan Stanley p189046</v>
          </cell>
          <cell r="D44" t="str">
            <v>Post Merger</v>
          </cell>
        </row>
        <row r="45">
          <cell r="C45" t="str">
            <v>Morgan Stanley p244840</v>
          </cell>
          <cell r="D45" t="str">
            <v>Post Merger</v>
          </cell>
        </row>
        <row r="46">
          <cell r="C46" t="str">
            <v>Morgan Stanley p244841</v>
          </cell>
          <cell r="D46" t="str">
            <v>Post Merger</v>
          </cell>
        </row>
        <row r="47">
          <cell r="C47" t="str">
            <v>Morgan Stanley p272153-6-8</v>
          </cell>
          <cell r="D47" t="str">
            <v>Post Merger</v>
          </cell>
        </row>
        <row r="48">
          <cell r="C48" t="str">
            <v>Morgan Stanley p272154-7</v>
          </cell>
          <cell r="D48" t="str">
            <v>Post Merger</v>
          </cell>
        </row>
        <row r="49">
          <cell r="C49" t="str">
            <v>Nebo Heat Rate Option p360539</v>
          </cell>
          <cell r="D49" t="str">
            <v>Post Merger</v>
          </cell>
        </row>
        <row r="50">
          <cell r="C50" t="str">
            <v>Nucor p346856</v>
          </cell>
          <cell r="D50" t="str">
            <v>Post Merger</v>
          </cell>
        </row>
        <row r="51">
          <cell r="C51" t="str">
            <v>P4 Production p137215/p145258</v>
          </cell>
          <cell r="D51" t="str">
            <v>Post Merger</v>
          </cell>
        </row>
        <row r="52">
          <cell r="C52" t="str">
            <v>PGE Cove p83984</v>
          </cell>
          <cell r="D52" t="str">
            <v>Misc/Pacific</v>
          </cell>
        </row>
        <row r="53">
          <cell r="C53" t="str">
            <v>Rock River Wind p100371</v>
          </cell>
          <cell r="D53" t="str">
            <v>Post Merger</v>
          </cell>
        </row>
        <row r="54">
          <cell r="C54" t="str">
            <v>Roseburg Forest Products p312292</v>
          </cell>
          <cell r="D54" t="str">
            <v>Post Merger</v>
          </cell>
        </row>
        <row r="55">
          <cell r="C55" t="str">
            <v>Small Purchases east</v>
          </cell>
          <cell r="D55" t="str">
            <v>Pre Merger</v>
          </cell>
        </row>
        <row r="56">
          <cell r="C56" t="str">
            <v>Small Purchases west</v>
          </cell>
          <cell r="D56" t="str">
            <v>Pre Merger</v>
          </cell>
        </row>
        <row r="57">
          <cell r="C57" t="str">
            <v>Three Buttes Wind p460457</v>
          </cell>
          <cell r="D57" t="str">
            <v>Post Merger</v>
          </cell>
        </row>
        <row r="58">
          <cell r="C58" t="str">
            <v>Top of the World Wind p522807</v>
          </cell>
          <cell r="D58" t="str">
            <v>Post Merger</v>
          </cell>
        </row>
        <row r="59">
          <cell r="C59" t="str">
            <v>Tri-State Purchase p27057</v>
          </cell>
          <cell r="D59" t="str">
            <v>Post Merger</v>
          </cell>
        </row>
        <row r="60">
          <cell r="C60" t="str">
            <v>UBS p268848</v>
          </cell>
          <cell r="D60" t="str">
            <v>Post Merger</v>
          </cell>
        </row>
        <row r="61">
          <cell r="C61" t="str">
            <v>UBS p268850</v>
          </cell>
          <cell r="D61" t="str">
            <v>Post Merger</v>
          </cell>
        </row>
        <row r="62">
          <cell r="C62" t="str">
            <v>West Valley Toll</v>
          </cell>
          <cell r="D62" t="str">
            <v>Post Merger</v>
          </cell>
        </row>
        <row r="63">
          <cell r="C63" t="str">
            <v>Weyerhaeuser Reserve p356685</v>
          </cell>
          <cell r="D63" t="str">
            <v>Post Merger</v>
          </cell>
        </row>
        <row r="64">
          <cell r="C64" t="str">
            <v>Wolverine Creek Wind p244520</v>
          </cell>
          <cell r="D64" t="str">
            <v>Post Merger</v>
          </cell>
        </row>
        <row r="65">
          <cell r="C65" t="str">
            <v>Place Holder</v>
          </cell>
          <cell r="D65" t="str">
            <v>Post Merger</v>
          </cell>
        </row>
        <row r="66">
          <cell r="C66" t="str">
            <v>DSM (Irrigation)</v>
          </cell>
          <cell r="D66" t="str">
            <v>Post Merger</v>
          </cell>
        </row>
        <row r="67">
          <cell r="C67" t="str">
            <v>QFs</v>
          </cell>
        </row>
        <row r="68">
          <cell r="C68" t="str">
            <v>QF California</v>
          </cell>
          <cell r="D68" t="str">
            <v>QF by State PPL</v>
          </cell>
        </row>
        <row r="69">
          <cell r="C69" t="str">
            <v>QF Idaho</v>
          </cell>
          <cell r="D69" t="str">
            <v>QF by State UPL</v>
          </cell>
        </row>
        <row r="70">
          <cell r="C70" t="str">
            <v>QF Oregon</v>
          </cell>
          <cell r="D70" t="str">
            <v>QF by State PPL</v>
          </cell>
        </row>
        <row r="71">
          <cell r="C71" t="str">
            <v>QF Utah</v>
          </cell>
          <cell r="D71" t="str">
            <v>QF by State UPL</v>
          </cell>
        </row>
        <row r="72">
          <cell r="C72" t="str">
            <v>QF Washington</v>
          </cell>
          <cell r="D72" t="str">
            <v>QF by State PPL</v>
          </cell>
        </row>
        <row r="73">
          <cell r="C73" t="str">
            <v>QF Wyoming</v>
          </cell>
          <cell r="D73" t="str">
            <v>QF by State UPL</v>
          </cell>
        </row>
        <row r="74">
          <cell r="C74" t="str">
            <v>Biomass p234159 QF</v>
          </cell>
          <cell r="D74" t="str">
            <v>QF PPL Pre Merger</v>
          </cell>
        </row>
        <row r="75">
          <cell r="C75" t="str">
            <v>Biomass One QF</v>
          </cell>
          <cell r="D75" t="str">
            <v>QF PPL Post Merger</v>
          </cell>
        </row>
        <row r="76">
          <cell r="C76" t="str">
            <v>Blue Mountain Wind QF</v>
          </cell>
          <cell r="D76" t="str">
            <v>QF UPL Post Merger</v>
          </cell>
        </row>
        <row r="77">
          <cell r="C77" t="str">
            <v>Butter Creek Wind QF</v>
          </cell>
          <cell r="D77" t="str">
            <v>QF PPL Post Merger</v>
          </cell>
        </row>
        <row r="78">
          <cell r="C78" t="str">
            <v>Chevron Wind p499335 QF</v>
          </cell>
          <cell r="D78" t="str">
            <v>QF UPL Post Merger</v>
          </cell>
        </row>
        <row r="79">
          <cell r="C79" t="str">
            <v>Co-Gen II p349170 QF</v>
          </cell>
          <cell r="D79" t="str">
            <v>QF PPL Post Merger</v>
          </cell>
        </row>
        <row r="80">
          <cell r="C80" t="str">
            <v>DCFP p316701 QF</v>
          </cell>
          <cell r="D80" t="str">
            <v>QF PPL Post Merger</v>
          </cell>
        </row>
        <row r="81">
          <cell r="C81" t="str">
            <v>D.R. Johnson</v>
          </cell>
          <cell r="D81" t="str">
            <v>QF PPL Post Merger</v>
          </cell>
        </row>
        <row r="82">
          <cell r="C82" t="str">
            <v>ExxonMobil p255042 QF</v>
          </cell>
          <cell r="D82" t="str">
            <v>QF UPL Post Merger</v>
          </cell>
        </row>
        <row r="83">
          <cell r="C83" t="str">
            <v>Five Pine Wind QF</v>
          </cell>
          <cell r="D83" t="str">
            <v>QF UPL Post Merger</v>
          </cell>
        </row>
        <row r="84">
          <cell r="C84" t="str">
            <v>Kennecott Refinery QF</v>
          </cell>
          <cell r="D84" t="str">
            <v>QF UPL Post Merger</v>
          </cell>
        </row>
        <row r="85">
          <cell r="C85" t="str">
            <v>Kennecott Smelter QF</v>
          </cell>
          <cell r="D85" t="str">
            <v>QF UPL Post Merger</v>
          </cell>
        </row>
        <row r="86">
          <cell r="C86" t="str">
            <v>Kennecott QF</v>
          </cell>
          <cell r="D86" t="str">
            <v>QF UPL Post Merger</v>
          </cell>
        </row>
        <row r="87">
          <cell r="C87" t="str">
            <v>North Point Wind QF</v>
          </cell>
          <cell r="D87" t="str">
            <v>QF UPL Post Merger</v>
          </cell>
        </row>
        <row r="88">
          <cell r="C88" t="str">
            <v>OM Power I Geothermal QF</v>
          </cell>
          <cell r="D88" t="str">
            <v>QF PPL Post Merger</v>
          </cell>
        </row>
        <row r="89">
          <cell r="C89" t="str">
            <v>Oregon Wind Farm QF</v>
          </cell>
          <cell r="D89" t="str">
            <v>QF PPL Post Merger</v>
          </cell>
        </row>
        <row r="90">
          <cell r="C90" t="str">
            <v>Pioneer Wind Park I QF</v>
          </cell>
          <cell r="D90" t="str">
            <v>QF UPL Post Merger</v>
          </cell>
        </row>
        <row r="91">
          <cell r="C91" t="str">
            <v>Pioneer Wind Park II QF</v>
          </cell>
          <cell r="D91" t="str">
            <v>QF UPL Post Merger</v>
          </cell>
        </row>
        <row r="92">
          <cell r="C92" t="str">
            <v>Power County North Wind QF p575612</v>
          </cell>
          <cell r="D92" t="str">
            <v>QF UPL Post Merger</v>
          </cell>
        </row>
        <row r="93">
          <cell r="C93" t="str">
            <v>Power County South Wind QF p575614</v>
          </cell>
          <cell r="D93" t="str">
            <v>QF UPL Post Merger</v>
          </cell>
        </row>
        <row r="94">
          <cell r="C94" t="str">
            <v>Roseburg Dillard QF</v>
          </cell>
          <cell r="D94" t="str">
            <v>QF PPL Post Merger</v>
          </cell>
        </row>
        <row r="95">
          <cell r="C95" t="str">
            <v>Schwendiman QF</v>
          </cell>
          <cell r="D95" t="str">
            <v>QF UPL Post Merger</v>
          </cell>
        </row>
        <row r="96">
          <cell r="C96" t="str">
            <v>SF Phosphates</v>
          </cell>
          <cell r="D96" t="str">
            <v>QF UPL Post Merger</v>
          </cell>
        </row>
        <row r="97">
          <cell r="C97" t="str">
            <v>Spanish Fork Wind 2 p311681 QF</v>
          </cell>
          <cell r="D97" t="str">
            <v>QF UPL Post Merger</v>
          </cell>
        </row>
        <row r="98">
          <cell r="C98" t="str">
            <v>Sunnyside p83997/p59965 QF</v>
          </cell>
          <cell r="D98" t="str">
            <v>QF UPL Pre Merger</v>
          </cell>
        </row>
        <row r="99">
          <cell r="C99" t="str">
            <v>Tesoro QF</v>
          </cell>
          <cell r="D99" t="str">
            <v>QF UPL Post Merger</v>
          </cell>
        </row>
        <row r="100">
          <cell r="C100" t="str">
            <v>Threemile Canyon Wind QF p500139</v>
          </cell>
          <cell r="D100" t="str">
            <v>QF PPL Post Merger</v>
          </cell>
        </row>
        <row r="101">
          <cell r="C101" t="str">
            <v>Evergreen BioPower p351030 QF</v>
          </cell>
          <cell r="D101" t="str">
            <v>QF PPL Post Merger</v>
          </cell>
        </row>
        <row r="102">
          <cell r="C102" t="str">
            <v>Mountain Wind 1 p367721 QF</v>
          </cell>
          <cell r="D102" t="str">
            <v>QF UPL Post Merger</v>
          </cell>
        </row>
        <row r="103">
          <cell r="C103" t="str">
            <v>Mountain Wind 2 p398449 QF</v>
          </cell>
          <cell r="D103" t="str">
            <v>QF UPL Post Merger</v>
          </cell>
        </row>
        <row r="105">
          <cell r="C105" t="str">
            <v>US Magnesium QF</v>
          </cell>
          <cell r="D105" t="str">
            <v>QF UPL Post Merger</v>
          </cell>
        </row>
        <row r="106">
          <cell r="C106" t="str">
            <v>MidC Hydro</v>
          </cell>
        </row>
        <row r="107">
          <cell r="C107" t="str">
            <v>Canadian Entitlement p60828</v>
          </cell>
          <cell r="D107" t="str">
            <v>Post Merger</v>
          </cell>
        </row>
        <row r="108">
          <cell r="C108" t="str">
            <v>Chelan - Rocky Reach p60827</v>
          </cell>
          <cell r="D108" t="str">
            <v>Mid Columbia</v>
          </cell>
        </row>
        <row r="109">
          <cell r="C109" t="str">
            <v>Douglas - Wells p60828</v>
          </cell>
          <cell r="D109" t="str">
            <v>Mid Columbia</v>
          </cell>
        </row>
        <row r="110">
          <cell r="C110" t="str">
            <v>Grant Displacement p270294</v>
          </cell>
          <cell r="D110" t="str">
            <v>Mid Columbia</v>
          </cell>
        </row>
        <row r="111">
          <cell r="C111" t="str">
            <v>Grant Reasonable</v>
          </cell>
          <cell r="D111" t="str">
            <v>Mid Columbia</v>
          </cell>
        </row>
        <row r="112">
          <cell r="C112" t="str">
            <v>Grant Meaningful Priority p390668</v>
          </cell>
          <cell r="D112" t="str">
            <v>Mid Columbia</v>
          </cell>
        </row>
        <row r="113">
          <cell r="C113" t="str">
            <v>Grant Surplus p258951</v>
          </cell>
          <cell r="D113" t="str">
            <v>Mid Columbia</v>
          </cell>
        </row>
        <row r="114">
          <cell r="C114" t="str">
            <v>Grant Power Auction</v>
          </cell>
          <cell r="D114" t="str">
            <v>Mid Columbia</v>
          </cell>
        </row>
        <row r="116">
          <cell r="C116" t="str">
            <v>Grant - Wanapum p60825</v>
          </cell>
          <cell r="D116" t="str">
            <v>Mid Columbia</v>
          </cell>
        </row>
        <row r="117">
          <cell r="C117" t="str">
            <v>Storage/Return</v>
          </cell>
        </row>
        <row r="118">
          <cell r="C118" t="str">
            <v>APGI/Colockum s191690</v>
          </cell>
          <cell r="D118" t="str">
            <v>Post Merger</v>
          </cell>
        </row>
        <row r="119">
          <cell r="C119" t="str">
            <v>APS Exchange p58118/s58119</v>
          </cell>
          <cell r="D119" t="str">
            <v>Post Merger</v>
          </cell>
        </row>
        <row r="120">
          <cell r="C120" t="str">
            <v>Black Hills CTs p64676</v>
          </cell>
          <cell r="D120" t="str">
            <v>Pacific Capacity</v>
          </cell>
        </row>
        <row r="121">
          <cell r="C121" t="str">
            <v>BPA Exchange p64706/p64888</v>
          </cell>
          <cell r="D121" t="str">
            <v>Pacific Pre Merger</v>
          </cell>
        </row>
        <row r="122">
          <cell r="C122" t="str">
            <v xml:space="preserve">BPA FC II Wind p63507 </v>
          </cell>
          <cell r="D122" t="str">
            <v>Post Merger</v>
          </cell>
        </row>
        <row r="123">
          <cell r="C123" t="str">
            <v xml:space="preserve">BPA FC IV Wind p79207 </v>
          </cell>
          <cell r="D123" t="str">
            <v>Post Merger</v>
          </cell>
        </row>
        <row r="124">
          <cell r="C124" t="str">
            <v>BPA Peaking p59820</v>
          </cell>
          <cell r="D124" t="str">
            <v>BPA Peak Purchase</v>
          </cell>
        </row>
        <row r="125">
          <cell r="C125" t="str">
            <v>BPA So. Idaho p64885/p83975/p64705</v>
          </cell>
          <cell r="D125" t="str">
            <v>Post Merger</v>
          </cell>
        </row>
        <row r="126">
          <cell r="C126" t="str">
            <v>Cargill p483225/s6 p485390/s89</v>
          </cell>
          <cell r="D126" t="str">
            <v>Post Merger</v>
          </cell>
        </row>
        <row r="127">
          <cell r="C127" t="str">
            <v>Cowlitz Swift p65787</v>
          </cell>
          <cell r="D127" t="str">
            <v>Pacific Pre Merger</v>
          </cell>
        </row>
        <row r="128">
          <cell r="C128" t="str">
            <v>EWEB FC I p63508/p63510</v>
          </cell>
          <cell r="D128" t="str">
            <v>Post Merger</v>
          </cell>
        </row>
        <row r="129">
          <cell r="C129" t="str">
            <v>PSCo Exchange p340325</v>
          </cell>
          <cell r="D129" t="str">
            <v>Post Merger</v>
          </cell>
        </row>
        <row r="130">
          <cell r="C130" t="str">
            <v>PSCO FC III p63362/s63361</v>
          </cell>
          <cell r="D130" t="str">
            <v>Post Merger</v>
          </cell>
        </row>
        <row r="131">
          <cell r="C131" t="str">
            <v>Redding Exchange p66276</v>
          </cell>
          <cell r="D131" t="str">
            <v>Post Merger</v>
          </cell>
        </row>
        <row r="132">
          <cell r="C132" t="str">
            <v>SCL State Line p105228</v>
          </cell>
          <cell r="D132" t="str">
            <v>Post Merger</v>
          </cell>
        </row>
        <row r="133">
          <cell r="C133" t="str">
            <v>Shell p489963/s489962</v>
          </cell>
          <cell r="D133" t="str">
            <v>Post Merger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0"/>
  <sheetViews>
    <sheetView tabSelected="1" view="pageBreakPreview" zoomScale="85" zoomScaleNormal="85" zoomScaleSheetLayoutView="85" workbookViewId="0">
      <selection activeCell="E30" sqref="E30:E31"/>
    </sheetView>
  </sheetViews>
  <sheetFormatPr defaultRowHeight="12.75"/>
  <cols>
    <col min="1" max="1" width="4.140625" style="2" customWidth="1"/>
    <col min="2" max="2" width="6.85546875" style="2" customWidth="1"/>
    <col min="3" max="3" width="28.140625" style="2" customWidth="1"/>
    <col min="4" max="4" width="10.5703125" style="2" customWidth="1"/>
    <col min="5" max="5" width="9.140625" style="2"/>
    <col min="6" max="6" width="14.5703125" style="3" customWidth="1"/>
    <col min="7" max="7" width="9.140625" style="4"/>
    <col min="8" max="8" width="10.42578125" style="4" bestFit="1" customWidth="1"/>
    <col min="9" max="9" width="13.140625" style="4" bestFit="1" customWidth="1"/>
    <col min="10" max="16384" width="9.140625" style="2"/>
  </cols>
  <sheetData>
    <row r="1" spans="1:10">
      <c r="A1" s="1" t="str">
        <f>'5.1.2'!A1</f>
        <v>PacifiCorp</v>
      </c>
      <c r="B1" s="1"/>
      <c r="I1" s="144" t="s">
        <v>234</v>
      </c>
      <c r="J1" s="171">
        <v>5.0999999999999996</v>
      </c>
    </row>
    <row r="2" spans="1:10">
      <c r="A2" s="1" t="str">
        <f>'5.1.2'!A2</f>
        <v>Washington General Rate Case - Rebuttal June 2012</v>
      </c>
      <c r="B2" s="1"/>
    </row>
    <row r="3" spans="1:10">
      <c r="A3" s="87" t="s">
        <v>168</v>
      </c>
      <c r="B3" s="1"/>
    </row>
    <row r="5" spans="1:10">
      <c r="F5" s="5" t="s">
        <v>1</v>
      </c>
      <c r="I5" s="4" t="s">
        <v>13</v>
      </c>
    </row>
    <row r="6" spans="1:10" ht="15">
      <c r="D6" s="6" t="s">
        <v>2</v>
      </c>
      <c r="E6" s="6" t="s">
        <v>3</v>
      </c>
      <c r="F6" s="7" t="s">
        <v>4</v>
      </c>
      <c r="G6" s="6" t="s">
        <v>5</v>
      </c>
      <c r="H6" s="6" t="s">
        <v>174</v>
      </c>
      <c r="I6" s="6" t="s">
        <v>224</v>
      </c>
      <c r="J6" s="6" t="s">
        <v>6</v>
      </c>
    </row>
    <row r="7" spans="1:10" ht="15">
      <c r="B7" s="1" t="s">
        <v>7</v>
      </c>
      <c r="D7" s="6"/>
      <c r="E7" s="6"/>
      <c r="F7" s="7"/>
      <c r="G7" s="6"/>
      <c r="H7" s="6"/>
      <c r="I7" s="6"/>
      <c r="J7" s="6"/>
    </row>
    <row r="8" spans="1:10" ht="15">
      <c r="B8" s="87"/>
      <c r="C8" s="12"/>
      <c r="D8" s="6"/>
      <c r="E8" s="6"/>
      <c r="F8" s="7"/>
      <c r="G8" s="6"/>
      <c r="H8" s="6"/>
      <c r="I8" s="6"/>
      <c r="J8" s="6"/>
    </row>
    <row r="9" spans="1:10">
      <c r="B9" s="87" t="str">
        <f>'5.1.2'!A14</f>
        <v>Sales for Resale  (Account 447)</v>
      </c>
      <c r="C9" s="12"/>
    </row>
    <row r="10" spans="1:10">
      <c r="B10" s="12" t="str">
        <f>'5.1.2'!A15</f>
        <v>Existing Firm Sales - Pacific</v>
      </c>
      <c r="C10" s="12"/>
      <c r="D10" s="9" t="str">
        <f>'5.1.2'!B15</f>
        <v>447NPC</v>
      </c>
      <c r="E10" s="14" t="s">
        <v>237</v>
      </c>
      <c r="F10" s="3">
        <f>'5.1.2'!K15</f>
        <v>4011899.9299999997</v>
      </c>
      <c r="G10" s="4" t="str">
        <f>+'5.1.2'!C15</f>
        <v>CAGW</v>
      </c>
      <c r="H10" s="172">
        <v>0.2262649010137</v>
      </c>
      <c r="I10" s="4">
        <f>F10*H10</f>
        <v>907752.14053831995</v>
      </c>
      <c r="J10" s="4"/>
    </row>
    <row r="11" spans="1:10">
      <c r="B11" s="12" t="str">
        <f>'5.1.2'!A16</f>
        <v>Post-Merger Firm Sales</v>
      </c>
      <c r="C11" s="12"/>
      <c r="D11" s="9" t="str">
        <f>'5.1.2'!B16</f>
        <v>447NPC</v>
      </c>
      <c r="E11" s="14" t="s">
        <v>237</v>
      </c>
      <c r="F11" s="3">
        <f>'5.1.2'!K16</f>
        <v>125254957.55999999</v>
      </c>
      <c r="G11" s="4" t="str">
        <f>+'5.1.2'!C16</f>
        <v>CAGW</v>
      </c>
      <c r="H11" s="172">
        <v>0.2262649010137</v>
      </c>
      <c r="I11" s="4">
        <f t="shared" ref="I11:I12" si="0">F11*H11</f>
        <v>28340800.573788591</v>
      </c>
      <c r="J11" s="4"/>
    </row>
    <row r="12" spans="1:10">
      <c r="B12" s="12" t="str">
        <f>'5.1.2'!A17</f>
        <v>Non-Firm Sales</v>
      </c>
      <c r="C12" s="12"/>
      <c r="D12" s="9" t="str">
        <f>'5.1.2'!B17</f>
        <v>447NPC</v>
      </c>
      <c r="E12" s="14" t="s">
        <v>237</v>
      </c>
      <c r="F12" s="3">
        <f>'5.1.2'!K17</f>
        <v>0</v>
      </c>
      <c r="G12" s="4" t="str">
        <f>+'5.1.2'!C17</f>
        <v>CAEW</v>
      </c>
      <c r="H12" s="172">
        <v>0.22648067236840891</v>
      </c>
      <c r="I12" s="4">
        <f t="shared" si="0"/>
        <v>0</v>
      </c>
      <c r="J12" s="4"/>
    </row>
    <row r="13" spans="1:10">
      <c r="B13" s="12" t="str">
        <f>'5.1.2'!A18</f>
        <v>Total Sales for Resale</v>
      </c>
      <c r="C13" s="12"/>
      <c r="D13" s="9"/>
      <c r="E13" s="14"/>
      <c r="F13" s="13">
        <f>SUM(F10:F12)</f>
        <v>129266857.48999998</v>
      </c>
      <c r="H13" s="172"/>
      <c r="I13" s="13">
        <f>SUM(I10:I12)</f>
        <v>29248552.714326911</v>
      </c>
      <c r="J13" s="4" t="s">
        <v>201</v>
      </c>
    </row>
    <row r="14" spans="1:10">
      <c r="B14" s="12"/>
      <c r="C14" s="83"/>
      <c r="D14" s="9"/>
      <c r="E14" s="14"/>
      <c r="H14" s="172"/>
    </row>
    <row r="15" spans="1:10">
      <c r="B15" s="87" t="str">
        <f>'5.1.2'!A20</f>
        <v>Purchased Power (Account 555)</v>
      </c>
      <c r="C15" s="83"/>
      <c r="D15" s="9"/>
      <c r="E15" s="14"/>
      <c r="H15" s="172"/>
    </row>
    <row r="16" spans="1:10">
      <c r="B16" s="12" t="str">
        <f>'5.1.2'!A21</f>
        <v>Existing Firm Demand - Pacific</v>
      </c>
      <c r="C16" s="83"/>
      <c r="D16" s="9" t="str">
        <f>'5.1.2'!B21</f>
        <v>555NPC</v>
      </c>
      <c r="E16" s="14" t="s">
        <v>237</v>
      </c>
      <c r="F16" s="3">
        <f>'5.1.2'!K21</f>
        <v>3025959.9532312695</v>
      </c>
      <c r="G16" s="4" t="str">
        <f>+'5.1.2'!C21</f>
        <v>CAGW</v>
      </c>
      <c r="H16" s="172">
        <v>0.2262649010137</v>
      </c>
      <c r="I16" s="4">
        <f t="shared" ref="I16:I20" si="1">F16*H16</f>
        <v>684668.52928929345</v>
      </c>
      <c r="J16" s="4"/>
    </row>
    <row r="17" spans="2:10">
      <c r="B17" s="12" t="str">
        <f>'5.1.2'!A22</f>
        <v>Existing Firm Energy</v>
      </c>
      <c r="C17" s="83"/>
      <c r="D17" s="9" t="str">
        <f>'5.1.2'!B22</f>
        <v>555NPC</v>
      </c>
      <c r="E17" s="14" t="s">
        <v>237</v>
      </c>
      <c r="F17" s="3">
        <f>'5.1.2'!K22</f>
        <v>14742917.98676873</v>
      </c>
      <c r="G17" s="4" t="str">
        <f>+'5.1.2'!C22</f>
        <v>CAEW</v>
      </c>
      <c r="H17" s="172">
        <v>0.22648067236840891</v>
      </c>
      <c r="I17" s="4">
        <f t="shared" si="1"/>
        <v>3338985.9783156915</v>
      </c>
      <c r="J17" s="4"/>
    </row>
    <row r="18" spans="2:10">
      <c r="B18" s="12" t="s">
        <v>226</v>
      </c>
      <c r="C18" s="83"/>
      <c r="D18" s="9" t="s">
        <v>164</v>
      </c>
      <c r="E18" s="14" t="s">
        <v>237</v>
      </c>
      <c r="F18" s="3">
        <f>'5.1.2'!K23</f>
        <v>-17768877.760000005</v>
      </c>
      <c r="G18" s="4" t="str">
        <f>+'5.1.2'!C23</f>
        <v>CAGW</v>
      </c>
      <c r="H18" s="172">
        <v>0.2262649010137</v>
      </c>
      <c r="I18" s="4">
        <f t="shared" si="1"/>
        <v>-4020473.3674909365</v>
      </c>
      <c r="J18" s="4"/>
    </row>
    <row r="19" spans="2:10">
      <c r="B19" s="12" t="str">
        <f>'5.1.2'!A24</f>
        <v>Post-Merger Firm Energy</v>
      </c>
      <c r="C19" s="83"/>
      <c r="D19" s="9" t="str">
        <f>'5.1.2'!B24</f>
        <v>555NPC</v>
      </c>
      <c r="E19" s="14" t="s">
        <v>237</v>
      </c>
      <c r="F19" s="3">
        <f>'5.1.2'!K24</f>
        <v>105966368.21000004</v>
      </c>
      <c r="G19" s="4" t="str">
        <f>+'5.1.2'!C24</f>
        <v>CAGW</v>
      </c>
      <c r="H19" s="172">
        <v>0.2262649010137</v>
      </c>
      <c r="I19" s="4">
        <f t="shared" si="1"/>
        <v>23976469.813816946</v>
      </c>
      <c r="J19" s="4"/>
    </row>
    <row r="20" spans="2:10">
      <c r="B20" s="12" t="str">
        <f>'5.1.2'!A25</f>
        <v>Other Generation Expenses</v>
      </c>
      <c r="C20" s="12"/>
      <c r="D20" s="9" t="str">
        <f>'5.1.2'!B25</f>
        <v>555NPC</v>
      </c>
      <c r="E20" s="14" t="s">
        <v>237</v>
      </c>
      <c r="F20" s="3">
        <f>'5.1.2'!K25</f>
        <v>620611.67000000004</v>
      </c>
      <c r="G20" s="4" t="str">
        <f>+'5.1.2'!C25</f>
        <v>CAGW</v>
      </c>
      <c r="H20" s="172">
        <v>0.2262649010137</v>
      </c>
      <c r="I20" s="4">
        <f t="shared" si="1"/>
        <v>140422.63808049707</v>
      </c>
      <c r="J20" s="4"/>
    </row>
    <row r="21" spans="2:10">
      <c r="B21" s="12" t="str">
        <f>'5.1.2'!A26</f>
        <v>Total Purchased Power</v>
      </c>
      <c r="C21" s="12"/>
      <c r="D21" s="9"/>
      <c r="E21" s="14"/>
      <c r="F21" s="13">
        <f>SUM(F16:F20)</f>
        <v>106586980.06000003</v>
      </c>
      <c r="H21" s="172"/>
      <c r="I21" s="13">
        <f>SUM(I16:I20)</f>
        <v>24120073.592011493</v>
      </c>
      <c r="J21" s="4" t="s">
        <v>201</v>
      </c>
    </row>
    <row r="22" spans="2:10">
      <c r="B22" s="12"/>
      <c r="C22" s="12"/>
      <c r="D22" s="9"/>
      <c r="E22" s="14"/>
      <c r="H22" s="172"/>
    </row>
    <row r="23" spans="2:10">
      <c r="B23" s="87" t="str">
        <f>'5.1.2'!A28</f>
        <v>Wheeling (Account 565)</v>
      </c>
      <c r="C23" s="12"/>
      <c r="D23" s="9"/>
      <c r="E23" s="14"/>
      <c r="H23" s="172"/>
      <c r="J23" s="4"/>
    </row>
    <row r="24" spans="2:10">
      <c r="B24" s="12" t="str">
        <f>'5.1.2'!A29</f>
        <v>Existing Firm - Pacific</v>
      </c>
      <c r="C24" s="12"/>
      <c r="D24" s="9" t="str">
        <f>'5.1.2'!B29</f>
        <v>565NPC</v>
      </c>
      <c r="E24" s="14" t="s">
        <v>237</v>
      </c>
      <c r="F24" s="3">
        <f>'5.1.2'!K29</f>
        <v>22190023.084799994</v>
      </c>
      <c r="G24" s="4" t="str">
        <f>+'5.1.2'!C29</f>
        <v>CAGW</v>
      </c>
      <c r="H24" s="172">
        <v>0.2262649010137</v>
      </c>
      <c r="I24" s="4">
        <f t="shared" ref="I24:I26" si="2">F24*H24</f>
        <v>5020823.3767739888</v>
      </c>
      <c r="J24" s="4"/>
    </row>
    <row r="25" spans="2:10">
      <c r="B25" s="12" t="str">
        <f>'5.1.2'!A30</f>
        <v>Post Merger Firm</v>
      </c>
      <c r="C25" s="83"/>
      <c r="D25" s="9" t="str">
        <f>'5.1.2'!B30</f>
        <v>565NPC</v>
      </c>
      <c r="E25" s="14" t="s">
        <v>237</v>
      </c>
      <c r="F25" s="3">
        <f>'5.1.2'!K30</f>
        <v>-23133516.764799997</v>
      </c>
      <c r="G25" s="4" t="str">
        <f>+'5.1.2'!C30</f>
        <v>CAGW</v>
      </c>
      <c r="H25" s="172">
        <v>0.2262649010137</v>
      </c>
      <c r="I25" s="4">
        <f t="shared" si="2"/>
        <v>-5234302.8808862409</v>
      </c>
      <c r="J25" s="4"/>
    </row>
    <row r="26" spans="2:10">
      <c r="B26" s="12" t="str">
        <f>'5.1.2'!A31</f>
        <v>Non Firm</v>
      </c>
      <c r="C26" s="83"/>
      <c r="D26" s="9" t="str">
        <f>'5.1.2'!B31</f>
        <v>565NPC</v>
      </c>
      <c r="E26" s="14" t="s">
        <v>237</v>
      </c>
      <c r="F26" s="3">
        <f>'5.1.2'!K31</f>
        <v>0</v>
      </c>
      <c r="G26" s="4" t="str">
        <f>+'5.1.2'!C31</f>
        <v>CAEW</v>
      </c>
      <c r="H26" s="172">
        <v>0.22648067236840891</v>
      </c>
      <c r="I26" s="4">
        <f t="shared" si="2"/>
        <v>0</v>
      </c>
      <c r="J26" s="4"/>
    </row>
    <row r="27" spans="2:10">
      <c r="B27" s="12" t="str">
        <f>'5.1.2'!A32</f>
        <v>Total Wheeling Expense</v>
      </c>
      <c r="C27" s="12"/>
      <c r="D27" s="9"/>
      <c r="E27" s="14"/>
      <c r="F27" s="13">
        <f>SUM(F24:F26)</f>
        <v>-943493.68000000343</v>
      </c>
      <c r="H27" s="172"/>
      <c r="I27" s="13">
        <f>SUM(I24:I26)</f>
        <v>-213479.50411225203</v>
      </c>
      <c r="J27" s="4" t="s">
        <v>201</v>
      </c>
    </row>
    <row r="28" spans="2:10">
      <c r="B28" s="12"/>
      <c r="C28" s="12"/>
      <c r="D28" s="9"/>
      <c r="E28" s="14"/>
      <c r="H28" s="172"/>
    </row>
    <row r="29" spans="2:10">
      <c r="B29" s="87" t="str">
        <f>'5.1.2'!A34</f>
        <v>Fuel Expense (Accounts 501 and 547)</v>
      </c>
      <c r="C29" s="87"/>
      <c r="D29" s="9"/>
      <c r="E29" s="14"/>
      <c r="H29" s="172"/>
      <c r="J29" s="4"/>
    </row>
    <row r="30" spans="2:10">
      <c r="B30" s="12" t="str">
        <f>'5.1.2'!A35</f>
        <v>Fuel Consumed - Coal</v>
      </c>
      <c r="C30" s="87"/>
      <c r="D30" s="9" t="str">
        <f>'5.1.2'!B35</f>
        <v>501NPC</v>
      </c>
      <c r="E30" s="14" t="s">
        <v>237</v>
      </c>
      <c r="F30" s="3">
        <f>'5.1.2'!K35</f>
        <v>-13605533.289999992</v>
      </c>
      <c r="G30" s="4" t="str">
        <f>+'5.1.2'!C35</f>
        <v>CAEW</v>
      </c>
      <c r="H30" s="172">
        <v>0.22648067236840891</v>
      </c>
      <c r="I30" s="4">
        <f t="shared" ref="I30:I31" si="3">F30*H30</f>
        <v>-3081390.3274499686</v>
      </c>
      <c r="J30" s="4"/>
    </row>
    <row r="31" spans="2:10">
      <c r="B31" s="12" t="str">
        <f>'5.1.2'!A36</f>
        <v>Fuel Consumed - Natural Gas</v>
      </c>
      <c r="C31" s="87"/>
      <c r="D31" s="9" t="str">
        <f>'5.1.2'!B36</f>
        <v>547NPC</v>
      </c>
      <c r="E31" s="14" t="s">
        <v>237</v>
      </c>
      <c r="F31" s="3">
        <f>'5.1.2'!K36</f>
        <v>15410191.480000004</v>
      </c>
      <c r="G31" s="4" t="str">
        <f>+'5.1.2'!C36</f>
        <v>CAEW</v>
      </c>
      <c r="H31" s="172">
        <v>0.22648067236840891</v>
      </c>
      <c r="I31" s="4">
        <f t="shared" si="3"/>
        <v>3490110.5277163275</v>
      </c>
      <c r="J31" s="4"/>
    </row>
    <row r="32" spans="2:10">
      <c r="B32" s="12" t="str">
        <f>'5.1.2'!A37</f>
        <v>Total Fuel and Other Expense</v>
      </c>
      <c r="C32" s="87"/>
      <c r="D32" s="9"/>
      <c r="E32" s="14"/>
      <c r="F32" s="13">
        <f>SUM(F30:F31)</f>
        <v>1804658.1900000125</v>
      </c>
      <c r="H32" s="173"/>
      <c r="I32" s="13">
        <f>SUM(I30:I31)</f>
        <v>408720.20026635891</v>
      </c>
      <c r="J32" s="4" t="s">
        <v>201</v>
      </c>
    </row>
    <row r="33" spans="1:11">
      <c r="B33" s="12"/>
      <c r="C33" s="87"/>
      <c r="D33" s="9"/>
      <c r="E33" s="14"/>
      <c r="H33" s="173"/>
      <c r="I33" s="3"/>
      <c r="J33" s="4"/>
    </row>
    <row r="34" spans="1:11">
      <c r="B34" s="8" t="s">
        <v>169</v>
      </c>
      <c r="C34" s="1"/>
      <c r="D34" s="9"/>
      <c r="E34" s="14"/>
      <c r="F34" s="13">
        <f>-F13+F21+F27+F32</f>
        <v>-21818712.919999938</v>
      </c>
      <c r="H34" s="173"/>
      <c r="I34" s="13">
        <f>-I13+I21+I27+I32</f>
        <v>-4933238.4261613116</v>
      </c>
      <c r="J34" s="4" t="s">
        <v>201</v>
      </c>
    </row>
    <row r="35" spans="1:11">
      <c r="C35" s="1"/>
      <c r="F35" s="11"/>
      <c r="J35" s="4"/>
    </row>
    <row r="36" spans="1:11">
      <c r="C36" s="1"/>
      <c r="F36" s="11"/>
      <c r="J36" s="4"/>
    </row>
    <row r="37" spans="1:11">
      <c r="C37" s="1"/>
      <c r="F37" s="11"/>
      <c r="J37" s="4"/>
    </row>
    <row r="42" spans="1:11" ht="13.5" thickBot="1">
      <c r="B42" s="10" t="s">
        <v>18</v>
      </c>
    </row>
    <row r="43" spans="1:11">
      <c r="A43" s="174" t="s">
        <v>223</v>
      </c>
      <c r="B43" s="175"/>
      <c r="C43" s="175"/>
      <c r="D43" s="175"/>
      <c r="E43" s="175"/>
      <c r="F43" s="175"/>
      <c r="G43" s="175"/>
      <c r="H43" s="175"/>
      <c r="I43" s="175"/>
      <c r="J43" s="175"/>
      <c r="K43" s="176"/>
    </row>
    <row r="44" spans="1:11">
      <c r="A44" s="177"/>
      <c r="B44" s="178"/>
      <c r="C44" s="178"/>
      <c r="D44" s="178"/>
      <c r="E44" s="178"/>
      <c r="F44" s="178"/>
      <c r="G44" s="178"/>
      <c r="H44" s="178"/>
      <c r="I44" s="178"/>
      <c r="J44" s="178"/>
      <c r="K44" s="179"/>
    </row>
    <row r="45" spans="1:11">
      <c r="A45" s="177"/>
      <c r="B45" s="178"/>
      <c r="C45" s="178"/>
      <c r="D45" s="178"/>
      <c r="E45" s="178"/>
      <c r="F45" s="178"/>
      <c r="G45" s="178"/>
      <c r="H45" s="178"/>
      <c r="I45" s="178"/>
      <c r="J45" s="178"/>
      <c r="K45" s="179"/>
    </row>
    <row r="46" spans="1:11">
      <c r="A46" s="177"/>
      <c r="B46" s="178"/>
      <c r="C46" s="178"/>
      <c r="D46" s="178"/>
      <c r="E46" s="178"/>
      <c r="F46" s="178"/>
      <c r="G46" s="178"/>
      <c r="H46" s="178"/>
      <c r="I46" s="178"/>
      <c r="J46" s="178"/>
      <c r="K46" s="179"/>
    </row>
    <row r="47" spans="1:11">
      <c r="A47" s="177"/>
      <c r="B47" s="178"/>
      <c r="C47" s="178"/>
      <c r="D47" s="178"/>
      <c r="E47" s="178"/>
      <c r="F47" s="178"/>
      <c r="G47" s="178"/>
      <c r="H47" s="178"/>
      <c r="I47" s="178"/>
      <c r="J47" s="178"/>
      <c r="K47" s="179"/>
    </row>
    <row r="48" spans="1:11">
      <c r="A48" s="177"/>
      <c r="B48" s="178"/>
      <c r="C48" s="178"/>
      <c r="D48" s="178"/>
      <c r="E48" s="178"/>
      <c r="F48" s="178"/>
      <c r="G48" s="178"/>
      <c r="H48" s="178"/>
      <c r="I48" s="178"/>
      <c r="J48" s="178"/>
      <c r="K48" s="179"/>
    </row>
    <row r="49" spans="1:11">
      <c r="A49" s="177"/>
      <c r="B49" s="178"/>
      <c r="C49" s="178"/>
      <c r="D49" s="178"/>
      <c r="E49" s="178"/>
      <c r="F49" s="178"/>
      <c r="G49" s="178"/>
      <c r="H49" s="178"/>
      <c r="I49" s="178"/>
      <c r="J49" s="178"/>
      <c r="K49" s="179"/>
    </row>
    <row r="50" spans="1:11" ht="13.5" thickBot="1">
      <c r="A50" s="180"/>
      <c r="B50" s="181"/>
      <c r="C50" s="181"/>
      <c r="D50" s="181"/>
      <c r="E50" s="181"/>
      <c r="F50" s="181"/>
      <c r="G50" s="181"/>
      <c r="H50" s="181"/>
      <c r="I50" s="181"/>
      <c r="J50" s="181"/>
      <c r="K50" s="182"/>
    </row>
  </sheetData>
  <mergeCells count="1">
    <mergeCell ref="A43:K50"/>
  </mergeCells>
  <conditionalFormatting sqref="B9:B26">
    <cfRule type="cellIs" dxfId="5" priority="3" stopIfTrue="1" operator="equal">
      <formula>"Adjustment to Income/Expense/Rate Base:"</formula>
    </cfRule>
  </conditionalFormatting>
  <conditionalFormatting sqref="B20:B22">
    <cfRule type="cellIs" dxfId="4" priority="2" stopIfTrue="1" operator="equal">
      <formula>"Title"</formula>
    </cfRule>
  </conditionalFormatting>
  <conditionalFormatting sqref="B27:B34">
    <cfRule type="cellIs" dxfId="3" priority="1" stopIfTrue="1" operator="equal">
      <formula>"Adjustment to Income/Expense/Rate Base:"</formula>
    </cfRule>
  </conditionalFormatting>
  <pageMargins left="0.75" right="0.75" top="1" bottom="1" header="0.5" footer="0.5"/>
  <pageSetup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0"/>
  <sheetViews>
    <sheetView view="pageBreakPreview" zoomScale="85" zoomScaleNormal="100" zoomScaleSheetLayoutView="85" workbookViewId="0">
      <selection activeCell="E30" sqref="E30:E31"/>
    </sheetView>
  </sheetViews>
  <sheetFormatPr defaultRowHeight="12.75"/>
  <cols>
    <col min="1" max="1" width="4.140625" style="2" customWidth="1"/>
    <col min="2" max="2" width="6.85546875" style="2" customWidth="1"/>
    <col min="3" max="3" width="28.140625" style="2" customWidth="1"/>
    <col min="4" max="4" width="10.5703125" style="2" customWidth="1"/>
    <col min="5" max="5" width="9.140625" style="4"/>
    <col min="6" max="6" width="14.5703125" style="3" customWidth="1"/>
    <col min="7" max="7" width="9.140625" style="4"/>
    <col min="8" max="8" width="10.28515625" style="4" bestFit="1" customWidth="1"/>
    <col min="9" max="9" width="13.140625" style="4" bestFit="1" customWidth="1"/>
    <col min="10" max="16384" width="9.140625" style="2"/>
  </cols>
  <sheetData>
    <row r="1" spans="1:10">
      <c r="A1" s="1" t="str">
        <f>'5.1.2'!A1</f>
        <v>PacifiCorp</v>
      </c>
      <c r="B1" s="1"/>
      <c r="I1" s="144" t="s">
        <v>234</v>
      </c>
      <c r="J1" s="170" t="s">
        <v>193</v>
      </c>
    </row>
    <row r="2" spans="1:10">
      <c r="A2" s="1" t="str">
        <f>'5.1.2'!A2</f>
        <v>Washington General Rate Case - Rebuttal June 2012</v>
      </c>
      <c r="B2" s="1"/>
    </row>
    <row r="3" spans="1:10">
      <c r="A3" s="87" t="s">
        <v>236</v>
      </c>
      <c r="B3" s="1"/>
    </row>
    <row r="5" spans="1:10">
      <c r="F5" s="5" t="s">
        <v>1</v>
      </c>
      <c r="I5" s="4" t="s">
        <v>13</v>
      </c>
    </row>
    <row r="6" spans="1:10" ht="15">
      <c r="D6" s="6" t="s">
        <v>2</v>
      </c>
      <c r="E6" s="6" t="s">
        <v>3</v>
      </c>
      <c r="F6" s="7" t="s">
        <v>4</v>
      </c>
      <c r="G6" s="6" t="s">
        <v>5</v>
      </c>
      <c r="H6" s="6" t="s">
        <v>174</v>
      </c>
      <c r="I6" s="6" t="s">
        <v>224</v>
      </c>
      <c r="J6" s="6" t="s">
        <v>6</v>
      </c>
    </row>
    <row r="7" spans="1:10" ht="15">
      <c r="B7" s="87" t="s">
        <v>7</v>
      </c>
      <c r="C7" s="12"/>
      <c r="D7" s="6"/>
      <c r="E7" s="6"/>
      <c r="F7" s="7"/>
      <c r="G7" s="6"/>
      <c r="H7" s="6"/>
      <c r="I7" s="6"/>
      <c r="J7" s="6"/>
    </row>
    <row r="8" spans="1:10" ht="15">
      <c r="B8" s="87"/>
      <c r="C8" s="12"/>
      <c r="D8" s="6"/>
      <c r="E8" s="6"/>
      <c r="F8" s="7"/>
      <c r="G8" s="6"/>
      <c r="H8" s="6"/>
      <c r="I8" s="6"/>
      <c r="J8" s="6"/>
    </row>
    <row r="9" spans="1:10">
      <c r="B9" s="87" t="str">
        <f>'5.1.2'!A14</f>
        <v>Sales for Resale  (Account 447)</v>
      </c>
      <c r="C9" s="12"/>
    </row>
    <row r="10" spans="1:10">
      <c r="B10" s="12" t="str">
        <f>'5.1.2'!A15</f>
        <v>Existing Firm Sales - Pacific</v>
      </c>
      <c r="C10" s="12"/>
      <c r="D10" s="9" t="str">
        <f>'5.1.2'!B15</f>
        <v>447NPC</v>
      </c>
      <c r="E10" s="14" t="s">
        <v>238</v>
      </c>
      <c r="F10" s="3">
        <f>'5.1.2'!T15</f>
        <v>0</v>
      </c>
      <c r="G10" s="4" t="str">
        <f>+'5.1.2'!C15</f>
        <v>CAGW</v>
      </c>
      <c r="H10" s="172">
        <v>0.2262649010137</v>
      </c>
      <c r="I10" s="4">
        <f>F10*H10</f>
        <v>0</v>
      </c>
      <c r="J10" s="4"/>
    </row>
    <row r="11" spans="1:10">
      <c r="B11" s="12" t="str">
        <f>'5.1.2'!A16</f>
        <v>Post-Merger Firm Sales</v>
      </c>
      <c r="C11" s="12"/>
      <c r="D11" s="9" t="str">
        <f>'5.1.2'!B16</f>
        <v>447NPC</v>
      </c>
      <c r="E11" s="14" t="s">
        <v>238</v>
      </c>
      <c r="F11" s="3">
        <f>'5.1.2'!T16</f>
        <v>-149389219.75999999</v>
      </c>
      <c r="G11" s="4" t="str">
        <f>+'5.1.2'!C16</f>
        <v>CAGW</v>
      </c>
      <c r="H11" s="172">
        <v>0.2262649010137</v>
      </c>
      <c r="I11" s="4">
        <f t="shared" ref="I11:I12" si="0">F11*H11</f>
        <v>-33801537.021510273</v>
      </c>
      <c r="J11" s="4"/>
    </row>
    <row r="12" spans="1:10">
      <c r="B12" s="12" t="str">
        <f>'5.1.2'!A17</f>
        <v>Non-Firm Sales</v>
      </c>
      <c r="C12" s="12"/>
      <c r="D12" s="9" t="str">
        <f>'5.1.2'!B17</f>
        <v>447NPC</v>
      </c>
      <c r="E12" s="14" t="s">
        <v>238</v>
      </c>
      <c r="F12" s="3">
        <f>'5.1.2'!T17</f>
        <v>0</v>
      </c>
      <c r="G12" s="4" t="str">
        <f>+'5.1.2'!C17</f>
        <v>CAEW</v>
      </c>
      <c r="H12" s="172">
        <v>0.22648067236840891</v>
      </c>
      <c r="I12" s="4">
        <f t="shared" si="0"/>
        <v>0</v>
      </c>
    </row>
    <row r="13" spans="1:10">
      <c r="B13" s="12" t="str">
        <f>'5.1.2'!A18</f>
        <v>Total Sales for Resale</v>
      </c>
      <c r="C13" s="12"/>
      <c r="D13" s="9"/>
      <c r="E13" s="14"/>
      <c r="F13" s="13">
        <f>SUM(F10:F12)</f>
        <v>-149389219.75999999</v>
      </c>
      <c r="H13" s="172"/>
      <c r="I13" s="13">
        <f>SUM(I10:I12)</f>
        <v>-33801537.021510273</v>
      </c>
      <c r="J13" s="4" t="s">
        <v>201</v>
      </c>
    </row>
    <row r="14" spans="1:10">
      <c r="B14" s="12"/>
      <c r="C14" s="83"/>
      <c r="D14" s="9"/>
      <c r="E14" s="14"/>
      <c r="H14" s="172"/>
    </row>
    <row r="15" spans="1:10">
      <c r="B15" s="87" t="str">
        <f>'5.1.2'!A20</f>
        <v>Purchased Power (Account 555)</v>
      </c>
      <c r="C15" s="83"/>
      <c r="D15" s="9"/>
      <c r="E15" s="14"/>
      <c r="H15" s="172"/>
    </row>
    <row r="16" spans="1:10">
      <c r="B16" s="12" t="str">
        <f>'5.1.2'!A21</f>
        <v>Existing Firm Demand - Pacific</v>
      </c>
      <c r="C16" s="83"/>
      <c r="D16" s="9" t="str">
        <f>'5.1.2'!B21</f>
        <v>555NPC</v>
      </c>
      <c r="E16" s="14" t="s">
        <v>238</v>
      </c>
      <c r="F16" s="3">
        <f>'5.1.2'!T21</f>
        <v>-12039917.632967431</v>
      </c>
      <c r="G16" s="4" t="str">
        <f>+'5.1.2'!C21</f>
        <v>CAGW</v>
      </c>
      <c r="H16" s="172">
        <v>0.2262649010137</v>
      </c>
      <c r="I16" s="4">
        <f t="shared" ref="I16:I20" si="1">F16*H16</f>
        <v>-2724210.7714364771</v>
      </c>
      <c r="J16" s="4"/>
    </row>
    <row r="17" spans="2:10">
      <c r="B17" s="12" t="str">
        <f>'5.1.2'!A22</f>
        <v>Existing Firm Energy</v>
      </c>
      <c r="C17" s="83"/>
      <c r="D17" s="9" t="str">
        <f>'5.1.2'!B22</f>
        <v>555NPC</v>
      </c>
      <c r="E17" s="14" t="s">
        <v>238</v>
      </c>
      <c r="F17" s="3">
        <f>'5.1.2'!T22</f>
        <v>-8955835.1012656279</v>
      </c>
      <c r="G17" s="4" t="str">
        <f>+'5.1.2'!C22</f>
        <v>CAEW</v>
      </c>
      <c r="H17" s="172">
        <v>0.22648067236840891</v>
      </c>
      <c r="I17" s="4">
        <f t="shared" si="1"/>
        <v>-2028323.5553552369</v>
      </c>
      <c r="J17" s="4"/>
    </row>
    <row r="18" spans="2:10">
      <c r="B18" s="12" t="str">
        <f>'5.1.2'!A23</f>
        <v>WCA Qualifying Facilities</v>
      </c>
      <c r="C18" s="83"/>
      <c r="D18" s="9" t="str">
        <f>'5.1.2'!B23</f>
        <v>555NPC</v>
      </c>
      <c r="E18" s="14" t="s">
        <v>238</v>
      </c>
      <c r="F18" s="3">
        <f>'5.1.2'!T23</f>
        <v>11576776.6442331</v>
      </c>
      <c r="G18" s="4" t="str">
        <f>+'5.1.2'!C23</f>
        <v>CAGW</v>
      </c>
      <c r="H18" s="172">
        <v>0.2262649010137</v>
      </c>
      <c r="I18" s="4">
        <f t="shared" si="1"/>
        <v>2619418.2214651164</v>
      </c>
      <c r="J18" s="4"/>
    </row>
    <row r="19" spans="2:10">
      <c r="B19" s="12" t="str">
        <f>'5.1.2'!A24</f>
        <v>Post-Merger Firm Energy</v>
      </c>
      <c r="C19" s="83"/>
      <c r="D19" s="9" t="str">
        <f>'5.1.2'!B24</f>
        <v>555NPC</v>
      </c>
      <c r="E19" s="14" t="s">
        <v>238</v>
      </c>
      <c r="F19" s="3">
        <f>'5.1.2'!T24</f>
        <v>-168487369.04999998</v>
      </c>
      <c r="G19" s="4" t="str">
        <f>+'5.1.2'!C24</f>
        <v>CAGW</v>
      </c>
      <c r="H19" s="172">
        <v>0.2262649010137</v>
      </c>
      <c r="I19" s="4">
        <f t="shared" si="1"/>
        <v>-38122777.880156986</v>
      </c>
      <c r="J19" s="4"/>
    </row>
    <row r="20" spans="2:10">
      <c r="B20" s="12" t="str">
        <f>'5.1.2'!A25</f>
        <v>Other Generation Expenses</v>
      </c>
      <c r="C20" s="12"/>
      <c r="D20" s="9" t="str">
        <f>'5.1.2'!B25</f>
        <v>555NPC</v>
      </c>
      <c r="E20" s="14" t="s">
        <v>238</v>
      </c>
      <c r="F20" s="3">
        <f>'5.1.2'!T25</f>
        <v>57637.75</v>
      </c>
      <c r="G20" s="4" t="str">
        <f>+'5.1.2'!C25</f>
        <v>CAGW</v>
      </c>
      <c r="H20" s="172">
        <v>0.2262649010137</v>
      </c>
      <c r="I20" s="4">
        <f t="shared" si="1"/>
        <v>13041.399798402388</v>
      </c>
    </row>
    <row r="21" spans="2:10">
      <c r="B21" s="12" t="str">
        <f>'5.1.2'!A26</f>
        <v>Total Purchased Power</v>
      </c>
      <c r="C21" s="12"/>
      <c r="D21" s="9"/>
      <c r="E21" s="14"/>
      <c r="F21" s="13">
        <f>SUM(F16:F20)</f>
        <v>-177848707.38999993</v>
      </c>
      <c r="H21" s="172"/>
      <c r="I21" s="13">
        <f>SUM(I16:I20)</f>
        <v>-40242852.585685186</v>
      </c>
      <c r="J21" s="4" t="s">
        <v>201</v>
      </c>
    </row>
    <row r="22" spans="2:10">
      <c r="B22" s="12"/>
      <c r="C22" s="12"/>
      <c r="D22" s="9"/>
      <c r="E22" s="14"/>
      <c r="H22" s="172"/>
    </row>
    <row r="23" spans="2:10">
      <c r="B23" s="87" t="str">
        <f>'5.1.2'!A28</f>
        <v>Wheeling (Account 565)</v>
      </c>
      <c r="C23" s="12"/>
      <c r="D23" s="9"/>
      <c r="E23" s="14"/>
      <c r="H23" s="172"/>
      <c r="J23" s="4"/>
    </row>
    <row r="24" spans="2:10">
      <c r="B24" s="12" t="str">
        <f>'5.1.2'!A29</f>
        <v>Existing Firm - Pacific</v>
      </c>
      <c r="C24" s="12"/>
      <c r="D24" s="9" t="str">
        <f>'5.1.2'!B29</f>
        <v>565NPC</v>
      </c>
      <c r="E24" s="14" t="s">
        <v>238</v>
      </c>
      <c r="F24" s="3">
        <f>'5.1.2'!T29</f>
        <v>2241693.3248981871</v>
      </c>
      <c r="G24" s="4" t="str">
        <f>+'5.1.2'!C29</f>
        <v>CAGW</v>
      </c>
      <c r="H24" s="172">
        <v>0.2262649010137</v>
      </c>
      <c r="I24" s="4">
        <f t="shared" ref="I24:I26" si="2">F24*H24</f>
        <v>507216.51826116035</v>
      </c>
      <c r="J24" s="4"/>
    </row>
    <row r="25" spans="2:10">
      <c r="B25" s="12" t="str">
        <f>'5.1.2'!A30</f>
        <v>Post Merger Firm</v>
      </c>
      <c r="C25" s="83"/>
      <c r="D25" s="9" t="str">
        <f>'5.1.2'!B30</f>
        <v>565NPC</v>
      </c>
      <c r="E25" s="14" t="s">
        <v>238</v>
      </c>
      <c r="F25" s="3">
        <f>'5.1.2'!T30</f>
        <v>685054.67510180175</v>
      </c>
      <c r="G25" s="4" t="str">
        <f>+'5.1.2'!C30</f>
        <v>CAGW</v>
      </c>
      <c r="H25" s="172">
        <v>0.2262649010137</v>
      </c>
      <c r="I25" s="4">
        <f t="shared" si="2"/>
        <v>155003.8282508816</v>
      </c>
      <c r="J25" s="4"/>
    </row>
    <row r="26" spans="2:10">
      <c r="B26" s="12" t="str">
        <f>'5.1.2'!A31</f>
        <v>Non Firm</v>
      </c>
      <c r="C26" s="83"/>
      <c r="D26" s="9" t="str">
        <f>'5.1.2'!B31</f>
        <v>565NPC</v>
      </c>
      <c r="E26" s="14" t="s">
        <v>238</v>
      </c>
      <c r="F26" s="3">
        <f>'5.1.2'!T31</f>
        <v>0</v>
      </c>
      <c r="G26" s="4" t="str">
        <f>+'5.1.2'!C31</f>
        <v>CAEW</v>
      </c>
      <c r="H26" s="172">
        <v>0.22648067236840891</v>
      </c>
      <c r="I26" s="4">
        <f t="shared" si="2"/>
        <v>0</v>
      </c>
      <c r="J26" s="4"/>
    </row>
    <row r="27" spans="2:10">
      <c r="B27" s="12" t="str">
        <f>'5.1.2'!A32</f>
        <v>Total Wheeling Expense</v>
      </c>
      <c r="C27" s="12"/>
      <c r="D27" s="9"/>
      <c r="E27" s="14"/>
      <c r="F27" s="13">
        <f>SUM(F24:F26)</f>
        <v>2926747.9999999888</v>
      </c>
      <c r="H27" s="172"/>
      <c r="I27" s="13">
        <f>SUM(I24:I26)</f>
        <v>662220.34651204199</v>
      </c>
      <c r="J27" s="4" t="s">
        <v>201</v>
      </c>
    </row>
    <row r="28" spans="2:10">
      <c r="B28" s="12"/>
      <c r="C28" s="12"/>
      <c r="D28" s="9"/>
      <c r="E28" s="14"/>
      <c r="H28" s="172"/>
    </row>
    <row r="29" spans="2:10">
      <c r="B29" s="87" t="str">
        <f>'5.1.2'!A34</f>
        <v>Fuel Expense (Accounts 501 and 547)</v>
      </c>
      <c r="C29" s="87"/>
      <c r="D29" s="9"/>
      <c r="E29" s="14"/>
      <c r="H29" s="172"/>
      <c r="J29" s="4"/>
    </row>
    <row r="30" spans="2:10">
      <c r="B30" s="12" t="str">
        <f>'5.1.2'!A35</f>
        <v>Fuel Consumed - Coal</v>
      </c>
      <c r="C30" s="87"/>
      <c r="D30" s="9" t="str">
        <f>'5.1.2'!B35</f>
        <v>501NPC</v>
      </c>
      <c r="E30" s="14" t="s">
        <v>238</v>
      </c>
      <c r="F30" s="3">
        <f>'5.1.2'!T35</f>
        <v>24551067.779999971</v>
      </c>
      <c r="G30" s="4" t="str">
        <f>+'5.1.2'!C35</f>
        <v>CAEW</v>
      </c>
      <c r="H30" s="172">
        <v>0.22648067236840891</v>
      </c>
      <c r="I30" s="4">
        <f t="shared" ref="I30:I31" si="3">F30*H30</f>
        <v>5560342.3381767739</v>
      </c>
      <c r="J30" s="4"/>
    </row>
    <row r="31" spans="2:10">
      <c r="B31" s="12" t="str">
        <f>'5.1.2'!A36</f>
        <v>Fuel Consumed - Natural Gas</v>
      </c>
      <c r="C31" s="87"/>
      <c r="D31" s="9" t="str">
        <f>'5.1.2'!B36</f>
        <v>547NPC</v>
      </c>
      <c r="E31" s="14" t="s">
        <v>238</v>
      </c>
      <c r="F31" s="3">
        <f>'5.1.2'!T36</f>
        <v>-21837966.060000002</v>
      </c>
      <c r="G31" s="4" t="str">
        <f>+'5.1.2'!C36</f>
        <v>CAEW</v>
      </c>
      <c r="H31" s="172">
        <v>0.22648067236840891</v>
      </c>
      <c r="I31" s="4">
        <f t="shared" si="3"/>
        <v>-4945877.2364272941</v>
      </c>
    </row>
    <row r="32" spans="2:10">
      <c r="B32" s="12" t="str">
        <f>'5.1.2'!A37</f>
        <v>Total Fuel and Other Expense</v>
      </c>
      <c r="C32" s="87"/>
      <c r="D32" s="9"/>
      <c r="E32" s="14"/>
      <c r="F32" s="13">
        <f>SUM(F30:F31)</f>
        <v>2713101.719999969</v>
      </c>
      <c r="H32" s="173"/>
      <c r="I32" s="13">
        <f>SUM(I30:I31)</f>
        <v>614465.10174947977</v>
      </c>
      <c r="J32" s="4" t="s">
        <v>201</v>
      </c>
    </row>
    <row r="33" spans="1:11">
      <c r="B33" s="82"/>
      <c r="C33" s="1"/>
      <c r="D33" s="9"/>
      <c r="E33" s="14"/>
      <c r="H33" s="173"/>
      <c r="I33" s="3"/>
      <c r="J33" s="4"/>
    </row>
    <row r="34" spans="1:11">
      <c r="B34" s="8" t="s">
        <v>229</v>
      </c>
      <c r="C34" s="1"/>
      <c r="D34" s="9"/>
      <c r="E34" s="14"/>
      <c r="F34" s="13">
        <f>-F13+F21+F27+F32</f>
        <v>-22819637.909999978</v>
      </c>
      <c r="H34" s="173"/>
      <c r="I34" s="13">
        <f>-I13+I21+I27+I32</f>
        <v>-5164630.1159133911</v>
      </c>
      <c r="J34" s="4"/>
    </row>
    <row r="35" spans="1:11">
      <c r="C35" s="1"/>
      <c r="F35" s="11"/>
      <c r="J35" s="4"/>
    </row>
    <row r="36" spans="1:11">
      <c r="C36" s="1"/>
      <c r="F36" s="11"/>
      <c r="J36" s="4"/>
    </row>
    <row r="37" spans="1:11">
      <c r="C37" s="1"/>
      <c r="F37" s="11"/>
      <c r="J37" s="4"/>
    </row>
    <row r="42" spans="1:11" ht="13.5" thickBot="1">
      <c r="B42" s="10" t="s">
        <v>18</v>
      </c>
    </row>
    <row r="43" spans="1:11" ht="12.75" customHeight="1">
      <c r="A43" s="183" t="s">
        <v>235</v>
      </c>
      <c r="B43" s="184"/>
      <c r="C43" s="184"/>
      <c r="D43" s="184"/>
      <c r="E43" s="184"/>
      <c r="F43" s="184"/>
      <c r="G43" s="184"/>
      <c r="H43" s="184"/>
      <c r="I43" s="184"/>
      <c r="J43" s="185"/>
      <c r="K43" s="169"/>
    </row>
    <row r="44" spans="1:11">
      <c r="A44" s="186"/>
      <c r="B44" s="187"/>
      <c r="C44" s="187"/>
      <c r="D44" s="187"/>
      <c r="E44" s="187"/>
      <c r="F44" s="187"/>
      <c r="G44" s="187"/>
      <c r="H44" s="187"/>
      <c r="I44" s="187"/>
      <c r="J44" s="188"/>
      <c r="K44" s="169"/>
    </row>
    <row r="45" spans="1:11">
      <c r="A45" s="186"/>
      <c r="B45" s="187"/>
      <c r="C45" s="187"/>
      <c r="D45" s="187"/>
      <c r="E45" s="187"/>
      <c r="F45" s="187"/>
      <c r="G45" s="187"/>
      <c r="H45" s="187"/>
      <c r="I45" s="187"/>
      <c r="J45" s="188"/>
      <c r="K45" s="169"/>
    </row>
    <row r="46" spans="1:11">
      <c r="A46" s="186"/>
      <c r="B46" s="187"/>
      <c r="C46" s="187"/>
      <c r="D46" s="187"/>
      <c r="E46" s="187"/>
      <c r="F46" s="187"/>
      <c r="G46" s="187"/>
      <c r="H46" s="187"/>
      <c r="I46" s="187"/>
      <c r="J46" s="188"/>
      <c r="K46" s="169"/>
    </row>
    <row r="47" spans="1:11">
      <c r="A47" s="186"/>
      <c r="B47" s="187"/>
      <c r="C47" s="187"/>
      <c r="D47" s="187"/>
      <c r="E47" s="187"/>
      <c r="F47" s="187"/>
      <c r="G47" s="187"/>
      <c r="H47" s="187"/>
      <c r="I47" s="187"/>
      <c r="J47" s="188"/>
      <c r="K47" s="169"/>
    </row>
    <row r="48" spans="1:11">
      <c r="A48" s="186"/>
      <c r="B48" s="187"/>
      <c r="C48" s="187"/>
      <c r="D48" s="187"/>
      <c r="E48" s="187"/>
      <c r="F48" s="187"/>
      <c r="G48" s="187"/>
      <c r="H48" s="187"/>
      <c r="I48" s="187"/>
      <c r="J48" s="188"/>
      <c r="K48" s="169"/>
    </row>
    <row r="49" spans="1:11">
      <c r="A49" s="186"/>
      <c r="B49" s="187"/>
      <c r="C49" s="187"/>
      <c r="D49" s="187"/>
      <c r="E49" s="187"/>
      <c r="F49" s="187"/>
      <c r="G49" s="187"/>
      <c r="H49" s="187"/>
      <c r="I49" s="187"/>
      <c r="J49" s="188"/>
      <c r="K49" s="169"/>
    </row>
    <row r="50" spans="1:11" ht="13.5" thickBot="1">
      <c r="A50" s="189"/>
      <c r="B50" s="190"/>
      <c r="C50" s="190"/>
      <c r="D50" s="190"/>
      <c r="E50" s="190"/>
      <c r="F50" s="190"/>
      <c r="G50" s="190"/>
      <c r="H50" s="190"/>
      <c r="I50" s="190"/>
      <c r="J50" s="191"/>
      <c r="K50" s="169"/>
    </row>
  </sheetData>
  <mergeCells count="1">
    <mergeCell ref="A43:J50"/>
  </mergeCells>
  <conditionalFormatting sqref="B9:B26">
    <cfRule type="cellIs" dxfId="2" priority="3" stopIfTrue="1" operator="equal">
      <formula>"Adjustment to Income/Expense/Rate Base:"</formula>
    </cfRule>
  </conditionalFormatting>
  <conditionalFormatting sqref="B20:B22">
    <cfRule type="cellIs" dxfId="1" priority="2" stopIfTrue="1" operator="equal">
      <formula>"Title"</formula>
    </cfRule>
  </conditionalFormatting>
  <conditionalFormatting sqref="B27:B34">
    <cfRule type="cellIs" dxfId="0" priority="1" stopIfTrue="1" operator="equal">
      <formula>"Adjustment to Income/Expense/Rate Base:"</formula>
    </cfRule>
  </conditionalFormatting>
  <pageMargins left="0.7" right="0.7" top="0.75" bottom="0.75" header="0.3" footer="0.3"/>
  <pageSetup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52"/>
  <sheetViews>
    <sheetView view="pageBreakPreview" zoomScale="85" zoomScaleNormal="100" zoomScaleSheetLayoutView="85" workbookViewId="0">
      <pane xSplit="4" ySplit="12" topLeftCell="E13" activePane="bottomRight" state="frozen"/>
      <selection pane="topRight" activeCell="E1" sqref="E1"/>
      <selection pane="bottomLeft" activeCell="A13" sqref="A13"/>
      <selection pane="bottomRight" activeCell="A20" sqref="A20"/>
    </sheetView>
  </sheetViews>
  <sheetFormatPr defaultRowHeight="12.75" outlineLevelCol="1"/>
  <cols>
    <col min="1" max="1" width="37.7109375" style="63" customWidth="1"/>
    <col min="2" max="2" width="9.85546875" style="62" customWidth="1"/>
    <col min="3" max="3" width="9.140625" style="62" customWidth="1"/>
    <col min="4" max="4" width="9.42578125" style="62" customWidth="1"/>
    <col min="5" max="6" width="16.85546875" style="62" customWidth="1"/>
    <col min="7" max="7" width="3.7109375" style="62" customWidth="1"/>
    <col min="8" max="9" width="16.85546875" style="62" customWidth="1"/>
    <col min="10" max="10" width="4" style="62" customWidth="1"/>
    <col min="11" max="11" width="16.85546875" style="62" customWidth="1"/>
    <col min="12" max="12" width="16.7109375" style="63" customWidth="1"/>
    <col min="13" max="13" width="6.42578125" style="63" customWidth="1"/>
    <col min="14" max="14" width="15.85546875" style="128" hidden="1" customWidth="1" outlineLevel="1"/>
    <col min="15" max="15" width="18.28515625" style="62" hidden="1" customWidth="1" outlineLevel="1"/>
    <col min="16" max="16" width="6.28515625" style="62" hidden="1" customWidth="1" outlineLevel="1"/>
    <col min="17" max="17" width="15.85546875" style="62" customWidth="1" collapsed="1"/>
    <col min="18" max="18" width="18.28515625" style="62" customWidth="1"/>
    <col min="19" max="19" width="6.28515625" style="62" customWidth="1"/>
    <col min="20" max="20" width="16.28515625" style="63" customWidth="1"/>
    <col min="21" max="21" width="17.5703125" style="63" customWidth="1"/>
    <col min="22" max="22" width="9.140625" style="63"/>
    <col min="23" max="23" width="12.28515625" style="63" bestFit="1" customWidth="1"/>
    <col min="24" max="24" width="11.28515625" style="63" bestFit="1" customWidth="1"/>
    <col min="25" max="16384" width="9.140625" style="63"/>
  </cols>
  <sheetData>
    <row r="1" spans="1:21">
      <c r="A1" s="61" t="s">
        <v>0</v>
      </c>
      <c r="O1" s="64"/>
    </row>
    <row r="2" spans="1:21">
      <c r="A2" s="65" t="s">
        <v>231</v>
      </c>
    </row>
    <row r="3" spans="1:21">
      <c r="A3" s="61" t="s">
        <v>233</v>
      </c>
    </row>
    <row r="4" spans="1:21" s="67" customFormat="1">
      <c r="A4" s="66"/>
      <c r="L4" s="68"/>
      <c r="M4" s="68"/>
      <c r="N4" s="129"/>
    </row>
    <row r="5" spans="1:21" s="67" customFormat="1">
      <c r="A5" s="66"/>
      <c r="B5" s="88" t="s">
        <v>171</v>
      </c>
      <c r="C5" s="88" t="s">
        <v>172</v>
      </c>
      <c r="D5" s="88" t="s">
        <v>175</v>
      </c>
      <c r="E5" s="88" t="s">
        <v>179</v>
      </c>
      <c r="F5" s="88" t="s">
        <v>180</v>
      </c>
      <c r="H5" s="88" t="s">
        <v>184</v>
      </c>
      <c r="I5" s="88" t="s">
        <v>185</v>
      </c>
      <c r="K5" s="88" t="s">
        <v>188</v>
      </c>
      <c r="L5" s="88" t="s">
        <v>189</v>
      </c>
      <c r="M5" s="88"/>
      <c r="N5" s="130" t="s">
        <v>195</v>
      </c>
      <c r="O5" s="88" t="s">
        <v>196</v>
      </c>
      <c r="Q5" s="130" t="s">
        <v>195</v>
      </c>
      <c r="R5" s="88" t="s">
        <v>196</v>
      </c>
      <c r="T5" s="88" t="s">
        <v>197</v>
      </c>
      <c r="U5" s="88" t="s">
        <v>198</v>
      </c>
    </row>
    <row r="6" spans="1:21" s="67" customFormat="1" ht="13.5" thickBot="1">
      <c r="A6" s="66"/>
      <c r="B6" s="88"/>
      <c r="C6" s="88"/>
      <c r="D6" s="88"/>
      <c r="F6" s="115" t="s">
        <v>181</v>
      </c>
      <c r="I6" s="115" t="s">
        <v>187</v>
      </c>
      <c r="K6" s="115" t="s">
        <v>190</v>
      </c>
      <c r="L6" s="115" t="s">
        <v>191</v>
      </c>
      <c r="M6" s="68"/>
      <c r="N6" s="129"/>
      <c r="O6" s="115" t="s">
        <v>202</v>
      </c>
      <c r="Q6" s="129"/>
      <c r="R6" s="115" t="s">
        <v>202</v>
      </c>
      <c r="T6" s="115" t="s">
        <v>203</v>
      </c>
      <c r="U6" s="115" t="s">
        <v>204</v>
      </c>
    </row>
    <row r="7" spans="1:21" s="67" customFormat="1">
      <c r="A7" s="66"/>
      <c r="B7" s="88"/>
      <c r="C7" s="88"/>
      <c r="D7" s="88"/>
      <c r="E7" s="91" t="s">
        <v>178</v>
      </c>
      <c r="F7" s="92"/>
      <c r="H7" s="91" t="s">
        <v>186</v>
      </c>
      <c r="I7" s="92"/>
      <c r="K7" s="192" t="s">
        <v>209</v>
      </c>
      <c r="L7" s="193"/>
      <c r="M7" s="119"/>
      <c r="N7" s="131" t="s">
        <v>230</v>
      </c>
      <c r="O7" s="92"/>
      <c r="Q7" s="131" t="s">
        <v>232</v>
      </c>
      <c r="R7" s="92"/>
      <c r="T7" s="91" t="s">
        <v>208</v>
      </c>
      <c r="U7" s="92"/>
    </row>
    <row r="8" spans="1:21" s="67" customFormat="1">
      <c r="A8" s="66"/>
      <c r="B8" s="88"/>
      <c r="C8" s="88"/>
      <c r="D8" s="88"/>
      <c r="E8" s="93" t="s">
        <v>228</v>
      </c>
      <c r="F8" s="94"/>
      <c r="H8" s="95" t="s">
        <v>210</v>
      </c>
      <c r="I8" s="94"/>
      <c r="K8" s="194" t="s">
        <v>210</v>
      </c>
      <c r="L8" s="195"/>
      <c r="M8" s="119"/>
      <c r="N8" s="95" t="s">
        <v>221</v>
      </c>
      <c r="O8" s="94"/>
      <c r="Q8" s="95" t="s">
        <v>221</v>
      </c>
      <c r="R8" s="94"/>
      <c r="T8" s="95" t="s">
        <v>221</v>
      </c>
      <c r="U8" s="94"/>
    </row>
    <row r="9" spans="1:21" s="67" customFormat="1">
      <c r="A9" s="66"/>
      <c r="E9" s="95" t="s">
        <v>210</v>
      </c>
      <c r="F9" s="96"/>
      <c r="H9" s="97"/>
      <c r="I9" s="98"/>
      <c r="K9" s="196"/>
      <c r="L9" s="197"/>
      <c r="M9" s="68"/>
      <c r="N9" s="132"/>
      <c r="O9" s="98"/>
      <c r="Q9" s="132"/>
      <c r="R9" s="98"/>
      <c r="T9" s="97"/>
      <c r="U9" s="98"/>
    </row>
    <row r="10" spans="1:21" s="67" customFormat="1">
      <c r="C10" s="67" t="s">
        <v>19</v>
      </c>
      <c r="D10" s="67" t="s">
        <v>13</v>
      </c>
      <c r="E10" s="97"/>
      <c r="F10" s="98"/>
      <c r="H10" s="97"/>
      <c r="I10" s="98"/>
      <c r="K10" s="97"/>
      <c r="L10" s="98" t="s">
        <v>19</v>
      </c>
      <c r="N10" s="132"/>
      <c r="O10" s="98"/>
      <c r="Q10" s="132"/>
      <c r="R10" s="98"/>
      <c r="T10" s="97"/>
      <c r="U10" s="98"/>
    </row>
    <row r="11" spans="1:21" s="67" customFormat="1">
      <c r="B11" s="67" t="s">
        <v>21</v>
      </c>
      <c r="C11" s="67" t="s">
        <v>173</v>
      </c>
      <c r="D11" s="67" t="s">
        <v>173</v>
      </c>
      <c r="E11" s="97" t="s">
        <v>176</v>
      </c>
      <c r="F11" s="98" t="s">
        <v>20</v>
      </c>
      <c r="H11" s="97" t="s">
        <v>176</v>
      </c>
      <c r="I11" s="98" t="s">
        <v>20</v>
      </c>
      <c r="K11" s="97" t="s">
        <v>176</v>
      </c>
      <c r="L11" s="98" t="s">
        <v>20</v>
      </c>
      <c r="M11" s="89"/>
      <c r="N11" s="132" t="s">
        <v>176</v>
      </c>
      <c r="O11" s="98" t="s">
        <v>20</v>
      </c>
      <c r="Q11" s="132" t="s">
        <v>176</v>
      </c>
      <c r="R11" s="98" t="s">
        <v>20</v>
      </c>
      <c r="T11" s="97" t="s">
        <v>176</v>
      </c>
      <c r="U11" s="98" t="s">
        <v>20</v>
      </c>
    </row>
    <row r="12" spans="1:21" s="67" customFormat="1">
      <c r="A12" s="69" t="s">
        <v>23</v>
      </c>
      <c r="B12" s="69" t="s">
        <v>24</v>
      </c>
      <c r="C12" s="69" t="s">
        <v>25</v>
      </c>
      <c r="D12" s="69" t="s">
        <v>174</v>
      </c>
      <c r="E12" s="99" t="s">
        <v>177</v>
      </c>
      <c r="F12" s="100" t="s">
        <v>22</v>
      </c>
      <c r="G12" s="89"/>
      <c r="H12" s="99" t="s">
        <v>177</v>
      </c>
      <c r="I12" s="100" t="s">
        <v>22</v>
      </c>
      <c r="J12" s="70"/>
      <c r="K12" s="99" t="s">
        <v>177</v>
      </c>
      <c r="L12" s="100" t="s">
        <v>22</v>
      </c>
      <c r="M12" s="69"/>
      <c r="N12" s="133" t="s">
        <v>177</v>
      </c>
      <c r="O12" s="100" t="s">
        <v>22</v>
      </c>
      <c r="P12" s="69"/>
      <c r="Q12" s="133" t="s">
        <v>177</v>
      </c>
      <c r="R12" s="100" t="s">
        <v>22</v>
      </c>
      <c r="S12" s="69"/>
      <c r="T12" s="99" t="s">
        <v>177</v>
      </c>
      <c r="U12" s="100" t="s">
        <v>22</v>
      </c>
    </row>
    <row r="13" spans="1:21">
      <c r="E13" s="101"/>
      <c r="F13" s="102"/>
      <c r="G13" s="77"/>
      <c r="H13" s="101"/>
      <c r="I13" s="102"/>
      <c r="K13" s="101"/>
      <c r="L13" s="121"/>
      <c r="N13" s="134"/>
      <c r="O13" s="102"/>
      <c r="P13" s="63"/>
      <c r="Q13" s="134"/>
      <c r="R13" s="102"/>
      <c r="S13" s="63"/>
      <c r="T13" s="101"/>
      <c r="U13" s="102"/>
    </row>
    <row r="14" spans="1:21">
      <c r="A14" s="63" t="s">
        <v>8</v>
      </c>
      <c r="D14" s="74"/>
      <c r="E14" s="120"/>
      <c r="F14" s="102"/>
      <c r="G14" s="77"/>
      <c r="H14" s="101"/>
      <c r="I14" s="102"/>
      <c r="K14" s="101"/>
      <c r="L14" s="121"/>
      <c r="N14" s="134"/>
      <c r="O14" s="102"/>
      <c r="P14" s="63"/>
      <c r="Q14" s="134"/>
      <c r="R14" s="102"/>
      <c r="S14" s="63"/>
      <c r="T14" s="101"/>
      <c r="U14" s="102"/>
    </row>
    <row r="15" spans="1:21">
      <c r="A15" s="71" t="s">
        <v>26</v>
      </c>
      <c r="B15" s="72" t="s">
        <v>163</v>
      </c>
      <c r="C15" s="62" t="s">
        <v>9</v>
      </c>
      <c r="D15" s="74">
        <v>0.2262649010137</v>
      </c>
      <c r="E15" s="103">
        <f>'5.1.3'!F8</f>
        <v>8952900.0700000003</v>
      </c>
      <c r="F15" s="167">
        <f>E15*D15</f>
        <v>2025727.048124098</v>
      </c>
      <c r="G15" s="79"/>
      <c r="H15" s="103">
        <f>'5.1.4'!F16</f>
        <v>12964800</v>
      </c>
      <c r="I15" s="104">
        <f>+D15*H15</f>
        <v>2933479.1886624177</v>
      </c>
      <c r="J15" s="72"/>
      <c r="K15" s="103">
        <f>+H15-E15</f>
        <v>4011899.9299999997</v>
      </c>
      <c r="L15" s="122">
        <f>+I15-F15</f>
        <v>907752.14053831971</v>
      </c>
      <c r="M15" s="78"/>
      <c r="N15" s="135">
        <f>'Filed Pro Forma NPC'!F16</f>
        <v>12964800</v>
      </c>
      <c r="O15" s="145">
        <f>D15*N15</f>
        <v>2933479.1886624177</v>
      </c>
      <c r="P15" s="73"/>
      <c r="Q15" s="135">
        <f>'5.1.5'!F16</f>
        <v>12964800</v>
      </c>
      <c r="R15" s="145">
        <f>D15*Q15</f>
        <v>2933479.1886624177</v>
      </c>
      <c r="S15" s="73"/>
      <c r="T15" s="103">
        <f>+Q15-H15</f>
        <v>0</v>
      </c>
      <c r="U15" s="104">
        <f t="shared" ref="U15:U17" si="0">+R15-I15</f>
        <v>0</v>
      </c>
    </row>
    <row r="16" spans="1:21">
      <c r="A16" s="71" t="s">
        <v>27</v>
      </c>
      <c r="B16" s="72" t="s">
        <v>163</v>
      </c>
      <c r="C16" s="62" t="s">
        <v>9</v>
      </c>
      <c r="D16" s="74">
        <v>0.2262649010137</v>
      </c>
      <c r="E16" s="103">
        <f>'5.1.3'!I10</f>
        <v>80695779.329999998</v>
      </c>
      <c r="F16" s="104">
        <f t="shared" ref="F16:F17" si="1">E16*D16</f>
        <v>18258622.522325829</v>
      </c>
      <c r="G16" s="79"/>
      <c r="H16" s="103">
        <f>'5.1.4'!I16</f>
        <v>205950736.88999999</v>
      </c>
      <c r="I16" s="104">
        <f t="shared" ref="I16:I17" si="2">+D16*H16</f>
        <v>46599423.096114419</v>
      </c>
      <c r="J16" s="72"/>
      <c r="K16" s="103">
        <f t="shared" ref="K16:K17" si="3">+H16-E16</f>
        <v>125254957.55999999</v>
      </c>
      <c r="L16" s="122">
        <f t="shared" ref="L16:L17" si="4">+I16-F16</f>
        <v>28340800.573788591</v>
      </c>
      <c r="M16" s="78"/>
      <c r="N16" s="135">
        <f>'Filed Pro Forma NPC'!I10</f>
        <v>60863806.75</v>
      </c>
      <c r="O16" s="104">
        <f t="shared" ref="O16:O17" si="5">D16*N16</f>
        <v>13771343.209605716</v>
      </c>
      <c r="P16" s="73"/>
      <c r="Q16" s="135">
        <f>'5.1.5'!I10</f>
        <v>56561517.129999995</v>
      </c>
      <c r="R16" s="104">
        <f t="shared" ref="R16:R17" si="6">D16*Q16</f>
        <v>12797886.074604146</v>
      </c>
      <c r="S16" s="73"/>
      <c r="T16" s="103">
        <f t="shared" ref="T16:T17" si="7">+Q16-H16</f>
        <v>-149389219.75999999</v>
      </c>
      <c r="U16" s="104">
        <f t="shared" si="0"/>
        <v>-33801537.021510273</v>
      </c>
    </row>
    <row r="17" spans="1:21">
      <c r="A17" s="71" t="s">
        <v>28</v>
      </c>
      <c r="B17" s="72" t="s">
        <v>163</v>
      </c>
      <c r="C17" s="62" t="s">
        <v>12</v>
      </c>
      <c r="D17" s="74">
        <v>0.22648067236840891</v>
      </c>
      <c r="E17" s="103">
        <v>0</v>
      </c>
      <c r="F17" s="104">
        <f t="shared" si="1"/>
        <v>0</v>
      </c>
      <c r="G17" s="79"/>
      <c r="H17" s="103">
        <v>0</v>
      </c>
      <c r="I17" s="104">
        <f t="shared" si="2"/>
        <v>0</v>
      </c>
      <c r="J17" s="72"/>
      <c r="K17" s="103">
        <f t="shared" si="3"/>
        <v>0</v>
      </c>
      <c r="L17" s="122">
        <f t="shared" si="4"/>
        <v>0</v>
      </c>
      <c r="M17" s="84"/>
      <c r="N17" s="135">
        <v>0</v>
      </c>
      <c r="O17" s="104">
        <f t="shared" si="5"/>
        <v>0</v>
      </c>
      <c r="P17" s="73"/>
      <c r="Q17" s="135">
        <f>N17</f>
        <v>0</v>
      </c>
      <c r="R17" s="104">
        <f t="shared" si="6"/>
        <v>0</v>
      </c>
      <c r="S17" s="73"/>
      <c r="T17" s="103">
        <f t="shared" si="7"/>
        <v>0</v>
      </c>
      <c r="U17" s="104">
        <f t="shared" si="0"/>
        <v>0</v>
      </c>
    </row>
    <row r="18" spans="1:21">
      <c r="A18" s="63" t="s">
        <v>29</v>
      </c>
      <c r="E18" s="105">
        <f>SUM(E15:E17)</f>
        <v>89648679.400000006</v>
      </c>
      <c r="F18" s="106">
        <f>SUM(F15:F17)</f>
        <v>20284349.570449926</v>
      </c>
      <c r="G18" s="76"/>
      <c r="H18" s="105">
        <f>SUM(H15:H17)</f>
        <v>218915536.88999999</v>
      </c>
      <c r="I18" s="106">
        <f>SUM(I15:I17)</f>
        <v>49532902.284776837</v>
      </c>
      <c r="J18" s="76"/>
      <c r="K18" s="105">
        <f>SUM(K15:K17)</f>
        <v>129266857.48999998</v>
      </c>
      <c r="L18" s="106">
        <f>SUM(L15:L17)</f>
        <v>29248552.714326911</v>
      </c>
      <c r="M18" s="75"/>
      <c r="N18" s="136">
        <f>SUM(N15:N17)</f>
        <v>73828606.75</v>
      </c>
      <c r="O18" s="106">
        <f>SUM(O15:O17)</f>
        <v>16704822.398268133</v>
      </c>
      <c r="P18" s="76"/>
      <c r="Q18" s="136">
        <f>SUM(Q15:Q17)</f>
        <v>69526317.129999995</v>
      </c>
      <c r="R18" s="106">
        <f>SUM(R15:R17)</f>
        <v>15731365.263266563</v>
      </c>
      <c r="S18" s="76"/>
      <c r="T18" s="105">
        <f t="shared" ref="T18:U18" si="8">SUM(T15:T17)</f>
        <v>-149389219.75999999</v>
      </c>
      <c r="U18" s="106">
        <f t="shared" si="8"/>
        <v>-33801537.021510273</v>
      </c>
    </row>
    <row r="19" spans="1:21">
      <c r="E19" s="101"/>
      <c r="F19" s="102"/>
      <c r="G19" s="77"/>
      <c r="H19" s="101"/>
      <c r="I19" s="102"/>
      <c r="K19" s="101"/>
      <c r="L19" s="108"/>
      <c r="M19" s="78"/>
      <c r="N19" s="134"/>
      <c r="O19" s="102"/>
      <c r="P19" s="73"/>
      <c r="Q19" s="134"/>
      <c r="R19" s="102"/>
      <c r="S19" s="73"/>
      <c r="T19" s="101"/>
      <c r="U19" s="102"/>
    </row>
    <row r="20" spans="1:21">
      <c r="A20" s="63" t="s">
        <v>10</v>
      </c>
      <c r="E20" s="101"/>
      <c r="F20" s="102"/>
      <c r="G20" s="77"/>
      <c r="H20" s="101"/>
      <c r="I20" s="102"/>
      <c r="K20" s="101"/>
      <c r="L20" s="108"/>
      <c r="M20" s="78"/>
      <c r="N20" s="134"/>
      <c r="O20" s="102"/>
      <c r="P20" s="73"/>
      <c r="Q20" s="134"/>
      <c r="R20" s="102"/>
      <c r="S20" s="73"/>
      <c r="T20" s="101"/>
      <c r="U20" s="102"/>
    </row>
    <row r="21" spans="1:21">
      <c r="A21" s="71" t="s">
        <v>30</v>
      </c>
      <c r="B21" s="72" t="s">
        <v>164</v>
      </c>
      <c r="C21" s="62" t="s">
        <v>9</v>
      </c>
      <c r="D21" s="74">
        <v>0.2262649010137</v>
      </c>
      <c r="E21" s="103">
        <f>'5.1.3'!F27</f>
        <v>12043097.264185959</v>
      </c>
      <c r="F21" s="104">
        <f t="shared" ref="F21:F25" si="9">E21*D21</f>
        <v>2724930.2103793975</v>
      </c>
      <c r="G21" s="79"/>
      <c r="H21" s="103">
        <f>'5.1.4'!F26</f>
        <v>15069057.217417229</v>
      </c>
      <c r="I21" s="104">
        <f t="shared" ref="I21:I25" si="10">+D21*H21</f>
        <v>3409598.7396686911</v>
      </c>
      <c r="J21" s="72"/>
      <c r="K21" s="103">
        <f t="shared" ref="K21:K25" si="11">+H21-E21</f>
        <v>3025959.9532312695</v>
      </c>
      <c r="L21" s="122">
        <f t="shared" ref="L21:L25" si="12">+I21-F21</f>
        <v>684668.52928929357</v>
      </c>
      <c r="M21" s="78"/>
      <c r="N21" s="135">
        <f>'Filed Pro Forma NPC'!F27</f>
        <v>2529420.7641726462</v>
      </c>
      <c r="O21" s="104">
        <f t="shared" ref="O21:O25" si="13">D21*N21</f>
        <v>572319.13882752124</v>
      </c>
      <c r="P21" s="73"/>
      <c r="Q21" s="135">
        <f>'5.1.5'!F27</f>
        <v>3029139.5844497979</v>
      </c>
      <c r="R21" s="104">
        <f t="shared" ref="R21:R25" si="14">D21*Q21</f>
        <v>685387.96823221387</v>
      </c>
      <c r="S21" s="73"/>
      <c r="T21" s="103">
        <f t="shared" ref="T21:T25" si="15">+Q21-H21</f>
        <v>-12039917.632967431</v>
      </c>
      <c r="U21" s="104">
        <f t="shared" ref="U21:U25" si="16">+R21-I21</f>
        <v>-2724210.7714364771</v>
      </c>
    </row>
    <row r="22" spans="1:21">
      <c r="A22" s="71" t="s">
        <v>31</v>
      </c>
      <c r="B22" s="72" t="s">
        <v>164</v>
      </c>
      <c r="C22" s="62" t="s">
        <v>12</v>
      </c>
      <c r="D22" s="74">
        <v>0.22648067236840891</v>
      </c>
      <c r="E22" s="103">
        <f>'5.1.3'!G76</f>
        <v>7773178.6158140404</v>
      </c>
      <c r="F22" s="104">
        <f t="shared" si="9"/>
        <v>1760474.7193493019</v>
      </c>
      <c r="G22" s="79"/>
      <c r="H22" s="103">
        <f>'5.1.4'!G86</f>
        <v>22516096.602582771</v>
      </c>
      <c r="I22" s="104">
        <f t="shared" si="10"/>
        <v>5099460.6976649938</v>
      </c>
      <c r="J22" s="72"/>
      <c r="K22" s="103">
        <f t="shared" si="11"/>
        <v>14742917.98676873</v>
      </c>
      <c r="L22" s="122">
        <f t="shared" si="12"/>
        <v>3338985.9783156919</v>
      </c>
      <c r="M22" s="78"/>
      <c r="N22" s="135">
        <f>'Filed Pro Forma NPC'!G76</f>
        <v>12377848.49156395</v>
      </c>
      <c r="O22" s="104">
        <f t="shared" si="13"/>
        <v>2803343.4488436994</v>
      </c>
      <c r="P22" s="73"/>
      <c r="Q22" s="135">
        <f>'5.1.5'!G27</f>
        <v>13560261.501317143</v>
      </c>
      <c r="R22" s="104">
        <f t="shared" si="14"/>
        <v>3071137.1423097565</v>
      </c>
      <c r="S22" s="73"/>
      <c r="T22" s="103">
        <f t="shared" si="15"/>
        <v>-8955835.1012656279</v>
      </c>
      <c r="U22" s="104">
        <f t="shared" si="16"/>
        <v>-2028323.5553552373</v>
      </c>
    </row>
    <row r="23" spans="1:21">
      <c r="A23" s="71" t="s">
        <v>222</v>
      </c>
      <c r="B23" s="72" t="s">
        <v>164</v>
      </c>
      <c r="C23" s="62" t="s">
        <v>9</v>
      </c>
      <c r="D23" s="74">
        <v>0.2262649010137</v>
      </c>
      <c r="E23" s="103">
        <f>'5.1.3'!I24</f>
        <v>61888677.790000007</v>
      </c>
      <c r="F23" s="104">
        <f t="shared" si="9"/>
        <v>14003235.554023126</v>
      </c>
      <c r="G23" s="79"/>
      <c r="H23" s="103">
        <f>'5.1.4'!I24</f>
        <v>44119800.030000001</v>
      </c>
      <c r="I23" s="104">
        <f t="shared" ref="I23" si="17">+D23*H23</f>
        <v>9982762.1865321882</v>
      </c>
      <c r="J23" s="72"/>
      <c r="K23" s="103">
        <f t="shared" ref="K23" si="18">+H23-E23</f>
        <v>-17768877.760000005</v>
      </c>
      <c r="L23" s="122">
        <f t="shared" ref="L23" si="19">+I23-F23</f>
        <v>-4020473.3674909379</v>
      </c>
      <c r="M23" s="78"/>
      <c r="N23" s="135">
        <f>'Filed Pro Forma NPC'!I24</f>
        <v>62111789.894263402</v>
      </c>
      <c r="O23" s="104">
        <f t="shared" si="13"/>
        <v>14053717.992209241</v>
      </c>
      <c r="P23" s="73"/>
      <c r="Q23" s="135">
        <f>'5.1.5'!I24</f>
        <v>55696576.674233101</v>
      </c>
      <c r="R23" s="104">
        <f t="shared" si="14"/>
        <v>12602180.407997305</v>
      </c>
      <c r="S23" s="73"/>
      <c r="T23" s="103">
        <f t="shared" si="15"/>
        <v>11576776.6442331</v>
      </c>
      <c r="U23" s="104">
        <f t="shared" si="16"/>
        <v>2619418.2214651164</v>
      </c>
    </row>
    <row r="24" spans="1:21">
      <c r="A24" s="71" t="s">
        <v>32</v>
      </c>
      <c r="B24" s="72" t="s">
        <v>164</v>
      </c>
      <c r="C24" s="62" t="s">
        <v>9</v>
      </c>
      <c r="D24" s="74">
        <v>0.2262649010137</v>
      </c>
      <c r="E24" s="103">
        <f>'5.1.3'!I76-'5.1.3'!I24</f>
        <v>215715474.29999995</v>
      </c>
      <c r="F24" s="104">
        <f t="shared" si="9"/>
        <v>48808840.439612836</v>
      </c>
      <c r="G24" s="79"/>
      <c r="H24" s="135">
        <f>'5.1.4'!I86-'5.1.4'!I24</f>
        <v>321681842.50999999</v>
      </c>
      <c r="I24" s="104">
        <f t="shared" si="10"/>
        <v>72785310.253429785</v>
      </c>
      <c r="J24" s="72"/>
      <c r="K24" s="103">
        <f t="shared" si="11"/>
        <v>105966368.21000004</v>
      </c>
      <c r="L24" s="122">
        <f t="shared" si="12"/>
        <v>23976469.81381695</v>
      </c>
      <c r="M24" s="78"/>
      <c r="N24" s="135">
        <f>'Filed Pro Forma NPC'!I76-'Filed Pro Forma NPC'!I73-'Filed Pro Forma NPC'!I24</f>
        <v>164227431.91000003</v>
      </c>
      <c r="O24" s="104">
        <f t="shared" si="13"/>
        <v>37158903.62485031</v>
      </c>
      <c r="P24" s="73"/>
      <c r="Q24" s="135">
        <f>'5.1.5'!I76-'5.1.5'!I73-'5.1.5'!I24</f>
        <v>153194473.46000001</v>
      </c>
      <c r="R24" s="104">
        <f t="shared" si="14"/>
        <v>34662532.373272792</v>
      </c>
      <c r="S24" s="73"/>
      <c r="T24" s="103">
        <f t="shared" si="15"/>
        <v>-168487369.04999998</v>
      </c>
      <c r="U24" s="104">
        <f t="shared" si="16"/>
        <v>-38122777.880156994</v>
      </c>
    </row>
    <row r="25" spans="1:21">
      <c r="A25" s="71" t="s">
        <v>33</v>
      </c>
      <c r="B25" s="72" t="s">
        <v>164</v>
      </c>
      <c r="C25" s="62" t="s">
        <v>9</v>
      </c>
      <c r="D25" s="74">
        <v>0.2262649010137</v>
      </c>
      <c r="E25" s="103">
        <f>'5.1.3'!I120</f>
        <v>0</v>
      </c>
      <c r="F25" s="104">
        <f t="shared" si="9"/>
        <v>0</v>
      </c>
      <c r="G25" s="79"/>
      <c r="H25" s="103">
        <f>'5.1.4'!D127</f>
        <v>620611.67000000004</v>
      </c>
      <c r="I25" s="104">
        <f t="shared" si="10"/>
        <v>140422.63808049707</v>
      </c>
      <c r="J25" s="72"/>
      <c r="K25" s="103">
        <f t="shared" si="11"/>
        <v>620611.67000000004</v>
      </c>
      <c r="L25" s="122">
        <f t="shared" si="12"/>
        <v>140422.63808049707</v>
      </c>
      <c r="M25" s="78"/>
      <c r="N25" s="135">
        <f>'Filed Pro Forma NPC'!I73</f>
        <v>663166.31000000006</v>
      </c>
      <c r="O25" s="104">
        <f t="shared" si="13"/>
        <v>150051.2594877707</v>
      </c>
      <c r="P25" s="73"/>
      <c r="Q25" s="135">
        <f>'5.1.5'!I73</f>
        <v>678249.42</v>
      </c>
      <c r="R25" s="104">
        <f t="shared" si="14"/>
        <v>153464.03787889946</v>
      </c>
      <c r="S25" s="73"/>
      <c r="T25" s="103">
        <f t="shared" si="15"/>
        <v>57637.75</v>
      </c>
      <c r="U25" s="104">
        <f t="shared" si="16"/>
        <v>13041.399798402388</v>
      </c>
    </row>
    <row r="26" spans="1:21">
      <c r="A26" s="80" t="s">
        <v>34</v>
      </c>
      <c r="B26" s="72"/>
      <c r="E26" s="105">
        <f>SUM(E21:E25)</f>
        <v>297420427.96999997</v>
      </c>
      <c r="F26" s="106">
        <f>SUM(F21:F25)</f>
        <v>67297480.923364669</v>
      </c>
      <c r="G26" s="76"/>
      <c r="H26" s="105">
        <f>SUM(H21:H25)</f>
        <v>404007408.03000003</v>
      </c>
      <c r="I26" s="106">
        <f>SUM(I21:I25)</f>
        <v>91417554.515376151</v>
      </c>
      <c r="J26" s="76"/>
      <c r="K26" s="105">
        <f>SUM(K21:K25)</f>
        <v>106586980.06000003</v>
      </c>
      <c r="L26" s="106">
        <f>SUM(L21:L25)</f>
        <v>24120073.592011493</v>
      </c>
      <c r="M26" s="75"/>
      <c r="N26" s="136">
        <f>SUM(N21:N25)</f>
        <v>241909657.37000003</v>
      </c>
      <c r="O26" s="106">
        <f>SUM(O21:O25)</f>
        <v>54738335.464218542</v>
      </c>
      <c r="P26" s="76"/>
      <c r="Q26" s="136">
        <f>SUM(Q21:Q25)</f>
        <v>226158700.64000005</v>
      </c>
      <c r="R26" s="106">
        <f>SUM(R21:R25)</f>
        <v>51174701.929690972</v>
      </c>
      <c r="S26" s="76"/>
      <c r="T26" s="105">
        <f>SUM(T21:T25)</f>
        <v>-177848707.38999993</v>
      </c>
      <c r="U26" s="106">
        <f>SUM(U21:U25)</f>
        <v>-40242852.585685194</v>
      </c>
    </row>
    <row r="27" spans="1:21">
      <c r="E27" s="101"/>
      <c r="F27" s="102"/>
      <c r="G27" s="77"/>
      <c r="H27" s="101"/>
      <c r="I27" s="102"/>
      <c r="K27" s="101"/>
      <c r="L27" s="108"/>
      <c r="M27" s="75"/>
      <c r="N27" s="134"/>
      <c r="O27" s="102"/>
      <c r="P27" s="76"/>
      <c r="Q27" s="134"/>
      <c r="R27" s="102"/>
      <c r="S27" s="76"/>
      <c r="T27" s="101"/>
      <c r="U27" s="102"/>
    </row>
    <row r="28" spans="1:21">
      <c r="A28" s="63" t="s">
        <v>14</v>
      </c>
      <c r="E28" s="101"/>
      <c r="F28" s="102"/>
      <c r="G28" s="77"/>
      <c r="H28" s="101"/>
      <c r="I28" s="102"/>
      <c r="K28" s="101"/>
      <c r="L28" s="108"/>
      <c r="M28" s="78"/>
      <c r="N28" s="134"/>
      <c r="O28" s="102"/>
      <c r="P28" s="73"/>
      <c r="Q28" s="134"/>
      <c r="R28" s="102"/>
      <c r="S28" s="73"/>
      <c r="T28" s="101"/>
      <c r="U28" s="102"/>
    </row>
    <row r="29" spans="1:21">
      <c r="A29" s="71" t="s">
        <v>35</v>
      </c>
      <c r="B29" s="72" t="s">
        <v>165</v>
      </c>
      <c r="C29" s="62" t="s">
        <v>9</v>
      </c>
      <c r="D29" s="74">
        <v>0.2262649010137</v>
      </c>
      <c r="E29" s="103">
        <f>'5.1.3'!F90</f>
        <v>0</v>
      </c>
      <c r="F29" s="104">
        <f t="shared" ref="F29:F31" si="20">E29*D29</f>
        <v>0</v>
      </c>
      <c r="G29" s="79"/>
      <c r="H29" s="103">
        <f>'5.1.4'!F91</f>
        <v>22190023.084799994</v>
      </c>
      <c r="I29" s="104">
        <f t="shared" ref="I29:I31" si="21">+D29*H29</f>
        <v>5020823.3767739888</v>
      </c>
      <c r="J29" s="72"/>
      <c r="K29" s="103">
        <f t="shared" ref="K29:K31" si="22">+H29-E29</f>
        <v>22190023.084799994</v>
      </c>
      <c r="L29" s="122">
        <f t="shared" ref="L29:L31" si="23">+I29-F29</f>
        <v>5020823.3767739888</v>
      </c>
      <c r="M29" s="78"/>
      <c r="N29" s="135">
        <f>'Filed Pro Forma NPC'!F90</f>
        <v>24999835.973468848</v>
      </c>
      <c r="O29" s="104">
        <f t="shared" ref="O29:O31" si="24">D29*N29</f>
        <v>5656585.4118956653</v>
      </c>
      <c r="P29" s="73"/>
      <c r="Q29" s="135">
        <f>'5.1.5'!F81</f>
        <v>24431716.409698181</v>
      </c>
      <c r="R29" s="104">
        <f t="shared" ref="R29:R31" si="25">D29*Q29</f>
        <v>5528039.8950351486</v>
      </c>
      <c r="S29" s="73"/>
      <c r="T29" s="103">
        <f t="shared" ref="T29:T31" si="26">+Q29-H29</f>
        <v>2241693.3248981871</v>
      </c>
      <c r="U29" s="104">
        <f t="shared" ref="U29:U31" si="27">+R29-I29</f>
        <v>507216.51826115977</v>
      </c>
    </row>
    <row r="30" spans="1:21">
      <c r="A30" s="71" t="s">
        <v>36</v>
      </c>
      <c r="B30" s="72" t="s">
        <v>165</v>
      </c>
      <c r="C30" s="62" t="s">
        <v>9</v>
      </c>
      <c r="D30" s="74">
        <v>0.2262649010137</v>
      </c>
      <c r="E30" s="103">
        <f>'5.1.3'!I85</f>
        <v>106273125.68000001</v>
      </c>
      <c r="F30" s="104">
        <f t="shared" si="20"/>
        <v>24045878.2624017</v>
      </c>
      <c r="G30" s="79"/>
      <c r="H30" s="103">
        <f>'5.1.4'!I95</f>
        <v>83139608.91520001</v>
      </c>
      <c r="I30" s="104">
        <f t="shared" si="21"/>
        <v>18811575.381515462</v>
      </c>
      <c r="J30" s="72"/>
      <c r="K30" s="103">
        <f t="shared" si="22"/>
        <v>-23133516.764799997</v>
      </c>
      <c r="L30" s="122">
        <f t="shared" si="23"/>
        <v>-5234302.8808862381</v>
      </c>
      <c r="M30" s="78"/>
      <c r="N30" s="135">
        <f>'Filed Pro Forma NPC'!I90</f>
        <v>84342841.02653116</v>
      </c>
      <c r="O30" s="104">
        <f t="shared" si="24"/>
        <v>19083824.576082308</v>
      </c>
      <c r="P30" s="73"/>
      <c r="Q30" s="135">
        <f>'5.1.5'!I85</f>
        <v>83824663.590301812</v>
      </c>
      <c r="R30" s="104">
        <f t="shared" si="25"/>
        <v>18966579.209766343</v>
      </c>
      <c r="S30" s="73"/>
      <c r="T30" s="103">
        <f t="shared" si="26"/>
        <v>685054.67510180175</v>
      </c>
      <c r="U30" s="104">
        <f t="shared" si="27"/>
        <v>155003.82825088128</v>
      </c>
    </row>
    <row r="31" spans="1:21">
      <c r="A31" s="71" t="s">
        <v>37</v>
      </c>
      <c r="B31" s="72" t="s">
        <v>165</v>
      </c>
      <c r="C31" s="62" t="s">
        <v>12</v>
      </c>
      <c r="D31" s="74">
        <v>0.22648067236840891</v>
      </c>
      <c r="E31" s="103">
        <f>'5.1.3'!H90</f>
        <v>0</v>
      </c>
      <c r="F31" s="104">
        <f t="shared" si="20"/>
        <v>0</v>
      </c>
      <c r="G31" s="79"/>
      <c r="H31" s="103">
        <v>0</v>
      </c>
      <c r="I31" s="104">
        <f t="shared" si="21"/>
        <v>0</v>
      </c>
      <c r="J31" s="72"/>
      <c r="K31" s="103">
        <f t="shared" si="22"/>
        <v>0</v>
      </c>
      <c r="L31" s="122">
        <f t="shared" si="23"/>
        <v>0</v>
      </c>
      <c r="M31" s="5"/>
      <c r="N31" s="135">
        <v>0</v>
      </c>
      <c r="O31" s="104">
        <f t="shared" si="24"/>
        <v>0</v>
      </c>
      <c r="P31" s="3"/>
      <c r="Q31" s="135">
        <f t="shared" ref="Q31" si="28">N31</f>
        <v>0</v>
      </c>
      <c r="R31" s="104">
        <f t="shared" si="25"/>
        <v>0</v>
      </c>
      <c r="S31" s="3"/>
      <c r="T31" s="103">
        <f t="shared" si="26"/>
        <v>0</v>
      </c>
      <c r="U31" s="104">
        <f t="shared" si="27"/>
        <v>0</v>
      </c>
    </row>
    <row r="32" spans="1:21">
      <c r="A32" s="63" t="s">
        <v>38</v>
      </c>
      <c r="E32" s="105">
        <f>SUM(E29:E31)</f>
        <v>106273125.68000001</v>
      </c>
      <c r="F32" s="106">
        <f>SUM(F29:F31)</f>
        <v>24045878.2624017</v>
      </c>
      <c r="G32" s="76"/>
      <c r="H32" s="105">
        <f>SUM(H29:H31)</f>
        <v>105329632</v>
      </c>
      <c r="I32" s="106">
        <f>SUM(I29:I31)</f>
        <v>23832398.758289449</v>
      </c>
      <c r="J32" s="76"/>
      <c r="K32" s="105">
        <f>SUM(K29:K31)</f>
        <v>-943493.68000000343</v>
      </c>
      <c r="L32" s="106">
        <f>SUM(L29:L31)</f>
        <v>-213479.50411224924</v>
      </c>
      <c r="M32" s="75"/>
      <c r="N32" s="136">
        <f>SUM(N29:N31)</f>
        <v>109342677</v>
      </c>
      <c r="O32" s="106">
        <f>SUM(O29:O31)</f>
        <v>24740409.987977974</v>
      </c>
      <c r="P32" s="76"/>
      <c r="Q32" s="136">
        <f>SUM(Q29:Q31)</f>
        <v>108256380</v>
      </c>
      <c r="R32" s="106">
        <f>SUM(R29:R31)</f>
        <v>24494619.104801491</v>
      </c>
      <c r="S32" s="76"/>
      <c r="T32" s="105">
        <f t="shared" ref="T32:U32" si="29">SUM(T29:T31)</f>
        <v>2926747.9999999888</v>
      </c>
      <c r="U32" s="106">
        <f t="shared" si="29"/>
        <v>662220.34651204105</v>
      </c>
    </row>
    <row r="33" spans="1:24">
      <c r="E33" s="101"/>
      <c r="F33" s="102"/>
      <c r="G33" s="77"/>
      <c r="H33" s="101"/>
      <c r="I33" s="102"/>
      <c r="K33" s="101"/>
      <c r="L33" s="108"/>
      <c r="M33" s="78"/>
      <c r="N33" s="134"/>
      <c r="O33" s="102"/>
      <c r="P33" s="73"/>
      <c r="Q33" s="134"/>
      <c r="R33" s="102"/>
      <c r="S33" s="73"/>
      <c r="T33" s="101"/>
      <c r="U33" s="102"/>
    </row>
    <row r="34" spans="1:24">
      <c r="A34" s="63" t="s">
        <v>15</v>
      </c>
      <c r="E34" s="101"/>
      <c r="F34" s="102"/>
      <c r="G34" s="77"/>
      <c r="H34" s="101"/>
      <c r="I34" s="102"/>
      <c r="K34" s="101"/>
      <c r="L34" s="108"/>
      <c r="M34" s="78"/>
      <c r="N34" s="134"/>
      <c r="O34" s="102"/>
      <c r="P34" s="73"/>
      <c r="Q34" s="134"/>
      <c r="R34" s="102"/>
      <c r="S34" s="73"/>
      <c r="T34" s="101"/>
      <c r="U34" s="102"/>
    </row>
    <row r="35" spans="1:24">
      <c r="A35" s="71" t="s">
        <v>16</v>
      </c>
      <c r="B35" s="72" t="s">
        <v>166</v>
      </c>
      <c r="C35" s="62" t="s">
        <v>12</v>
      </c>
      <c r="D35" s="74">
        <v>0.22648067236840891</v>
      </c>
      <c r="E35" s="103">
        <f>'5.1.3'!D95+'5.1.3'!D106</f>
        <v>193301244.15000001</v>
      </c>
      <c r="F35" s="104">
        <f t="shared" ref="F35:F36" si="30">E35*D35</f>
        <v>43778995.744741969</v>
      </c>
      <c r="G35" s="79"/>
      <c r="H35" s="103">
        <f>'5.1.4'!D105+'5.1.4'!D116+'5.1.4'!D122</f>
        <v>179695710.86000001</v>
      </c>
      <c r="I35" s="104">
        <f t="shared" ref="I35:I36" si="31">+D35*H35</f>
        <v>40697605.417291999</v>
      </c>
      <c r="J35" s="72"/>
      <c r="K35" s="103">
        <f t="shared" ref="K35:K36" si="32">+H35-E35</f>
        <v>-13605533.289999992</v>
      </c>
      <c r="L35" s="122">
        <f t="shared" ref="L35:L36" si="33">+I35-F35</f>
        <v>-3081390.3274499699</v>
      </c>
      <c r="M35" s="78"/>
      <c r="N35" s="135">
        <f>'Filed Pro Forma NPC'!D95+'Filed Pro Forma NPC'!D106</f>
        <v>206296604.13</v>
      </c>
      <c r="O35" s="104">
        <f t="shared" ref="O35:O36" si="34">D35*N35</f>
        <v>46722193.610681884</v>
      </c>
      <c r="P35" s="73"/>
      <c r="Q35" s="135">
        <f>'5.1.5'!D95+'5.1.5'!D106</f>
        <v>204246778.63999999</v>
      </c>
      <c r="R35" s="104">
        <f t="shared" ref="R35:R36" si="35">D35*Q35</f>
        <v>46257947.755468778</v>
      </c>
      <c r="S35" s="73"/>
      <c r="T35" s="103">
        <f t="shared" ref="T35:T36" si="36">+Q35-H35</f>
        <v>24551067.779999971</v>
      </c>
      <c r="U35" s="104">
        <f t="shared" ref="U35:U36" si="37">+R35-I35</f>
        <v>5560342.3381767794</v>
      </c>
    </row>
    <row r="36" spans="1:24">
      <c r="A36" s="71" t="s">
        <v>17</v>
      </c>
      <c r="B36" s="72" t="s">
        <v>167</v>
      </c>
      <c r="C36" s="62" t="s">
        <v>12</v>
      </c>
      <c r="D36" s="74">
        <v>0.22648067236840891</v>
      </c>
      <c r="E36" s="103">
        <f>'5.1.3'!D97+'5.1.3'!D103</f>
        <v>107632580.51000001</v>
      </c>
      <c r="F36" s="104">
        <f t="shared" si="30"/>
        <v>24376699.202651706</v>
      </c>
      <c r="G36" s="79"/>
      <c r="H36" s="103">
        <f>'5.1.4'!D107+'5.1.4'!D117</f>
        <v>123042771.99000001</v>
      </c>
      <c r="I36" s="104">
        <f t="shared" si="31"/>
        <v>27866809.730368033</v>
      </c>
      <c r="J36" s="72"/>
      <c r="K36" s="103">
        <f t="shared" si="32"/>
        <v>15410191.480000004</v>
      </c>
      <c r="L36" s="122">
        <f t="shared" si="33"/>
        <v>3490110.5277163275</v>
      </c>
      <c r="M36" s="78"/>
      <c r="N36" s="135">
        <f>'Filed Pro Forma NPC'!D103+'Filed Pro Forma NPC'!D97</f>
        <v>96922231.099999994</v>
      </c>
      <c r="O36" s="104">
        <f t="shared" si="34"/>
        <v>21951012.066974312</v>
      </c>
      <c r="P36" s="73"/>
      <c r="Q36" s="135">
        <f>'5.1.5'!D97+'5.1.5'!D103</f>
        <v>101204805.93000001</v>
      </c>
      <c r="R36" s="104">
        <f t="shared" si="35"/>
        <v>22920932.493940737</v>
      </c>
      <c r="S36" s="73"/>
      <c r="T36" s="103">
        <f t="shared" si="36"/>
        <v>-21837966.060000002</v>
      </c>
      <c r="U36" s="104">
        <f t="shared" si="37"/>
        <v>-4945877.236427296</v>
      </c>
    </row>
    <row r="37" spans="1:24">
      <c r="A37" s="63" t="s">
        <v>39</v>
      </c>
      <c r="E37" s="105">
        <f>SUM(E35:E36)</f>
        <v>300933824.66000003</v>
      </c>
      <c r="F37" s="106">
        <f>SUM(F35:F36)</f>
        <v>68155694.947393671</v>
      </c>
      <c r="G37" s="76"/>
      <c r="H37" s="105">
        <f>SUM(H35:H36)</f>
        <v>302738482.85000002</v>
      </c>
      <c r="I37" s="106">
        <f>SUM(I35:I36)</f>
        <v>68564415.147660032</v>
      </c>
      <c r="J37" s="76"/>
      <c r="K37" s="105">
        <f>SUM(K35:K36)</f>
        <v>1804658.1900000125</v>
      </c>
      <c r="L37" s="106">
        <f>SUM(L35:L36)</f>
        <v>408720.20026635751</v>
      </c>
      <c r="M37" s="76"/>
      <c r="N37" s="136">
        <f>SUM(N35:N36)</f>
        <v>303218835.23000002</v>
      </c>
      <c r="O37" s="106">
        <f>SUM(O35:O36)</f>
        <v>68673205.677656204</v>
      </c>
      <c r="P37" s="76"/>
      <c r="Q37" s="136">
        <f>SUM(Q35:Q36)</f>
        <v>305451584.56999999</v>
      </c>
      <c r="R37" s="106">
        <f>SUM(R35:R36)</f>
        <v>69178880.249409512</v>
      </c>
      <c r="S37" s="76"/>
      <c r="T37" s="105">
        <f t="shared" ref="T37:U37" si="38">SUM(T35:T36)</f>
        <v>2713101.719999969</v>
      </c>
      <c r="U37" s="106">
        <f t="shared" si="38"/>
        <v>614465.1017494835</v>
      </c>
    </row>
    <row r="38" spans="1:24">
      <c r="E38" s="107"/>
      <c r="F38" s="108"/>
      <c r="G38" s="76"/>
      <c r="H38" s="107"/>
      <c r="I38" s="108"/>
      <c r="J38" s="73"/>
      <c r="K38" s="107"/>
      <c r="L38" s="108"/>
      <c r="M38" s="73"/>
      <c r="N38" s="137"/>
      <c r="O38" s="108"/>
      <c r="P38" s="73"/>
      <c r="Q38" s="137"/>
      <c r="R38" s="108"/>
      <c r="S38" s="73"/>
      <c r="T38" s="107"/>
      <c r="U38" s="108"/>
    </row>
    <row r="39" spans="1:24" s="65" customFormat="1" ht="13.5" thickBot="1">
      <c r="A39" s="67" t="s">
        <v>40</v>
      </c>
      <c r="B39" s="67"/>
      <c r="C39" s="67"/>
      <c r="D39" s="67"/>
      <c r="E39" s="109">
        <f>SUM(-E18,E26,E32,E37)</f>
        <v>614978698.91000009</v>
      </c>
      <c r="F39" s="110">
        <f>SUM(-F18,F26,F32,F37)</f>
        <v>139214704.56271011</v>
      </c>
      <c r="G39" s="81"/>
      <c r="H39" s="109">
        <f>SUM(-H18,H26,H32,H37)</f>
        <v>593159985.99000001</v>
      </c>
      <c r="I39" s="110">
        <f>SUM(-I18,I26,I32,I37)</f>
        <v>134281466.13654879</v>
      </c>
      <c r="J39" s="81"/>
      <c r="K39" s="109">
        <f>SUM(-K18,K26,K32,K37)</f>
        <v>-21818712.919999938</v>
      </c>
      <c r="L39" s="110">
        <f>SUM(-L18,L26,L32,L37)</f>
        <v>-4933238.4261613097</v>
      </c>
      <c r="M39" s="81"/>
      <c r="N39" s="138">
        <f>SUM(-N18,N26,N32,N37)</f>
        <v>580642562.85000002</v>
      </c>
      <c r="O39" s="110">
        <f>SUM(-O18,O26,O32,O37)</f>
        <v>131447128.73158458</v>
      </c>
      <c r="P39" s="81"/>
      <c r="Q39" s="138">
        <f>SUM(-Q18,Q26,Q32,Q37)</f>
        <v>570340348.08000004</v>
      </c>
      <c r="R39" s="110">
        <f>SUM(-R18,R26,R32,R37)</f>
        <v>129116836.02063541</v>
      </c>
      <c r="S39" s="81"/>
      <c r="T39" s="109">
        <f>SUM(-T18,T26,T32,T37)</f>
        <v>-22819637.909999978</v>
      </c>
      <c r="U39" s="110">
        <f>SUM(-U18,U26,U32,U37)</f>
        <v>-5164630.1159133958</v>
      </c>
      <c r="W39" s="63"/>
      <c r="X39" s="63"/>
    </row>
    <row r="40" spans="1:24" ht="13.5" thickTop="1">
      <c r="E40" s="116" t="s">
        <v>192</v>
      </c>
      <c r="F40" s="117" t="s">
        <v>182</v>
      </c>
      <c r="G40" s="90"/>
      <c r="H40" s="111" t="s">
        <v>199</v>
      </c>
      <c r="I40" s="112"/>
      <c r="J40" s="85"/>
      <c r="K40" s="111" t="s">
        <v>144</v>
      </c>
      <c r="L40" s="112"/>
      <c r="M40" s="86"/>
      <c r="N40" s="139" t="s">
        <v>205</v>
      </c>
      <c r="O40" s="112"/>
      <c r="Q40" s="139" t="s">
        <v>205</v>
      </c>
      <c r="R40" s="112"/>
      <c r="T40" s="111" t="s">
        <v>200</v>
      </c>
      <c r="U40" s="112"/>
    </row>
    <row r="41" spans="1:24" ht="13.5" thickBot="1">
      <c r="E41" s="113"/>
      <c r="F41" s="118" t="s">
        <v>183</v>
      </c>
      <c r="H41" s="113"/>
      <c r="I41" s="114"/>
      <c r="K41" s="113"/>
      <c r="L41" s="123"/>
      <c r="M41" s="73"/>
      <c r="N41" s="140"/>
      <c r="O41" s="114"/>
      <c r="Q41" s="140"/>
      <c r="R41" s="114"/>
      <c r="T41" s="113"/>
      <c r="U41" s="114"/>
    </row>
    <row r="44" spans="1:24">
      <c r="A44" s="65"/>
    </row>
    <row r="45" spans="1:24">
      <c r="A45" s="143"/>
      <c r="L45" s="62"/>
      <c r="M45" s="62"/>
      <c r="N45" s="141"/>
    </row>
    <row r="46" spans="1:24">
      <c r="A46" s="143"/>
      <c r="L46" s="62"/>
      <c r="M46" s="62"/>
      <c r="N46" s="141"/>
    </row>
    <row r="47" spans="1:24">
      <c r="A47" s="143"/>
      <c r="L47" s="62"/>
      <c r="M47" s="62"/>
      <c r="N47" s="141"/>
    </row>
    <row r="48" spans="1:24">
      <c r="A48" s="143"/>
      <c r="L48" s="62"/>
      <c r="M48" s="62"/>
      <c r="N48" s="141"/>
    </row>
    <row r="49" spans="1:15">
      <c r="A49" s="143"/>
      <c r="L49" s="62"/>
      <c r="M49" s="62"/>
      <c r="N49" s="141"/>
    </row>
    <row r="50" spans="1:15">
      <c r="A50" s="143"/>
      <c r="L50" s="62"/>
      <c r="M50" s="62"/>
      <c r="N50" s="141"/>
    </row>
    <row r="51" spans="1:15">
      <c r="E51" s="67"/>
      <c r="F51" s="67"/>
      <c r="G51" s="67"/>
      <c r="L51" s="67"/>
      <c r="M51" s="67"/>
      <c r="N51" s="142"/>
      <c r="O51" s="67"/>
    </row>
    <row r="52" spans="1:15">
      <c r="B52" s="67"/>
      <c r="C52" s="67"/>
      <c r="D52" s="67"/>
      <c r="E52" s="67"/>
      <c r="F52" s="67"/>
      <c r="G52" s="67"/>
      <c r="H52" s="67"/>
      <c r="I52" s="67"/>
      <c r="J52" s="67"/>
      <c r="K52" s="67"/>
    </row>
  </sheetData>
  <mergeCells count="3">
    <mergeCell ref="K7:L7"/>
    <mergeCell ref="K8:L8"/>
    <mergeCell ref="K9:L9"/>
  </mergeCells>
  <pageMargins left="0.65" right="0.72" top="1" bottom="1" header="0.5" footer="0.5"/>
  <pageSetup scale="49" fitToHeight="0" orientation="landscape" r:id="rId1"/>
  <headerFooter alignWithMargins="0">
    <oddFooter>&amp;CPage 5.1.2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123"/>
  <sheetViews>
    <sheetView view="pageBreakPreview" zoomScale="85" zoomScaleNormal="85" zoomScaleSheetLayoutView="85" workbookViewId="0">
      <pane xSplit="3" ySplit="6" topLeftCell="D7" activePane="bottomRight" state="frozen"/>
      <selection activeCell="I10" sqref="I10"/>
      <selection pane="topRight" activeCell="I10" sqref="I10"/>
      <selection pane="bottomLeft" activeCell="I10" sqref="I10"/>
      <selection pane="bottomRight" activeCell="I24" activeCellId="2" sqref="I76 I73 I24"/>
    </sheetView>
  </sheetViews>
  <sheetFormatPr defaultColWidth="9.42578125" defaultRowHeight="10.5"/>
  <cols>
    <col min="1" max="1" width="2.5703125" style="16" customWidth="1"/>
    <col min="2" max="2" width="2.28515625" style="16" customWidth="1"/>
    <col min="3" max="3" width="28.42578125" style="16" customWidth="1"/>
    <col min="4" max="4" width="11.85546875" style="16" customWidth="1"/>
    <col min="5" max="5" width="2" style="16" customWidth="1"/>
    <col min="6" max="6" width="13.5703125" style="16" customWidth="1"/>
    <col min="7" max="8" width="11.42578125" style="16" bestFit="1" customWidth="1"/>
    <col min="9" max="9" width="11.85546875" style="16" bestFit="1" customWidth="1"/>
    <col min="10" max="10" width="9.42578125" style="16" customWidth="1"/>
    <col min="11" max="11" width="12.42578125" style="16" customWidth="1"/>
    <col min="12" max="12" width="9.42578125" style="16" customWidth="1"/>
    <col min="13" max="13" width="12.140625" style="16" bestFit="1" customWidth="1"/>
    <col min="14" max="14" width="17.28515625" style="20" bestFit="1" customWidth="1"/>
    <col min="15" max="15" width="12.85546875" style="16" bestFit="1" customWidth="1"/>
    <col min="16" max="16" width="12.5703125" style="16" bestFit="1" customWidth="1"/>
    <col min="17" max="16384" width="9.42578125" style="16"/>
  </cols>
  <sheetData>
    <row r="1" spans="1:14">
      <c r="A1" s="15" t="s">
        <v>0</v>
      </c>
      <c r="D1" s="17"/>
      <c r="E1" s="18"/>
      <c r="F1" s="19" t="s">
        <v>41</v>
      </c>
    </row>
    <row r="2" spans="1:14">
      <c r="A2" s="21"/>
      <c r="D2" s="17"/>
      <c r="E2" s="18"/>
      <c r="F2" s="18" t="s">
        <v>42</v>
      </c>
      <c r="K2" s="124"/>
    </row>
    <row r="3" spans="1:14">
      <c r="A3" s="22" t="s">
        <v>43</v>
      </c>
      <c r="D3" s="23"/>
      <c r="E3" s="23"/>
      <c r="F3" s="19" t="s">
        <v>44</v>
      </c>
    </row>
    <row r="4" spans="1:14">
      <c r="A4" s="198">
        <v>41974</v>
      </c>
      <c r="B4" s="198"/>
      <c r="C4" s="198"/>
      <c r="D4" s="23"/>
      <c r="E4" s="23"/>
      <c r="F4" s="18"/>
    </row>
    <row r="5" spans="1:14">
      <c r="B5" s="22"/>
      <c r="D5" s="24" t="s">
        <v>45</v>
      </c>
      <c r="E5" s="24"/>
      <c r="F5" s="25" t="s">
        <v>46</v>
      </c>
      <c r="G5" s="25" t="s">
        <v>46</v>
      </c>
      <c r="H5" s="25"/>
      <c r="I5" s="25"/>
    </row>
    <row r="6" spans="1:14" s="24" customFormat="1">
      <c r="A6" s="16"/>
      <c r="B6" s="16"/>
      <c r="C6" s="16"/>
      <c r="D6" s="26" t="s">
        <v>218</v>
      </c>
      <c r="E6" s="27"/>
      <c r="F6" s="28" t="s">
        <v>47</v>
      </c>
      <c r="G6" s="28" t="s">
        <v>11</v>
      </c>
      <c r="H6" s="28" t="s">
        <v>48</v>
      </c>
      <c r="I6" s="28" t="s">
        <v>49</v>
      </c>
      <c r="N6" s="29"/>
    </row>
    <row r="7" spans="1:14">
      <c r="A7" s="16" t="s">
        <v>50</v>
      </c>
      <c r="F7" s="30"/>
      <c r="G7" s="30"/>
      <c r="H7" s="30"/>
      <c r="I7" s="30"/>
    </row>
    <row r="8" spans="1:14">
      <c r="B8" s="17" t="s">
        <v>51</v>
      </c>
      <c r="D8" s="31">
        <v>12964800</v>
      </c>
      <c r="E8" s="32"/>
      <c r="F8" s="31">
        <v>12964800</v>
      </c>
      <c r="G8" s="17"/>
      <c r="H8" s="17"/>
      <c r="I8" s="17"/>
    </row>
    <row r="9" spans="1:14">
      <c r="B9" s="17"/>
      <c r="D9" s="32"/>
      <c r="E9" s="32"/>
      <c r="F9" s="33"/>
      <c r="G9" s="30"/>
      <c r="H9" s="30"/>
      <c r="I9" s="30"/>
    </row>
    <row r="10" spans="1:14">
      <c r="B10" s="17" t="s">
        <v>52</v>
      </c>
      <c r="D10" s="31">
        <v>60863806.75</v>
      </c>
      <c r="E10" s="32"/>
      <c r="F10" s="33"/>
      <c r="G10" s="30"/>
      <c r="H10" s="30"/>
      <c r="I10" s="31">
        <v>60863806.75</v>
      </c>
    </row>
    <row r="11" spans="1:14">
      <c r="B11" s="17"/>
      <c r="D11" s="32"/>
      <c r="E11" s="32"/>
      <c r="F11" s="33"/>
      <c r="G11" s="30"/>
      <c r="H11" s="30"/>
      <c r="I11" s="30"/>
    </row>
    <row r="12" spans="1:14">
      <c r="B12" s="17" t="s">
        <v>53</v>
      </c>
      <c r="D12" s="31">
        <v>0</v>
      </c>
      <c r="E12" s="32"/>
      <c r="F12" s="31">
        <v>0</v>
      </c>
      <c r="G12" s="30"/>
      <c r="H12" s="30"/>
      <c r="I12" s="30"/>
    </row>
    <row r="13" spans="1:14">
      <c r="C13" s="17"/>
      <c r="D13" s="32"/>
      <c r="E13" s="32"/>
      <c r="F13" s="30"/>
      <c r="G13" s="30"/>
      <c r="H13" s="30"/>
      <c r="I13" s="30"/>
    </row>
    <row r="14" spans="1:14">
      <c r="B14" s="16" t="s">
        <v>54</v>
      </c>
      <c r="C14" s="17"/>
      <c r="D14" s="31">
        <v>0</v>
      </c>
      <c r="E14" s="32"/>
      <c r="F14" s="30"/>
      <c r="G14" s="30"/>
      <c r="H14" s="31">
        <v>0</v>
      </c>
      <c r="I14" s="30"/>
    </row>
    <row r="15" spans="1:14" ht="11.25" thickBot="1">
      <c r="D15" s="24" t="s">
        <v>55</v>
      </c>
      <c r="E15" s="34" t="s">
        <v>56</v>
      </c>
      <c r="F15" s="24" t="s">
        <v>55</v>
      </c>
      <c r="G15" s="24" t="s">
        <v>55</v>
      </c>
      <c r="H15" s="24" t="s">
        <v>55</v>
      </c>
      <c r="I15" s="24" t="s">
        <v>55</v>
      </c>
    </row>
    <row r="16" spans="1:14" ht="11.25" thickBot="1">
      <c r="A16" s="16" t="s">
        <v>57</v>
      </c>
      <c r="D16" s="31">
        <v>73828606.75</v>
      </c>
      <c r="E16" s="32"/>
      <c r="F16" s="31">
        <v>12964800</v>
      </c>
      <c r="G16" s="31">
        <v>0</v>
      </c>
      <c r="H16" s="31">
        <v>0</v>
      </c>
      <c r="I16" s="31">
        <v>60863806.75</v>
      </c>
      <c r="K16" s="47">
        <v>0</v>
      </c>
      <c r="L16" s="48" t="s">
        <v>58</v>
      </c>
      <c r="M16" s="49">
        <v>0</v>
      </c>
    </row>
    <row r="17" spans="1:19">
      <c r="D17" s="32"/>
      <c r="E17" s="32"/>
      <c r="F17" s="32"/>
      <c r="G17" s="32"/>
      <c r="H17" s="32"/>
      <c r="I17" s="32"/>
      <c r="P17" s="19" t="s">
        <v>115</v>
      </c>
    </row>
    <row r="18" spans="1:19">
      <c r="D18" s="17"/>
      <c r="E18" s="30"/>
      <c r="F18" s="30"/>
      <c r="G18" s="30"/>
      <c r="H18" s="30"/>
      <c r="I18" s="30"/>
      <c r="N18" s="125"/>
      <c r="O18" s="126"/>
      <c r="P18" s="127">
        <v>41974</v>
      </c>
    </row>
    <row r="19" spans="1:19" ht="11.25">
      <c r="A19" s="16" t="s">
        <v>59</v>
      </c>
      <c r="D19" s="32"/>
      <c r="E19" s="32"/>
      <c r="F19" s="56"/>
      <c r="G19" s="30"/>
      <c r="H19" s="30"/>
      <c r="I19" s="30"/>
      <c r="N19" s="42" t="s">
        <v>60</v>
      </c>
      <c r="O19" s="57">
        <v>0.42634034956164213</v>
      </c>
      <c r="P19" s="32">
        <v>14785516.07</v>
      </c>
      <c r="Q19" s="52"/>
      <c r="R19" s="58"/>
      <c r="S19" s="32"/>
    </row>
    <row r="20" spans="1:19" ht="11.25">
      <c r="B20" s="17"/>
      <c r="C20" s="16" t="s">
        <v>61</v>
      </c>
      <c r="D20" s="31">
        <v>0</v>
      </c>
      <c r="E20" s="32"/>
      <c r="F20" s="31">
        <v>0</v>
      </c>
      <c r="G20" s="30"/>
      <c r="H20" s="30"/>
      <c r="I20" s="30"/>
      <c r="N20" s="42" t="s">
        <v>116</v>
      </c>
      <c r="O20" s="57">
        <v>0.57365965043835787</v>
      </c>
      <c r="P20" s="32">
        <v>19894560.739999998</v>
      </c>
      <c r="Q20" s="52"/>
      <c r="R20" s="58"/>
      <c r="S20" s="32"/>
    </row>
    <row r="21" spans="1:19" ht="11.25">
      <c r="B21" s="17"/>
      <c r="C21" s="16" t="s">
        <v>62</v>
      </c>
      <c r="D21" s="31">
        <v>0</v>
      </c>
      <c r="E21" s="32"/>
      <c r="F21" s="31">
        <v>0</v>
      </c>
      <c r="G21" s="31">
        <v>0</v>
      </c>
      <c r="H21" s="30"/>
      <c r="I21" s="30"/>
      <c r="N21" s="42" t="s">
        <v>117</v>
      </c>
      <c r="O21" s="57">
        <v>0</v>
      </c>
      <c r="P21" s="32">
        <v>0</v>
      </c>
      <c r="Q21" s="52"/>
      <c r="R21" s="58"/>
      <c r="S21" s="32"/>
    </row>
    <row r="22" spans="1:19" ht="11.25">
      <c r="B22" s="17"/>
      <c r="C22" s="16" t="s">
        <v>63</v>
      </c>
      <c r="D22" s="31">
        <v>-148246.80999999959</v>
      </c>
      <c r="E22" s="32"/>
      <c r="F22" s="31">
        <v>-44474.042999999874</v>
      </c>
      <c r="G22" s="31">
        <v>-103772.7669999997</v>
      </c>
      <c r="H22" s="30"/>
      <c r="I22" s="30"/>
      <c r="N22" s="42" t="s">
        <v>118</v>
      </c>
      <c r="O22" s="57">
        <v>1</v>
      </c>
      <c r="P22" s="32">
        <v>0</v>
      </c>
      <c r="Q22" s="52"/>
      <c r="R22" s="58"/>
      <c r="S22" s="32"/>
    </row>
    <row r="23" spans="1:19">
      <c r="B23" s="17"/>
      <c r="C23" s="16" t="s">
        <v>64</v>
      </c>
      <c r="D23" s="31">
        <v>270000</v>
      </c>
      <c r="E23" s="32"/>
      <c r="F23" s="31">
        <v>55987.956000000006</v>
      </c>
      <c r="G23" s="31">
        <v>214012.04399999999</v>
      </c>
      <c r="H23" s="30"/>
      <c r="I23" s="30"/>
    </row>
    <row r="24" spans="1:19">
      <c r="B24" s="17"/>
      <c r="C24" s="16" t="s">
        <v>65</v>
      </c>
      <c r="D24" s="31">
        <v>76897305.959999993</v>
      </c>
      <c r="E24" s="32"/>
      <c r="F24" s="35">
        <v>2517906.851172646</v>
      </c>
      <c r="G24" s="35">
        <v>12267609.214563949</v>
      </c>
      <c r="H24" s="30"/>
      <c r="I24" s="35">
        <v>62111789.894263402</v>
      </c>
      <c r="K24" s="36">
        <v>0.17029549999999999</v>
      </c>
      <c r="L24" s="36">
        <v>0.82970450000000007</v>
      </c>
      <c r="N24" s="31">
        <v>34680076.799999997</v>
      </c>
      <c r="O24" s="17" t="s">
        <v>66</v>
      </c>
    </row>
    <row r="25" spans="1:19">
      <c r="B25" s="17"/>
      <c r="C25" s="16" t="s">
        <v>170</v>
      </c>
      <c r="D25" s="31">
        <v>0</v>
      </c>
      <c r="E25" s="32"/>
      <c r="F25" s="30"/>
      <c r="G25" s="31">
        <v>0</v>
      </c>
      <c r="H25" s="30"/>
      <c r="I25" s="31"/>
      <c r="N25" s="31">
        <v>0</v>
      </c>
      <c r="O25" s="17" t="s">
        <v>68</v>
      </c>
    </row>
    <row r="26" spans="1:19">
      <c r="B26" s="37" t="s">
        <v>67</v>
      </c>
      <c r="C26" s="34"/>
      <c r="D26" s="24" t="s">
        <v>55</v>
      </c>
      <c r="E26" s="34" t="s">
        <v>56</v>
      </c>
      <c r="F26" s="24" t="s">
        <v>55</v>
      </c>
      <c r="G26" s="24" t="s">
        <v>55</v>
      </c>
      <c r="H26" s="24" t="s">
        <v>55</v>
      </c>
      <c r="I26" s="24" t="s">
        <v>55</v>
      </c>
      <c r="K26" s="36"/>
      <c r="L26" s="36"/>
      <c r="N26" s="38">
        <v>42217229.159999996</v>
      </c>
      <c r="O26" s="17" t="s">
        <v>70</v>
      </c>
    </row>
    <row r="27" spans="1:19">
      <c r="B27" s="16" t="s">
        <v>69</v>
      </c>
      <c r="C27" s="17"/>
      <c r="D27" s="31">
        <v>77019059.149999991</v>
      </c>
      <c r="E27" s="32"/>
      <c r="F27" s="31">
        <v>2529420.7641726462</v>
      </c>
      <c r="G27" s="31">
        <v>12377848.49156395</v>
      </c>
      <c r="H27" s="31">
        <v>0</v>
      </c>
      <c r="I27" s="31">
        <v>62111789.894263402</v>
      </c>
      <c r="K27" s="36"/>
      <c r="L27" s="36"/>
      <c r="N27" s="31">
        <v>76897305.959999993</v>
      </c>
      <c r="O27" s="17"/>
    </row>
    <row r="28" spans="1:19" ht="12.75">
      <c r="D28" s="33"/>
      <c r="E28" s="32"/>
      <c r="F28" s="33"/>
      <c r="G28" s="33"/>
      <c r="H28" s="30"/>
      <c r="I28" s="30"/>
      <c r="K28" s="36"/>
      <c r="L28" s="36"/>
      <c r="N28" s="39"/>
      <c r="O28" s="59"/>
    </row>
    <row r="29" spans="1:19">
      <c r="B29" s="17"/>
      <c r="C29" s="16" t="s">
        <v>71</v>
      </c>
      <c r="D29" s="31">
        <v>0</v>
      </c>
      <c r="E29" s="32"/>
      <c r="F29" s="31"/>
      <c r="G29" s="31">
        <v>0</v>
      </c>
      <c r="H29" s="30"/>
      <c r="I29" s="30"/>
      <c r="K29" s="36"/>
      <c r="L29" s="36"/>
      <c r="N29" s="31">
        <v>0</v>
      </c>
      <c r="O29" s="17" t="s">
        <v>73</v>
      </c>
    </row>
    <row r="30" spans="1:19">
      <c r="B30" s="17"/>
      <c r="C30" s="16" t="s">
        <v>72</v>
      </c>
      <c r="D30" s="31">
        <v>0</v>
      </c>
      <c r="E30" s="32"/>
      <c r="F30" s="31"/>
      <c r="G30" s="31">
        <v>0</v>
      </c>
      <c r="H30" s="30"/>
      <c r="I30" s="30"/>
      <c r="K30" s="36"/>
      <c r="L30" s="36"/>
      <c r="M30" s="40"/>
      <c r="N30" s="31">
        <v>0</v>
      </c>
      <c r="O30" s="17" t="s">
        <v>75</v>
      </c>
    </row>
    <row r="31" spans="1:19">
      <c r="B31" s="17"/>
      <c r="C31" s="16" t="s">
        <v>74</v>
      </c>
      <c r="D31" s="31">
        <v>0</v>
      </c>
      <c r="E31" s="32"/>
      <c r="F31" s="35">
        <v>0</v>
      </c>
      <c r="G31" s="35">
        <v>0</v>
      </c>
      <c r="H31" s="30"/>
      <c r="I31" s="35">
        <v>0</v>
      </c>
      <c r="K31" s="36">
        <v>0.7</v>
      </c>
      <c r="L31" s="36">
        <v>0.30000000000000004</v>
      </c>
      <c r="N31" s="38">
        <v>0</v>
      </c>
      <c r="O31" s="17" t="s">
        <v>77</v>
      </c>
    </row>
    <row r="32" spans="1:19">
      <c r="B32" s="17"/>
      <c r="C32" s="16" t="s">
        <v>76</v>
      </c>
      <c r="D32" s="31">
        <v>0</v>
      </c>
      <c r="E32" s="32"/>
      <c r="F32" s="31">
        <v>0</v>
      </c>
      <c r="G32" s="31">
        <v>0</v>
      </c>
      <c r="H32" s="30"/>
      <c r="I32" s="30"/>
      <c r="N32" s="41">
        <v>0</v>
      </c>
      <c r="O32" s="17"/>
    </row>
    <row r="33" spans="2:18">
      <c r="B33" s="17"/>
      <c r="C33" s="16" t="s">
        <v>212</v>
      </c>
      <c r="D33" s="31">
        <v>0</v>
      </c>
      <c r="E33" s="32"/>
      <c r="F33" s="30"/>
      <c r="G33" s="31">
        <v>0</v>
      </c>
      <c r="H33" s="30"/>
      <c r="I33" s="30"/>
      <c r="N33" s="41"/>
      <c r="O33" s="17"/>
    </row>
    <row r="34" spans="2:18">
      <c r="B34" s="17"/>
      <c r="C34" s="16" t="s">
        <v>78</v>
      </c>
      <c r="D34" s="31">
        <v>0</v>
      </c>
      <c r="E34" s="32"/>
      <c r="F34" s="31">
        <v>0</v>
      </c>
      <c r="G34" s="31">
        <v>0</v>
      </c>
      <c r="H34" s="30"/>
      <c r="I34" s="30"/>
    </row>
    <row r="35" spans="2:18">
      <c r="B35" s="37" t="s">
        <v>67</v>
      </c>
      <c r="C35" s="34"/>
      <c r="D35" s="24" t="s">
        <v>55</v>
      </c>
      <c r="E35" s="34" t="s">
        <v>56</v>
      </c>
      <c r="F35" s="24" t="s">
        <v>55</v>
      </c>
      <c r="G35" s="24" t="s">
        <v>55</v>
      </c>
      <c r="H35" s="24" t="s">
        <v>55</v>
      </c>
      <c r="I35" s="24" t="s">
        <v>55</v>
      </c>
      <c r="R35" s="58"/>
    </row>
    <row r="36" spans="2:18">
      <c r="B36" s="16" t="s">
        <v>79</v>
      </c>
      <c r="C36" s="17"/>
      <c r="D36" s="31">
        <v>0</v>
      </c>
      <c r="E36" s="32"/>
      <c r="F36" s="31">
        <v>0</v>
      </c>
      <c r="G36" s="31">
        <v>0</v>
      </c>
      <c r="H36" s="31">
        <v>0</v>
      </c>
      <c r="I36" s="31">
        <v>0</v>
      </c>
    </row>
    <row r="37" spans="2:18">
      <c r="D37" s="32"/>
      <c r="E37" s="32"/>
      <c r="F37" s="30"/>
      <c r="G37" s="30"/>
      <c r="H37" s="30"/>
      <c r="I37" s="30"/>
      <c r="N37" s="16"/>
    </row>
    <row r="38" spans="2:18" hidden="1">
      <c r="B38" s="17"/>
      <c r="C38" s="16" t="s">
        <v>119</v>
      </c>
      <c r="D38" s="31">
        <v>0</v>
      </c>
      <c r="E38" s="32"/>
      <c r="F38" s="30"/>
      <c r="G38" s="30"/>
      <c r="H38" s="30"/>
      <c r="I38" s="31">
        <v>0</v>
      </c>
      <c r="K38" s="16" t="s">
        <v>52</v>
      </c>
    </row>
    <row r="39" spans="2:18" hidden="1">
      <c r="B39" s="17"/>
      <c r="C39" s="16" t="s">
        <v>114</v>
      </c>
      <c r="D39" s="31">
        <v>0</v>
      </c>
      <c r="E39" s="32"/>
      <c r="F39" s="30"/>
      <c r="G39" s="30"/>
      <c r="H39" s="30"/>
      <c r="I39" s="31">
        <v>0</v>
      </c>
      <c r="K39" s="16" t="s">
        <v>52</v>
      </c>
    </row>
    <row r="40" spans="2:18" hidden="1">
      <c r="B40" s="17"/>
      <c r="C40" s="16" t="s">
        <v>120</v>
      </c>
      <c r="D40" s="31">
        <v>0</v>
      </c>
      <c r="E40" s="32"/>
      <c r="F40" s="30"/>
      <c r="G40" s="30"/>
      <c r="H40" s="30"/>
      <c r="I40" s="31">
        <v>0</v>
      </c>
      <c r="K40" s="16" t="s">
        <v>52</v>
      </c>
    </row>
    <row r="41" spans="2:18" hidden="1">
      <c r="B41" s="17"/>
      <c r="C41" s="16" t="s">
        <v>121</v>
      </c>
      <c r="D41" s="31">
        <v>0</v>
      </c>
      <c r="E41" s="32"/>
      <c r="F41" s="30"/>
      <c r="G41" s="30"/>
      <c r="H41" s="30"/>
      <c r="I41" s="31">
        <v>0</v>
      </c>
      <c r="K41" s="16" t="s">
        <v>52</v>
      </c>
    </row>
    <row r="42" spans="2:18" hidden="1">
      <c r="B42" s="17"/>
      <c r="C42" s="16" t="s">
        <v>122</v>
      </c>
      <c r="D42" s="31">
        <v>0</v>
      </c>
      <c r="E42" s="32"/>
      <c r="F42" s="30"/>
      <c r="G42" s="30"/>
      <c r="H42" s="30"/>
      <c r="I42" s="31">
        <v>0</v>
      </c>
      <c r="K42" s="16" t="s">
        <v>52</v>
      </c>
    </row>
    <row r="43" spans="2:18">
      <c r="B43" s="17"/>
      <c r="C43" s="16" t="s">
        <v>123</v>
      </c>
      <c r="D43" s="31">
        <v>4575693.2</v>
      </c>
      <c r="E43" s="32"/>
      <c r="F43" s="30"/>
      <c r="G43" s="30"/>
      <c r="H43" s="30"/>
      <c r="I43" s="31">
        <v>4575693.2</v>
      </c>
      <c r="K43" s="16" t="s">
        <v>52</v>
      </c>
    </row>
    <row r="44" spans="2:18" hidden="1">
      <c r="B44" s="17"/>
      <c r="C44" s="16" t="s">
        <v>124</v>
      </c>
      <c r="D44" s="31">
        <v>0</v>
      </c>
      <c r="E44" s="32"/>
      <c r="F44" s="30"/>
      <c r="G44" s="30"/>
      <c r="H44" s="30"/>
      <c r="I44" s="31">
        <v>0</v>
      </c>
      <c r="K44" s="16" t="s">
        <v>52</v>
      </c>
    </row>
    <row r="45" spans="2:18">
      <c r="B45" s="17"/>
      <c r="C45" s="16" t="s">
        <v>83</v>
      </c>
      <c r="D45" s="31">
        <v>8005931.2199999997</v>
      </c>
      <c r="E45" s="32"/>
      <c r="F45" s="30"/>
      <c r="G45" s="30"/>
      <c r="H45" s="30"/>
      <c r="I45" s="31">
        <v>8005931.2199999997</v>
      </c>
      <c r="K45" s="16" t="s">
        <v>52</v>
      </c>
    </row>
    <row r="46" spans="2:18">
      <c r="B46" s="17"/>
      <c r="C46" s="16" t="s">
        <v>125</v>
      </c>
      <c r="D46" s="31">
        <v>84152812.780000001</v>
      </c>
      <c r="E46" s="32"/>
      <c r="F46" s="30"/>
      <c r="G46" s="30"/>
      <c r="H46" s="30"/>
      <c r="I46" s="31">
        <v>84152812.780000001</v>
      </c>
      <c r="K46" s="16" t="s">
        <v>52</v>
      </c>
    </row>
    <row r="47" spans="2:18" hidden="1">
      <c r="B47" s="17"/>
      <c r="C47" s="16" t="s">
        <v>126</v>
      </c>
      <c r="D47" s="31">
        <v>0</v>
      </c>
      <c r="E47" s="32"/>
      <c r="F47" s="30"/>
      <c r="G47" s="30"/>
      <c r="H47" s="30"/>
      <c r="I47" s="31">
        <v>0</v>
      </c>
      <c r="K47" s="16" t="s">
        <v>52</v>
      </c>
    </row>
    <row r="48" spans="2:18" hidden="1">
      <c r="B48" s="17"/>
      <c r="C48" s="16" t="s">
        <v>127</v>
      </c>
      <c r="D48" s="31">
        <v>0</v>
      </c>
      <c r="E48" s="32"/>
      <c r="F48" s="30"/>
      <c r="G48" s="30"/>
      <c r="H48" s="30"/>
      <c r="I48" s="31">
        <v>0</v>
      </c>
      <c r="K48" s="16" t="s">
        <v>52</v>
      </c>
    </row>
    <row r="49" spans="2:11" hidden="1">
      <c r="B49" s="17"/>
      <c r="C49" s="16" t="s">
        <v>84</v>
      </c>
      <c r="D49" s="31">
        <v>0</v>
      </c>
      <c r="E49" s="32"/>
      <c r="F49" s="30"/>
      <c r="G49" s="30"/>
      <c r="H49" s="30"/>
      <c r="I49" s="31">
        <v>0</v>
      </c>
      <c r="K49" s="16" t="s">
        <v>52</v>
      </c>
    </row>
    <row r="50" spans="2:11" hidden="1">
      <c r="B50" s="17"/>
      <c r="C50" s="53" t="s">
        <v>128</v>
      </c>
      <c r="D50" s="31">
        <v>0</v>
      </c>
      <c r="E50" s="32"/>
      <c r="F50" s="30"/>
      <c r="G50" s="30"/>
      <c r="H50" s="30"/>
      <c r="I50" s="31">
        <v>0</v>
      </c>
      <c r="K50" s="16" t="s">
        <v>52</v>
      </c>
    </row>
    <row r="51" spans="2:11" hidden="1">
      <c r="B51" s="17"/>
      <c r="C51" s="16" t="s">
        <v>129</v>
      </c>
      <c r="D51" s="31">
        <v>0</v>
      </c>
      <c r="E51" s="32"/>
      <c r="F51" s="30"/>
      <c r="G51" s="30"/>
      <c r="H51" s="30"/>
      <c r="I51" s="31">
        <v>0</v>
      </c>
      <c r="K51" s="16" t="s">
        <v>52</v>
      </c>
    </row>
    <row r="52" spans="2:11" hidden="1">
      <c r="B52" s="17"/>
      <c r="C52" s="16" t="s">
        <v>130</v>
      </c>
      <c r="D52" s="31">
        <v>0</v>
      </c>
      <c r="E52" s="32"/>
      <c r="F52" s="30"/>
      <c r="G52" s="30"/>
      <c r="H52" s="30"/>
      <c r="I52" s="31">
        <v>0</v>
      </c>
      <c r="K52" s="16" t="s">
        <v>52</v>
      </c>
    </row>
    <row r="53" spans="2:11" hidden="1">
      <c r="B53" s="17"/>
      <c r="C53" s="16" t="s">
        <v>132</v>
      </c>
      <c r="D53" s="31">
        <v>0</v>
      </c>
      <c r="E53" s="32"/>
      <c r="F53" s="30"/>
      <c r="G53" s="30"/>
      <c r="H53" s="30"/>
      <c r="I53" s="31">
        <v>0</v>
      </c>
      <c r="K53" s="16" t="s">
        <v>52</v>
      </c>
    </row>
    <row r="54" spans="2:11" hidden="1">
      <c r="B54" s="17"/>
      <c r="C54" s="16" t="s">
        <v>133</v>
      </c>
      <c r="D54" s="31">
        <v>0</v>
      </c>
      <c r="E54" s="32"/>
      <c r="F54" s="30"/>
      <c r="G54" s="30"/>
      <c r="H54" s="30"/>
      <c r="I54" s="31">
        <v>0</v>
      </c>
      <c r="K54" s="16" t="s">
        <v>52</v>
      </c>
    </row>
    <row r="55" spans="2:11" hidden="1">
      <c r="B55" s="17"/>
      <c r="C55" s="16" t="s">
        <v>134</v>
      </c>
      <c r="D55" s="31">
        <v>0</v>
      </c>
      <c r="E55" s="32"/>
      <c r="F55" s="30"/>
      <c r="G55" s="30"/>
      <c r="H55" s="30"/>
      <c r="I55" s="31">
        <v>0</v>
      </c>
      <c r="K55" s="16" t="s">
        <v>52</v>
      </c>
    </row>
    <row r="56" spans="2:11" hidden="1">
      <c r="B56" s="17"/>
      <c r="C56" s="16" t="s">
        <v>135</v>
      </c>
      <c r="D56" s="31">
        <v>0</v>
      </c>
      <c r="E56" s="32"/>
      <c r="F56" s="30"/>
      <c r="G56" s="30"/>
      <c r="H56" s="30"/>
      <c r="I56" s="31">
        <v>0</v>
      </c>
      <c r="K56" s="16" t="s">
        <v>52</v>
      </c>
    </row>
    <row r="57" spans="2:11" hidden="1">
      <c r="B57" s="17"/>
      <c r="C57" s="20" t="s">
        <v>136</v>
      </c>
      <c r="D57" s="31">
        <v>0</v>
      </c>
      <c r="E57" s="32"/>
      <c r="F57" s="30"/>
      <c r="G57" s="30"/>
      <c r="H57" s="30"/>
      <c r="I57" s="31">
        <v>0</v>
      </c>
      <c r="K57" s="16" t="s">
        <v>52</v>
      </c>
    </row>
    <row r="58" spans="2:11" hidden="1">
      <c r="B58" s="17"/>
      <c r="C58" s="20" t="s">
        <v>213</v>
      </c>
      <c r="D58" s="31">
        <v>0</v>
      </c>
      <c r="E58" s="32"/>
      <c r="F58" s="30"/>
      <c r="G58" s="30"/>
      <c r="H58" s="30"/>
      <c r="I58" s="31">
        <v>0</v>
      </c>
      <c r="K58" s="16" t="s">
        <v>52</v>
      </c>
    </row>
    <row r="59" spans="2:11" hidden="1">
      <c r="B59" s="17"/>
      <c r="C59" s="16" t="s">
        <v>138</v>
      </c>
      <c r="D59" s="31">
        <v>0</v>
      </c>
      <c r="E59" s="32"/>
      <c r="F59" s="30"/>
      <c r="G59" s="30"/>
      <c r="H59" s="30"/>
      <c r="I59" s="31">
        <v>0</v>
      </c>
      <c r="K59" s="16" t="s">
        <v>52</v>
      </c>
    </row>
    <row r="60" spans="2:11" hidden="1">
      <c r="B60" s="17"/>
      <c r="C60" s="16" t="s">
        <v>214</v>
      </c>
      <c r="D60" s="31">
        <v>0</v>
      </c>
      <c r="E60" s="32"/>
      <c r="F60" s="30"/>
      <c r="G60" s="30"/>
      <c r="H60" s="30"/>
      <c r="I60" s="31">
        <v>0</v>
      </c>
      <c r="K60" s="16" t="s">
        <v>52</v>
      </c>
    </row>
    <row r="61" spans="2:11" hidden="1">
      <c r="B61" s="17"/>
      <c r="C61" s="16" t="s">
        <v>140</v>
      </c>
      <c r="D61" s="31">
        <v>0</v>
      </c>
      <c r="E61" s="32"/>
      <c r="F61" s="30"/>
      <c r="G61" s="30"/>
      <c r="H61" s="30"/>
      <c r="I61" s="31">
        <v>0</v>
      </c>
      <c r="K61" s="16" t="s">
        <v>52</v>
      </c>
    </row>
    <row r="62" spans="2:11" hidden="1">
      <c r="B62" s="17"/>
      <c r="C62" s="16" t="s">
        <v>141</v>
      </c>
      <c r="D62" s="31">
        <v>0</v>
      </c>
      <c r="E62" s="32"/>
      <c r="F62" s="30"/>
      <c r="G62" s="30"/>
      <c r="H62" s="30"/>
      <c r="I62" s="31">
        <v>0</v>
      </c>
      <c r="K62" s="16" t="s">
        <v>52</v>
      </c>
    </row>
    <row r="63" spans="2:11" hidden="1">
      <c r="B63" s="17"/>
      <c r="C63" s="16" t="s">
        <v>215</v>
      </c>
      <c r="D63" s="31">
        <v>0</v>
      </c>
      <c r="E63" s="32"/>
      <c r="F63" s="30"/>
      <c r="G63" s="30"/>
      <c r="H63" s="30"/>
      <c r="I63" s="31">
        <v>0</v>
      </c>
      <c r="K63" s="16" t="s">
        <v>52</v>
      </c>
    </row>
    <row r="64" spans="2:11" hidden="1">
      <c r="B64" s="17"/>
      <c r="C64" s="20" t="s">
        <v>142</v>
      </c>
      <c r="D64" s="31">
        <v>0</v>
      </c>
      <c r="E64" s="32"/>
      <c r="F64" s="30"/>
      <c r="G64" s="30"/>
      <c r="H64" s="30"/>
      <c r="I64" s="31">
        <v>0</v>
      </c>
      <c r="K64" s="16" t="s">
        <v>52</v>
      </c>
    </row>
    <row r="65" spans="1:16" hidden="1">
      <c r="B65" s="17"/>
      <c r="C65" s="16" t="s">
        <v>216</v>
      </c>
      <c r="D65" s="31">
        <v>0</v>
      </c>
      <c r="E65" s="32"/>
      <c r="F65" s="30"/>
      <c r="G65" s="30"/>
      <c r="H65" s="30"/>
      <c r="I65" s="31">
        <v>0</v>
      </c>
      <c r="K65" s="16" t="s">
        <v>52</v>
      </c>
    </row>
    <row r="66" spans="1:16" ht="11.25" thickBot="1">
      <c r="B66" s="17"/>
      <c r="C66" s="20"/>
      <c r="D66" s="31"/>
      <c r="E66" s="32"/>
      <c r="F66" s="30"/>
      <c r="G66" s="30"/>
      <c r="H66" s="30"/>
      <c r="I66" s="31"/>
    </row>
    <row r="67" spans="1:16" hidden="1">
      <c r="B67" s="53" t="s">
        <v>143</v>
      </c>
      <c r="C67" s="20"/>
      <c r="D67" s="31"/>
      <c r="E67" s="32"/>
      <c r="F67" s="30"/>
      <c r="G67" s="30"/>
      <c r="H67" s="30"/>
      <c r="I67" s="31"/>
    </row>
    <row r="68" spans="1:16" ht="11.25" hidden="1" thickBot="1">
      <c r="B68" s="17"/>
      <c r="C68" s="16" t="s">
        <v>217</v>
      </c>
      <c r="D68" s="31">
        <v>0</v>
      </c>
      <c r="E68" s="32"/>
      <c r="F68" s="30"/>
      <c r="G68" s="30"/>
      <c r="H68" s="30"/>
      <c r="I68" s="31">
        <v>0</v>
      </c>
      <c r="K68" s="16" t="s">
        <v>52</v>
      </c>
    </row>
    <row r="69" spans="1:16" ht="11.25" thickBot="1">
      <c r="B69" s="17"/>
      <c r="D69" s="32"/>
      <c r="E69" s="32"/>
      <c r="F69" s="30"/>
      <c r="G69" s="30"/>
      <c r="H69" s="30"/>
      <c r="I69" s="30"/>
      <c r="K69" s="47">
        <v>0</v>
      </c>
      <c r="L69" s="48" t="s">
        <v>58</v>
      </c>
      <c r="M69" s="49">
        <v>0</v>
      </c>
    </row>
    <row r="70" spans="1:16">
      <c r="B70" s="17"/>
      <c r="C70" s="17" t="s">
        <v>145</v>
      </c>
      <c r="D70" s="31">
        <v>67492994.709999993</v>
      </c>
      <c r="E70" s="32"/>
      <c r="F70" s="30"/>
      <c r="G70" s="30"/>
      <c r="H70" s="30"/>
      <c r="I70" s="31">
        <v>67492994.709999993</v>
      </c>
    </row>
    <row r="71" spans="1:16" ht="11.25" thickBot="1">
      <c r="B71" s="37" t="s">
        <v>67</v>
      </c>
      <c r="C71" s="34"/>
      <c r="D71" s="24" t="s">
        <v>55</v>
      </c>
      <c r="E71" s="34" t="s">
        <v>56</v>
      </c>
      <c r="F71" s="24" t="s">
        <v>55</v>
      </c>
      <c r="G71" s="24" t="s">
        <v>55</v>
      </c>
      <c r="H71" s="24" t="s">
        <v>55</v>
      </c>
      <c r="I71" s="24" t="s">
        <v>55</v>
      </c>
    </row>
    <row r="72" spans="1:16" ht="11.25" thickBot="1">
      <c r="B72" s="16" t="s">
        <v>95</v>
      </c>
      <c r="C72" s="17"/>
      <c r="D72" s="31">
        <v>164227431.91</v>
      </c>
      <c r="E72" s="32"/>
      <c r="F72" s="31">
        <v>0</v>
      </c>
      <c r="G72" s="31">
        <v>0</v>
      </c>
      <c r="H72" s="31">
        <v>0</v>
      </c>
      <c r="I72" s="31">
        <v>164227431.91</v>
      </c>
      <c r="K72" s="47"/>
      <c r="L72" s="48" t="s">
        <v>58</v>
      </c>
      <c r="M72" s="49">
        <v>0</v>
      </c>
    </row>
    <row r="73" spans="1:16">
      <c r="B73" s="16" t="s">
        <v>146</v>
      </c>
      <c r="D73" s="31">
        <v>663166.31000000006</v>
      </c>
      <c r="E73" s="32"/>
      <c r="F73" s="34"/>
      <c r="H73" s="31"/>
      <c r="I73" s="31">
        <v>663166.31000000006</v>
      </c>
      <c r="J73" s="17"/>
      <c r="K73" s="17"/>
      <c r="L73" s="17"/>
      <c r="M73" s="17"/>
    </row>
    <row r="74" spans="1:16">
      <c r="B74" s="16" t="s">
        <v>96</v>
      </c>
      <c r="C74" s="17"/>
      <c r="D74" s="31">
        <v>0</v>
      </c>
      <c r="E74" s="32"/>
      <c r="F74" s="31"/>
      <c r="G74" s="31"/>
      <c r="H74" s="31">
        <v>0</v>
      </c>
      <c r="I74" s="30"/>
    </row>
    <row r="75" spans="1:16" ht="11.25" thickBot="1">
      <c r="D75" s="24" t="s">
        <v>55</v>
      </c>
      <c r="E75" s="34" t="s">
        <v>56</v>
      </c>
      <c r="F75" s="24" t="s">
        <v>55</v>
      </c>
      <c r="G75" s="24" t="s">
        <v>55</v>
      </c>
      <c r="H75" s="24" t="s">
        <v>55</v>
      </c>
      <c r="I75" s="24" t="s">
        <v>55</v>
      </c>
    </row>
    <row r="76" spans="1:16" ht="11.25" thickBot="1">
      <c r="A76" s="16" t="s">
        <v>97</v>
      </c>
      <c r="D76" s="31">
        <v>241909657.37</v>
      </c>
      <c r="E76" s="32"/>
      <c r="F76" s="31">
        <v>2529420.7641726462</v>
      </c>
      <c r="G76" s="31">
        <v>12377848.49156395</v>
      </c>
      <c r="H76" s="31">
        <v>0</v>
      </c>
      <c r="I76" s="31">
        <v>227002388.11426342</v>
      </c>
      <c r="K76" s="47">
        <v>0</v>
      </c>
      <c r="L76" s="48" t="s">
        <v>58</v>
      </c>
      <c r="M76" s="49">
        <v>0</v>
      </c>
    </row>
    <row r="77" spans="1:16">
      <c r="D77" s="32"/>
      <c r="E77" s="32"/>
      <c r="F77" s="32"/>
      <c r="G77" s="32"/>
      <c r="H77" s="32"/>
      <c r="I77" s="32"/>
    </row>
    <row r="78" spans="1:16">
      <c r="D78" s="32"/>
      <c r="E78" s="32"/>
      <c r="F78" s="32"/>
      <c r="G78" s="32"/>
      <c r="H78" s="32"/>
      <c r="I78" s="32"/>
    </row>
    <row r="79" spans="1:16" ht="11.25">
      <c r="A79" s="16" t="s">
        <v>98</v>
      </c>
      <c r="F79" s="30"/>
      <c r="G79" s="30"/>
      <c r="H79" s="30"/>
      <c r="I79" s="30"/>
      <c r="N79" s="42" t="s">
        <v>99</v>
      </c>
      <c r="O79" s="59">
        <v>24999835.973468848</v>
      </c>
      <c r="P79" s="31"/>
    </row>
    <row r="80" spans="1:16" ht="11.25">
      <c r="F80" s="30"/>
      <c r="G80" s="30"/>
      <c r="H80" s="30"/>
      <c r="I80" s="30"/>
      <c r="N80" s="42" t="s">
        <v>100</v>
      </c>
      <c r="O80" s="59">
        <v>0</v>
      </c>
      <c r="P80" s="31"/>
    </row>
    <row r="81" spans="1:16" s="17" customFormat="1" ht="11.25">
      <c r="A81" s="16"/>
      <c r="B81" s="16" t="s">
        <v>101</v>
      </c>
      <c r="D81" s="31">
        <v>24999835.973468848</v>
      </c>
      <c r="E81" s="32"/>
      <c r="F81" s="31">
        <v>24999835.973468848</v>
      </c>
      <c r="G81" s="30"/>
      <c r="H81" s="30"/>
      <c r="I81" s="30"/>
      <c r="J81" s="16"/>
      <c r="K81" s="43"/>
      <c r="L81" s="16"/>
      <c r="M81" s="16"/>
      <c r="N81" s="42" t="s">
        <v>102</v>
      </c>
      <c r="O81" s="59">
        <v>83304574.000558719</v>
      </c>
      <c r="P81" s="54"/>
    </row>
    <row r="82" spans="1:16" ht="11.25">
      <c r="A82" s="17"/>
      <c r="B82" s="17"/>
      <c r="C82" s="17"/>
      <c r="D82" s="17"/>
      <c r="E82" s="17"/>
      <c r="F82" s="17"/>
      <c r="G82" s="17"/>
      <c r="H82" s="17"/>
      <c r="I82" s="17"/>
      <c r="J82" s="17"/>
      <c r="K82" s="44"/>
      <c r="L82" s="17"/>
      <c r="M82" s="17"/>
      <c r="N82" s="42" t="s">
        <v>225</v>
      </c>
      <c r="O82" s="59">
        <v>0</v>
      </c>
      <c r="P82" s="31"/>
    </row>
    <row r="83" spans="1:16" ht="11.25">
      <c r="B83" s="16" t="s">
        <v>103</v>
      </c>
      <c r="C83" s="17"/>
      <c r="D83" s="31">
        <v>0</v>
      </c>
      <c r="E83" s="32"/>
      <c r="F83" s="31">
        <v>0</v>
      </c>
      <c r="G83" s="30"/>
      <c r="H83" s="30"/>
      <c r="I83" s="30"/>
      <c r="N83" s="42" t="s">
        <v>104</v>
      </c>
      <c r="O83" s="59">
        <v>1038267.1499999999</v>
      </c>
      <c r="P83" s="31"/>
    </row>
    <row r="84" spans="1:16" ht="11.25" thickBot="1">
      <c r="C84" s="17"/>
      <c r="D84" s="32"/>
      <c r="E84" s="32"/>
      <c r="F84" s="30"/>
      <c r="G84" s="30"/>
      <c r="H84" s="30"/>
      <c r="I84" s="30"/>
      <c r="O84" s="59">
        <v>109342677.12402758</v>
      </c>
      <c r="P84" s="31"/>
    </row>
    <row r="85" spans="1:16" ht="11.25" thickBot="1">
      <c r="B85" s="16" t="s">
        <v>52</v>
      </c>
      <c r="C85" s="17"/>
      <c r="D85" s="31">
        <v>84342841.02653116</v>
      </c>
      <c r="E85" s="32"/>
      <c r="F85" s="45"/>
      <c r="G85" s="30"/>
      <c r="H85" s="30"/>
      <c r="I85" s="31">
        <v>84342841.02653116</v>
      </c>
      <c r="N85" s="60" t="s">
        <v>58</v>
      </c>
      <c r="O85" s="49">
        <v>0</v>
      </c>
      <c r="P85" s="55"/>
    </row>
    <row r="86" spans="1:16">
      <c r="F86" s="30"/>
      <c r="G86" s="30"/>
      <c r="H86" s="30"/>
      <c r="I86" s="30"/>
    </row>
    <row r="87" spans="1:16" s="17" customFormat="1">
      <c r="A87" s="16"/>
      <c r="B87" s="17" t="s">
        <v>105</v>
      </c>
      <c r="C87" s="16"/>
      <c r="D87" s="31">
        <v>0</v>
      </c>
      <c r="E87" s="32"/>
      <c r="F87" s="30"/>
      <c r="H87" s="31">
        <v>0</v>
      </c>
      <c r="I87" s="30"/>
      <c r="J87" s="16"/>
      <c r="K87" s="16"/>
      <c r="L87" s="16"/>
      <c r="M87" s="16"/>
      <c r="N87" s="20"/>
    </row>
    <row r="88" spans="1:16">
      <c r="A88" s="17"/>
      <c r="B88" s="17"/>
      <c r="C88" s="17"/>
      <c r="D88" s="17"/>
      <c r="E88" s="17"/>
      <c r="F88" s="17"/>
      <c r="G88" s="17"/>
      <c r="H88" s="17"/>
      <c r="I88" s="17"/>
      <c r="J88" s="17"/>
      <c r="K88" s="17"/>
      <c r="L88" s="17"/>
      <c r="M88" s="17"/>
    </row>
    <row r="89" spans="1:16" ht="11.25" thickBot="1">
      <c r="D89" s="24" t="s">
        <v>55</v>
      </c>
      <c r="E89" s="34" t="s">
        <v>56</v>
      </c>
      <c r="F89" s="24" t="s">
        <v>55</v>
      </c>
      <c r="G89" s="24" t="s">
        <v>55</v>
      </c>
      <c r="H89" s="24" t="s">
        <v>55</v>
      </c>
      <c r="I89" s="24" t="s">
        <v>55</v>
      </c>
    </row>
    <row r="90" spans="1:16" s="17" customFormat="1" ht="11.25" thickBot="1">
      <c r="A90" s="16" t="s">
        <v>106</v>
      </c>
      <c r="B90" s="16"/>
      <c r="C90" s="16"/>
      <c r="D90" s="31">
        <v>109342677</v>
      </c>
      <c r="E90" s="32"/>
      <c r="F90" s="31">
        <v>24999835.973468848</v>
      </c>
      <c r="G90" s="31">
        <v>0</v>
      </c>
      <c r="H90" s="31">
        <v>0</v>
      </c>
      <c r="I90" s="31">
        <v>84342841.02653116</v>
      </c>
      <c r="J90" s="16"/>
      <c r="K90" s="47">
        <v>0</v>
      </c>
      <c r="L90" s="48" t="s">
        <v>58</v>
      </c>
      <c r="M90" s="49">
        <v>0</v>
      </c>
      <c r="N90" s="20"/>
    </row>
    <row r="91" spans="1:16" s="17" customFormat="1">
      <c r="A91" s="16"/>
      <c r="B91" s="16"/>
      <c r="C91" s="16"/>
      <c r="D91" s="16"/>
      <c r="E91" s="16"/>
      <c r="G91" s="16"/>
      <c r="H91" s="16"/>
      <c r="I91" s="16"/>
      <c r="N91" s="20"/>
    </row>
    <row r="92" spans="1:16" s="17" customFormat="1">
      <c r="A92" s="16" t="s">
        <v>107</v>
      </c>
      <c r="B92" s="16"/>
      <c r="C92" s="16"/>
      <c r="D92" s="16"/>
      <c r="E92" s="16"/>
      <c r="G92" s="16"/>
      <c r="H92" s="16"/>
      <c r="I92" s="16"/>
      <c r="N92" s="20"/>
    </row>
    <row r="93" spans="1:16" s="17" customFormat="1" hidden="1">
      <c r="A93" s="16"/>
      <c r="B93" s="32" t="s">
        <v>147</v>
      </c>
      <c r="C93" s="16"/>
      <c r="D93" s="31">
        <v>0</v>
      </c>
      <c r="E93" s="32"/>
      <c r="G93" s="16"/>
      <c r="H93" s="31">
        <v>0</v>
      </c>
      <c r="I93" s="46"/>
      <c r="N93" s="20"/>
    </row>
    <row r="94" spans="1:16" s="17" customFormat="1" hidden="1">
      <c r="A94" s="16"/>
      <c r="B94" s="32" t="s">
        <v>148</v>
      </c>
      <c r="C94" s="16"/>
      <c r="D94" s="31">
        <v>0</v>
      </c>
      <c r="E94" s="32"/>
      <c r="G94" s="16"/>
      <c r="H94" s="31">
        <v>0</v>
      </c>
      <c r="I94" s="46"/>
      <c r="N94" s="20"/>
    </row>
    <row r="95" spans="1:16" s="17" customFormat="1">
      <c r="A95" s="16"/>
      <c r="B95" s="32" t="s">
        <v>149</v>
      </c>
      <c r="C95" s="16"/>
      <c r="D95" s="31">
        <v>8051919.5899999999</v>
      </c>
      <c r="E95" s="32"/>
      <c r="G95" s="16"/>
      <c r="H95" s="31">
        <v>8051919.5899999999</v>
      </c>
      <c r="I95" s="46"/>
      <c r="N95" s="20"/>
    </row>
    <row r="96" spans="1:16" s="17" customFormat="1" hidden="1">
      <c r="A96" s="16"/>
      <c r="B96" s="32" t="s">
        <v>150</v>
      </c>
      <c r="C96" s="16"/>
      <c r="D96" s="31">
        <v>0</v>
      </c>
      <c r="E96" s="32"/>
      <c r="G96" s="16"/>
      <c r="H96" s="31">
        <v>0</v>
      </c>
      <c r="I96" s="46"/>
      <c r="N96" s="20"/>
    </row>
    <row r="97" spans="1:14" s="17" customFormat="1">
      <c r="A97" s="16"/>
      <c r="B97" s="32" t="s">
        <v>108</v>
      </c>
      <c r="C97" s="16"/>
      <c r="D97" s="31">
        <v>50918245.159999996</v>
      </c>
      <c r="E97" s="32"/>
      <c r="G97" s="16"/>
      <c r="H97" s="31">
        <v>50918245.159999996</v>
      </c>
      <c r="I97" s="46"/>
      <c r="N97" s="20"/>
    </row>
    <row r="98" spans="1:14" s="17" customFormat="1" hidden="1">
      <c r="A98" s="16"/>
      <c r="B98" s="32" t="s">
        <v>109</v>
      </c>
      <c r="C98" s="16"/>
      <c r="D98" s="31">
        <v>0</v>
      </c>
      <c r="E98" s="32"/>
      <c r="G98" s="16"/>
      <c r="H98" s="31">
        <v>0</v>
      </c>
      <c r="I98" s="46"/>
      <c r="N98" s="20"/>
    </row>
    <row r="99" spans="1:14" s="17" customFormat="1" hidden="1">
      <c r="A99" s="16"/>
      <c r="B99" s="32" t="s">
        <v>151</v>
      </c>
      <c r="C99" s="16"/>
      <c r="D99" s="31">
        <v>0</v>
      </c>
      <c r="E99" s="32"/>
      <c r="G99" s="16"/>
      <c r="H99" s="31">
        <v>0</v>
      </c>
      <c r="I99" s="46"/>
      <c r="N99" s="20"/>
    </row>
    <row r="100" spans="1:14" s="17" customFormat="1" hidden="1">
      <c r="A100" s="16"/>
      <c r="B100" s="32" t="s">
        <v>152</v>
      </c>
      <c r="C100" s="16"/>
      <c r="D100" s="31">
        <v>0</v>
      </c>
      <c r="E100" s="32"/>
      <c r="G100" s="16"/>
      <c r="H100" s="31">
        <v>0</v>
      </c>
      <c r="I100" s="46"/>
      <c r="N100" s="20"/>
    </row>
    <row r="101" spans="1:14" s="17" customFormat="1" hidden="1">
      <c r="A101" s="16"/>
      <c r="B101" s="32" t="s">
        <v>153</v>
      </c>
      <c r="C101" s="16"/>
      <c r="D101" s="31">
        <v>0</v>
      </c>
      <c r="E101" s="32"/>
      <c r="G101" s="16"/>
      <c r="H101" s="31">
        <v>0</v>
      </c>
      <c r="I101" s="46"/>
      <c r="N101" s="20"/>
    </row>
    <row r="102" spans="1:14" s="17" customFormat="1" hidden="1">
      <c r="A102" s="16"/>
      <c r="B102" s="32" t="s">
        <v>154</v>
      </c>
      <c r="C102" s="16"/>
      <c r="D102" s="31">
        <v>0</v>
      </c>
      <c r="E102" s="32"/>
      <c r="F102" s="34"/>
      <c r="G102" s="16"/>
      <c r="H102" s="31">
        <v>0</v>
      </c>
      <c r="I102" s="46"/>
      <c r="N102" s="20"/>
    </row>
    <row r="103" spans="1:14" s="17" customFormat="1">
      <c r="A103" s="16"/>
      <c r="B103" s="32" t="s">
        <v>155</v>
      </c>
      <c r="C103" s="16"/>
      <c r="D103" s="31">
        <v>46003985.939999998</v>
      </c>
      <c r="E103" s="32"/>
      <c r="F103" s="34"/>
      <c r="G103" s="16"/>
      <c r="H103" s="31">
        <v>46003985.939999998</v>
      </c>
      <c r="I103" s="46"/>
      <c r="N103" s="20"/>
    </row>
    <row r="104" spans="1:14" s="17" customFormat="1" hidden="1">
      <c r="A104" s="16"/>
      <c r="B104" s="32" t="s">
        <v>156</v>
      </c>
      <c r="C104" s="16"/>
      <c r="D104" s="31">
        <v>0</v>
      </c>
      <c r="E104" s="32"/>
      <c r="F104" s="34"/>
      <c r="G104" s="16"/>
      <c r="H104" s="31">
        <v>0</v>
      </c>
      <c r="I104" s="46"/>
      <c r="N104" s="20"/>
    </row>
    <row r="105" spans="1:14" s="17" customFormat="1" hidden="1">
      <c r="A105" s="16"/>
      <c r="B105" s="32" t="s">
        <v>157</v>
      </c>
      <c r="C105" s="16"/>
      <c r="D105" s="31">
        <v>0</v>
      </c>
      <c r="E105" s="32"/>
      <c r="F105" s="34"/>
      <c r="G105" s="16"/>
      <c r="H105" s="31">
        <v>0</v>
      </c>
      <c r="I105" s="46"/>
      <c r="N105" s="20"/>
    </row>
    <row r="106" spans="1:14" s="17" customFormat="1">
      <c r="A106" s="16"/>
      <c r="B106" s="32" t="s">
        <v>158</v>
      </c>
      <c r="C106" s="16"/>
      <c r="D106" s="31">
        <v>198244684.53999999</v>
      </c>
      <c r="E106" s="32"/>
      <c r="F106" s="34"/>
      <c r="G106" s="16"/>
      <c r="H106" s="31">
        <v>198244684.53999999</v>
      </c>
      <c r="I106" s="46"/>
      <c r="N106" s="20"/>
    </row>
    <row r="107" spans="1:14" s="17" customFormat="1" hidden="1">
      <c r="A107" s="16"/>
      <c r="B107" s="32" t="s">
        <v>159</v>
      </c>
      <c r="C107" s="16"/>
      <c r="D107" s="31">
        <v>0</v>
      </c>
      <c r="E107" s="32"/>
      <c r="F107" s="34"/>
      <c r="G107" s="16"/>
      <c r="H107" s="31">
        <v>0</v>
      </c>
      <c r="I107" s="46"/>
      <c r="N107" s="20"/>
    </row>
    <row r="108" spans="1:14" s="17" customFormat="1">
      <c r="A108" s="16"/>
      <c r="B108" s="32"/>
      <c r="C108" s="16"/>
      <c r="D108" s="31"/>
      <c r="E108" s="32"/>
      <c r="F108" s="34"/>
      <c r="G108" s="16"/>
      <c r="H108" s="31"/>
      <c r="I108" s="46"/>
      <c r="N108" s="20"/>
    </row>
    <row r="109" spans="1:14" s="17" customFormat="1" hidden="1">
      <c r="A109" s="16"/>
      <c r="B109" s="32" t="s">
        <v>160</v>
      </c>
      <c r="C109" s="16"/>
      <c r="D109" s="31">
        <v>0</v>
      </c>
      <c r="E109" s="32"/>
      <c r="F109" s="34"/>
      <c r="G109" s="16"/>
      <c r="H109" s="31">
        <v>0</v>
      </c>
      <c r="I109" s="46"/>
      <c r="N109" s="20"/>
    </row>
    <row r="110" spans="1:14" s="17" customFormat="1" hidden="1">
      <c r="A110" s="16"/>
      <c r="B110" s="32" t="s">
        <v>219</v>
      </c>
      <c r="C110" s="16"/>
      <c r="D110" s="31">
        <v>0</v>
      </c>
      <c r="E110" s="32"/>
      <c r="F110" s="34"/>
      <c r="G110" s="16"/>
      <c r="H110" s="31">
        <v>0</v>
      </c>
      <c r="I110" s="46"/>
      <c r="N110" s="20"/>
    </row>
    <row r="111" spans="1:14" s="17" customFormat="1" hidden="1">
      <c r="A111" s="16"/>
      <c r="B111" s="32" t="s">
        <v>161</v>
      </c>
      <c r="C111" s="16"/>
      <c r="D111" s="31">
        <v>0</v>
      </c>
      <c r="E111" s="32"/>
      <c r="F111" s="34"/>
      <c r="G111" s="16"/>
      <c r="H111" s="31">
        <v>0</v>
      </c>
      <c r="I111" s="46"/>
      <c r="N111" s="20"/>
    </row>
    <row r="112" spans="1:14" s="17" customFormat="1" hidden="1">
      <c r="A112" s="16"/>
      <c r="B112" s="32"/>
      <c r="C112" s="16"/>
      <c r="D112" s="31"/>
      <c r="E112" s="32"/>
      <c r="F112" s="34"/>
      <c r="G112" s="16"/>
      <c r="H112" s="31"/>
      <c r="I112" s="46"/>
      <c r="N112" s="20"/>
    </row>
    <row r="113" spans="1:14" s="17" customFormat="1" hidden="1">
      <c r="A113" s="16"/>
      <c r="B113" s="32" t="s">
        <v>162</v>
      </c>
      <c r="C113" s="16"/>
      <c r="D113" s="31">
        <v>0</v>
      </c>
      <c r="E113" s="32"/>
      <c r="F113" s="34"/>
      <c r="G113" s="16"/>
      <c r="H113" s="31">
        <v>0</v>
      </c>
      <c r="I113" s="46"/>
      <c r="N113" s="20"/>
    </row>
    <row r="114" spans="1:14" s="17" customFormat="1" ht="11.25" thickBot="1">
      <c r="A114" s="16"/>
      <c r="B114" s="16"/>
      <c r="C114" s="16"/>
      <c r="D114" s="24" t="s">
        <v>55</v>
      </c>
      <c r="E114" s="34" t="s">
        <v>56</v>
      </c>
      <c r="F114" s="24" t="s">
        <v>55</v>
      </c>
      <c r="G114" s="24" t="s">
        <v>55</v>
      </c>
      <c r="H114" s="24" t="s">
        <v>55</v>
      </c>
      <c r="I114" s="24" t="s">
        <v>55</v>
      </c>
      <c r="N114" s="20"/>
    </row>
    <row r="115" spans="1:14" s="17" customFormat="1" ht="11.25" thickBot="1">
      <c r="A115" s="16" t="s">
        <v>110</v>
      </c>
      <c r="B115" s="16"/>
      <c r="C115" s="16"/>
      <c r="D115" s="31">
        <v>303218835.23000002</v>
      </c>
      <c r="E115" s="32"/>
      <c r="F115" s="31">
        <v>0</v>
      </c>
      <c r="G115" s="31">
        <v>0</v>
      </c>
      <c r="H115" s="31">
        <v>303218835.23000002</v>
      </c>
      <c r="I115" s="31">
        <v>0</v>
      </c>
      <c r="K115" s="47">
        <v>0</v>
      </c>
      <c r="L115" s="48" t="s">
        <v>58</v>
      </c>
      <c r="M115" s="49">
        <v>0</v>
      </c>
      <c r="N115" s="20"/>
    </row>
    <row r="116" spans="1:14" s="17" customFormat="1">
      <c r="A116" s="16"/>
      <c r="B116" s="16"/>
      <c r="C116" s="16"/>
      <c r="D116" s="50"/>
      <c r="E116" s="32"/>
      <c r="F116" s="32"/>
      <c r="G116" s="32"/>
      <c r="H116" s="32"/>
      <c r="I116" s="32"/>
      <c r="N116" s="20"/>
    </row>
    <row r="117" spans="1:14" s="17" customFormat="1">
      <c r="A117" s="16" t="s">
        <v>111</v>
      </c>
      <c r="B117" s="16"/>
      <c r="C117" s="16"/>
      <c r="D117" s="50"/>
      <c r="E117" s="32"/>
      <c r="F117" s="32"/>
      <c r="G117" s="32"/>
      <c r="H117" s="32"/>
      <c r="I117" s="32"/>
      <c r="N117" s="20"/>
    </row>
    <row r="118" spans="1:14" s="17" customFormat="1">
      <c r="A118" s="16"/>
      <c r="B118" s="32" t="s">
        <v>220</v>
      </c>
      <c r="C118" s="16"/>
      <c r="D118" s="31">
        <v>0</v>
      </c>
      <c r="E118" s="32"/>
      <c r="F118" s="34"/>
      <c r="G118" s="16"/>
      <c r="H118" s="31">
        <v>0</v>
      </c>
      <c r="I118" s="46"/>
      <c r="N118" s="20"/>
    </row>
    <row r="119" spans="1:14">
      <c r="D119" s="24" t="s">
        <v>55</v>
      </c>
      <c r="E119" s="34" t="s">
        <v>56</v>
      </c>
      <c r="F119" s="24" t="s">
        <v>55</v>
      </c>
      <c r="G119" s="24" t="s">
        <v>55</v>
      </c>
      <c r="H119" s="24" t="s">
        <v>55</v>
      </c>
      <c r="I119" s="24" t="s">
        <v>55</v>
      </c>
    </row>
    <row r="120" spans="1:14">
      <c r="A120" s="16" t="s">
        <v>112</v>
      </c>
      <c r="D120" s="31">
        <v>0</v>
      </c>
      <c r="E120" s="32"/>
      <c r="F120" s="31">
        <v>0</v>
      </c>
      <c r="G120" s="31">
        <v>0</v>
      </c>
      <c r="H120" s="31">
        <v>0</v>
      </c>
      <c r="I120" s="31">
        <v>0</v>
      </c>
    </row>
    <row r="121" spans="1:14" ht="11.25" thickBot="1">
      <c r="D121" s="51" t="s">
        <v>194</v>
      </c>
      <c r="E121" s="34" t="s">
        <v>56</v>
      </c>
      <c r="F121" s="51" t="s">
        <v>194</v>
      </c>
      <c r="G121" s="51" t="s">
        <v>194</v>
      </c>
      <c r="H121" s="51" t="s">
        <v>194</v>
      </c>
      <c r="I121" s="51" t="s">
        <v>194</v>
      </c>
    </row>
    <row r="122" spans="1:14" ht="11.25" thickBot="1">
      <c r="A122" s="16" t="s">
        <v>113</v>
      </c>
      <c r="D122" s="31">
        <v>580642562.85000002</v>
      </c>
      <c r="E122" s="32" t="s">
        <v>56</v>
      </c>
      <c r="F122" s="31">
        <v>14564456.737641495</v>
      </c>
      <c r="G122" s="31">
        <v>12377848.49156395</v>
      </c>
      <c r="H122" s="31">
        <v>303218835.23000002</v>
      </c>
      <c r="I122" s="31">
        <v>250481422.39079458</v>
      </c>
      <c r="K122" s="47">
        <v>0</v>
      </c>
      <c r="L122" s="48" t="s">
        <v>58</v>
      </c>
      <c r="M122" s="49">
        <v>0</v>
      </c>
    </row>
    <row r="123" spans="1:14">
      <c r="D123" s="51" t="s">
        <v>194</v>
      </c>
      <c r="E123" s="34" t="s">
        <v>56</v>
      </c>
      <c r="F123" s="51" t="s">
        <v>194</v>
      </c>
      <c r="G123" s="51" t="s">
        <v>194</v>
      </c>
      <c r="H123" s="51" t="s">
        <v>194</v>
      </c>
      <c r="I123" s="51" t="s">
        <v>194</v>
      </c>
    </row>
  </sheetData>
  <mergeCells count="1">
    <mergeCell ref="A4:C4"/>
  </mergeCells>
  <printOptions horizontalCentered="1"/>
  <pageMargins left="0.75" right="0.75" top="0.75" bottom="0.75" header="0.5" footer="0.25"/>
  <pageSetup scale="82" orientation="portrait" r:id="rId1"/>
  <headerFooter alignWithMargins="0">
    <oddHeader>&amp;RPage 5.1.5</oddHeader>
  </headerFooter>
  <rowBreaks count="1" manualBreakCount="1">
    <brk id="71" max="8"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123"/>
  <sheetViews>
    <sheetView view="pageBreakPreview" zoomScale="85" zoomScaleNormal="75" zoomScaleSheetLayoutView="85" workbookViewId="0">
      <selection activeCell="A3" sqref="A3"/>
    </sheetView>
  </sheetViews>
  <sheetFormatPr defaultRowHeight="12.75"/>
  <cols>
    <col min="1" max="1" width="2.85546875" customWidth="1"/>
    <col min="2" max="2" width="2.5703125" customWidth="1"/>
    <col min="3" max="3" width="33" customWidth="1"/>
    <col min="4" max="4" width="13.7109375" customWidth="1"/>
    <col min="5" max="5" width="2.28515625" customWidth="1"/>
    <col min="6" max="6" width="15.7109375" customWidth="1"/>
    <col min="7" max="8" width="13.28515625" customWidth="1"/>
    <col min="9" max="9" width="13.7109375" customWidth="1"/>
  </cols>
  <sheetData>
    <row r="1" spans="1:9">
      <c r="A1" s="146" t="str">
        <f>'5.1.5'!A1</f>
        <v>PacifiCorp</v>
      </c>
      <c r="B1" s="147"/>
      <c r="C1" s="147"/>
      <c r="D1" s="147"/>
      <c r="E1" s="148"/>
      <c r="F1" s="149" t="s">
        <v>41</v>
      </c>
      <c r="G1" s="147"/>
      <c r="H1" s="147"/>
      <c r="I1" s="147"/>
    </row>
    <row r="2" spans="1:9">
      <c r="A2" s="150"/>
      <c r="B2" s="147"/>
      <c r="C2" s="147"/>
      <c r="D2" s="147"/>
      <c r="E2" s="148"/>
      <c r="F2" s="148" t="s">
        <v>42</v>
      </c>
      <c r="G2" s="147"/>
      <c r="H2" s="147"/>
      <c r="I2" s="147"/>
    </row>
    <row r="3" spans="1:9">
      <c r="A3" s="151" t="s">
        <v>43</v>
      </c>
      <c r="B3" s="147"/>
      <c r="C3" s="147"/>
      <c r="D3" s="152"/>
      <c r="E3" s="152"/>
      <c r="F3" s="149" t="s">
        <v>44</v>
      </c>
      <c r="G3" s="147"/>
      <c r="H3" s="147"/>
      <c r="I3" s="147"/>
    </row>
    <row r="4" spans="1:9">
      <c r="A4" s="199">
        <v>41061</v>
      </c>
      <c r="B4" s="199"/>
      <c r="C4" s="199"/>
      <c r="D4" s="152"/>
      <c r="E4" s="152"/>
      <c r="F4" s="148"/>
      <c r="G4" s="147"/>
      <c r="H4" s="147"/>
      <c r="I4" s="147"/>
    </row>
    <row r="5" spans="1:9">
      <c r="A5" s="147"/>
      <c r="B5" s="151"/>
      <c r="C5" s="147"/>
      <c r="D5" s="152" t="s">
        <v>45</v>
      </c>
      <c r="E5" s="152"/>
      <c r="F5" s="153" t="s">
        <v>46</v>
      </c>
      <c r="G5" s="153" t="s">
        <v>46</v>
      </c>
      <c r="H5" s="153"/>
      <c r="I5" s="153"/>
    </row>
    <row r="6" spans="1:9">
      <c r="A6" s="147"/>
      <c r="B6" s="147"/>
      <c r="C6" s="147"/>
      <c r="D6" s="154" t="s">
        <v>227</v>
      </c>
      <c r="E6" s="155"/>
      <c r="F6" s="156" t="s">
        <v>47</v>
      </c>
      <c r="G6" s="156" t="s">
        <v>11</v>
      </c>
      <c r="H6" s="156" t="s">
        <v>48</v>
      </c>
      <c r="I6" s="156" t="s">
        <v>49</v>
      </c>
    </row>
    <row r="7" spans="1:9">
      <c r="A7" s="147" t="s">
        <v>50</v>
      </c>
      <c r="B7" s="147"/>
      <c r="C7" s="147"/>
      <c r="D7" s="147"/>
      <c r="E7" s="147"/>
      <c r="F7" s="157"/>
      <c r="G7" s="157"/>
      <c r="H7" s="157"/>
      <c r="I7" s="157"/>
    </row>
    <row r="8" spans="1:9">
      <c r="A8" s="147"/>
      <c r="B8" s="147" t="s">
        <v>51</v>
      </c>
      <c r="C8" s="147"/>
      <c r="D8" s="147">
        <v>8952900.0700000003</v>
      </c>
      <c r="E8" s="158"/>
      <c r="F8" s="147">
        <v>8952900.0700000003</v>
      </c>
      <c r="G8" s="147"/>
      <c r="H8" s="147"/>
      <c r="I8" s="147"/>
    </row>
    <row r="9" spans="1:9">
      <c r="A9" s="147"/>
      <c r="B9" s="147"/>
      <c r="C9" s="147"/>
      <c r="D9" s="158"/>
      <c r="E9" s="158"/>
      <c r="F9" s="159"/>
      <c r="G9" s="157"/>
      <c r="H9" s="157"/>
      <c r="I9" s="157"/>
    </row>
    <row r="10" spans="1:9">
      <c r="A10" s="147"/>
      <c r="B10" s="147" t="s">
        <v>52</v>
      </c>
      <c r="C10" s="147"/>
      <c r="D10" s="147">
        <v>80695779.329999998</v>
      </c>
      <c r="E10" s="158"/>
      <c r="F10" s="159"/>
      <c r="G10" s="157"/>
      <c r="H10" s="157"/>
      <c r="I10" s="147">
        <v>80695779.329999998</v>
      </c>
    </row>
    <row r="11" spans="1:9">
      <c r="A11" s="147"/>
      <c r="B11" s="147"/>
      <c r="C11" s="147"/>
      <c r="D11" s="158"/>
      <c r="E11" s="158"/>
      <c r="F11" s="159"/>
      <c r="G11" s="157"/>
      <c r="H11" s="157"/>
      <c r="I11" s="157"/>
    </row>
    <row r="12" spans="1:9">
      <c r="A12" s="147"/>
      <c r="B12" s="147" t="s">
        <v>53</v>
      </c>
      <c r="C12" s="147"/>
      <c r="D12" s="147">
        <v>0</v>
      </c>
      <c r="E12" s="158"/>
      <c r="F12" s="147">
        <v>0</v>
      </c>
      <c r="G12" s="157"/>
      <c r="H12" s="157"/>
      <c r="I12" s="157"/>
    </row>
    <row r="13" spans="1:9">
      <c r="A13" s="147"/>
      <c r="B13" s="147"/>
      <c r="C13" s="147"/>
      <c r="D13" s="158"/>
      <c r="E13" s="158"/>
      <c r="F13" s="157"/>
      <c r="G13" s="157"/>
      <c r="H13" s="157"/>
      <c r="I13" s="157"/>
    </row>
    <row r="14" spans="1:9">
      <c r="A14" s="147"/>
      <c r="B14" s="147" t="s">
        <v>54</v>
      </c>
      <c r="C14" s="147"/>
      <c r="D14" s="147">
        <v>0</v>
      </c>
      <c r="E14" s="158"/>
      <c r="F14" s="157"/>
      <c r="G14" s="157"/>
      <c r="H14" s="147">
        <v>0</v>
      </c>
      <c r="I14" s="157"/>
    </row>
    <row r="15" spans="1:9">
      <c r="A15" s="147"/>
      <c r="B15" s="147"/>
      <c r="C15" s="147"/>
      <c r="D15" s="152" t="s">
        <v>55</v>
      </c>
      <c r="E15" s="160" t="s">
        <v>56</v>
      </c>
      <c r="F15" s="152" t="s">
        <v>55</v>
      </c>
      <c r="G15" s="152" t="s">
        <v>55</v>
      </c>
      <c r="H15" s="152" t="s">
        <v>55</v>
      </c>
      <c r="I15" s="152" t="s">
        <v>55</v>
      </c>
    </row>
    <row r="16" spans="1:9">
      <c r="A16" s="147" t="s">
        <v>57</v>
      </c>
      <c r="B16" s="147"/>
      <c r="C16" s="147"/>
      <c r="D16" s="147">
        <v>89648679.400000006</v>
      </c>
      <c r="E16" s="158"/>
      <c r="F16" s="147">
        <v>8952900.0700000003</v>
      </c>
      <c r="G16" s="147">
        <v>0</v>
      </c>
      <c r="H16" s="147">
        <v>0</v>
      </c>
      <c r="I16" s="147">
        <v>80695779.329999998</v>
      </c>
    </row>
    <row r="17" spans="1:9">
      <c r="A17" s="147"/>
      <c r="B17" s="147"/>
      <c r="C17" s="147"/>
      <c r="D17" s="158"/>
      <c r="E17" s="158"/>
      <c r="F17" s="158"/>
      <c r="G17" s="158"/>
      <c r="H17" s="158"/>
      <c r="I17" s="158"/>
    </row>
    <row r="18" spans="1:9">
      <c r="A18" s="147"/>
      <c r="B18" s="147"/>
      <c r="C18" s="147"/>
      <c r="D18" s="147"/>
      <c r="E18" s="157"/>
      <c r="F18" s="157"/>
      <c r="G18" s="157"/>
      <c r="H18" s="157"/>
      <c r="I18" s="157"/>
    </row>
    <row r="19" spans="1:9">
      <c r="A19" s="147" t="s">
        <v>59</v>
      </c>
      <c r="B19" s="147"/>
      <c r="C19" s="147"/>
      <c r="D19" s="158"/>
      <c r="E19" s="158"/>
      <c r="F19" s="161"/>
      <c r="G19" s="157"/>
      <c r="H19" s="157"/>
      <c r="I19" s="157"/>
    </row>
    <row r="20" spans="1:9">
      <c r="A20" s="147"/>
      <c r="B20" s="147"/>
      <c r="C20" s="147" t="s">
        <v>61</v>
      </c>
      <c r="D20" s="147">
        <v>9602500</v>
      </c>
      <c r="E20" s="158"/>
      <c r="F20" s="147">
        <v>9602500</v>
      </c>
      <c r="G20" s="157"/>
      <c r="H20" s="157"/>
      <c r="I20" s="157"/>
    </row>
    <row r="21" spans="1:9">
      <c r="A21" s="147"/>
      <c r="B21" s="147"/>
      <c r="C21" s="147" t="s">
        <v>62</v>
      </c>
      <c r="D21" s="147">
        <v>0</v>
      </c>
      <c r="E21" s="158"/>
      <c r="F21" s="147">
        <v>0</v>
      </c>
      <c r="G21" s="147">
        <v>0</v>
      </c>
      <c r="H21" s="157"/>
      <c r="I21" s="157"/>
    </row>
    <row r="22" spans="1:9">
      <c r="A22" s="147"/>
      <c r="B22" s="147"/>
      <c r="C22" s="147" t="s">
        <v>63</v>
      </c>
      <c r="D22" s="147">
        <v>3482835.18</v>
      </c>
      <c r="E22" s="158"/>
      <c r="F22" s="147">
        <v>1044850.554</v>
      </c>
      <c r="G22" s="147">
        <v>2437984.6260000002</v>
      </c>
      <c r="H22" s="157"/>
      <c r="I22" s="157"/>
    </row>
    <row r="23" spans="1:9">
      <c r="A23" s="147"/>
      <c r="B23" s="147"/>
      <c r="C23" s="147" t="s">
        <v>64</v>
      </c>
      <c r="D23" s="147">
        <v>6730940.7000000002</v>
      </c>
      <c r="E23" s="158"/>
      <c r="F23" s="147">
        <v>1395746.7101859602</v>
      </c>
      <c r="G23" s="147">
        <v>5335193.9898140403</v>
      </c>
      <c r="H23" s="157"/>
      <c r="I23" s="157"/>
    </row>
    <row r="24" spans="1:9">
      <c r="A24" s="147"/>
      <c r="B24" s="147"/>
      <c r="C24" s="147" t="s">
        <v>65</v>
      </c>
      <c r="D24" s="147">
        <v>61888677.790000007</v>
      </c>
      <c r="E24" s="158"/>
      <c r="F24" s="163"/>
      <c r="G24" s="163"/>
      <c r="H24" s="157"/>
      <c r="I24" s="163">
        <v>61888677.790000007</v>
      </c>
    </row>
    <row r="25" spans="1:9">
      <c r="A25" s="147"/>
      <c r="B25" s="147"/>
      <c r="C25" s="147" t="s">
        <v>170</v>
      </c>
      <c r="D25" s="147">
        <v>12121.15</v>
      </c>
      <c r="E25" s="158"/>
      <c r="F25" s="157"/>
      <c r="G25" s="147"/>
      <c r="H25" s="157"/>
      <c r="I25" s="147">
        <v>12121.15</v>
      </c>
    </row>
    <row r="26" spans="1:9">
      <c r="A26" s="147"/>
      <c r="B26" s="162" t="s">
        <v>67</v>
      </c>
      <c r="C26" s="160"/>
      <c r="D26" s="152" t="s">
        <v>55</v>
      </c>
      <c r="E26" s="160" t="s">
        <v>56</v>
      </c>
      <c r="F26" s="152" t="s">
        <v>55</v>
      </c>
      <c r="G26" s="152" t="s">
        <v>55</v>
      </c>
      <c r="H26" s="152" t="s">
        <v>55</v>
      </c>
      <c r="I26" s="152" t="s">
        <v>55</v>
      </c>
    </row>
    <row r="27" spans="1:9">
      <c r="A27" s="147"/>
      <c r="B27" s="147" t="s">
        <v>69</v>
      </c>
      <c r="C27" s="147"/>
      <c r="D27" s="147">
        <v>81717074.820000008</v>
      </c>
      <c r="E27" s="158"/>
      <c r="F27" s="147">
        <v>12043097.264185959</v>
      </c>
      <c r="G27" s="147">
        <v>7773178.6158140404</v>
      </c>
      <c r="H27" s="147">
        <v>0</v>
      </c>
      <c r="I27" s="147">
        <v>61900798.940000005</v>
      </c>
    </row>
    <row r="28" spans="1:9">
      <c r="A28" s="147"/>
      <c r="B28" s="147"/>
      <c r="C28" s="147"/>
      <c r="D28" s="159"/>
      <c r="E28" s="158"/>
      <c r="F28" s="159"/>
      <c r="G28" s="159"/>
      <c r="H28" s="157"/>
      <c r="I28" s="157"/>
    </row>
    <row r="29" spans="1:9" hidden="1">
      <c r="A29" s="147"/>
      <c r="B29" s="147"/>
      <c r="C29" s="147" t="s">
        <v>71</v>
      </c>
      <c r="D29" s="147">
        <v>0</v>
      </c>
      <c r="E29" s="158"/>
      <c r="F29" s="147"/>
      <c r="G29" s="147">
        <v>0</v>
      </c>
      <c r="H29" s="157"/>
      <c r="I29" s="157"/>
    </row>
    <row r="30" spans="1:9" hidden="1">
      <c r="A30" s="147"/>
      <c r="B30" s="147"/>
      <c r="C30" s="147" t="s">
        <v>72</v>
      </c>
      <c r="D30" s="147">
        <v>0</v>
      </c>
      <c r="E30" s="158"/>
      <c r="F30" s="147"/>
      <c r="G30" s="147">
        <v>0</v>
      </c>
      <c r="H30" s="157"/>
      <c r="I30" s="157"/>
    </row>
    <row r="31" spans="1:9" hidden="1">
      <c r="A31" s="147"/>
      <c r="B31" s="147"/>
      <c r="C31" s="147" t="s">
        <v>74</v>
      </c>
      <c r="D31" s="147">
        <v>0</v>
      </c>
      <c r="E31" s="158"/>
      <c r="F31" s="163">
        <v>0</v>
      </c>
      <c r="G31" s="163">
        <v>0</v>
      </c>
      <c r="H31" s="157"/>
      <c r="I31" s="163">
        <v>0</v>
      </c>
    </row>
    <row r="32" spans="1:9" hidden="1">
      <c r="A32" s="147"/>
      <c r="B32" s="147"/>
      <c r="C32" s="147" t="s">
        <v>76</v>
      </c>
      <c r="D32" s="147">
        <v>0</v>
      </c>
      <c r="E32" s="158"/>
      <c r="F32" s="147">
        <v>0</v>
      </c>
      <c r="G32" s="147">
        <v>0</v>
      </c>
      <c r="H32" s="157"/>
      <c r="I32" s="157"/>
    </row>
    <row r="33" spans="1:9" hidden="1">
      <c r="A33" s="147"/>
      <c r="B33" s="147"/>
      <c r="C33" s="147" t="s">
        <v>212</v>
      </c>
      <c r="D33" s="147">
        <v>0</v>
      </c>
      <c r="E33" s="158"/>
      <c r="F33" s="157"/>
      <c r="G33" s="147">
        <v>0</v>
      </c>
      <c r="H33" s="157"/>
      <c r="I33" s="157"/>
    </row>
    <row r="34" spans="1:9">
      <c r="A34" s="147"/>
      <c r="B34" s="147"/>
      <c r="C34" s="147" t="s">
        <v>78</v>
      </c>
      <c r="D34" s="147">
        <v>0</v>
      </c>
      <c r="E34" s="158"/>
      <c r="F34" s="147">
        <v>0</v>
      </c>
      <c r="G34" s="147">
        <v>0</v>
      </c>
      <c r="H34" s="157"/>
      <c r="I34" s="157"/>
    </row>
    <row r="35" spans="1:9">
      <c r="A35" s="147"/>
      <c r="B35" s="162" t="s">
        <v>67</v>
      </c>
      <c r="C35" s="160"/>
      <c r="D35" s="152" t="s">
        <v>55</v>
      </c>
      <c r="E35" s="160" t="s">
        <v>56</v>
      </c>
      <c r="F35" s="152" t="s">
        <v>55</v>
      </c>
      <c r="G35" s="152" t="s">
        <v>55</v>
      </c>
      <c r="H35" s="152" t="s">
        <v>55</v>
      </c>
      <c r="I35" s="152" t="s">
        <v>55</v>
      </c>
    </row>
    <row r="36" spans="1:9">
      <c r="A36" s="147"/>
      <c r="B36" s="147" t="s">
        <v>79</v>
      </c>
      <c r="C36" s="147"/>
      <c r="D36" s="147">
        <v>0</v>
      </c>
      <c r="E36" s="158"/>
      <c r="F36" s="147">
        <v>0</v>
      </c>
      <c r="G36" s="147">
        <v>0</v>
      </c>
      <c r="H36" s="147">
        <v>0</v>
      </c>
      <c r="I36" s="147">
        <v>0</v>
      </c>
    </row>
    <row r="37" spans="1:9">
      <c r="A37" s="147"/>
      <c r="B37" s="147"/>
      <c r="C37" s="147"/>
      <c r="D37" s="158"/>
      <c r="E37" s="158"/>
      <c r="F37" s="157"/>
      <c r="G37" s="157"/>
      <c r="H37" s="157"/>
      <c r="I37" s="157"/>
    </row>
    <row r="38" spans="1:9" hidden="1">
      <c r="A38" s="147"/>
      <c r="B38" s="147"/>
      <c r="C38" s="147" t="s">
        <v>119</v>
      </c>
      <c r="D38" s="147">
        <v>0</v>
      </c>
      <c r="E38" s="158"/>
      <c r="F38" s="157"/>
      <c r="G38" s="157"/>
      <c r="H38" s="157"/>
      <c r="I38" s="147">
        <v>0</v>
      </c>
    </row>
    <row r="39" spans="1:9" hidden="1">
      <c r="A39" s="147"/>
      <c r="B39" s="147"/>
      <c r="C39" s="147" t="s">
        <v>114</v>
      </c>
      <c r="D39" s="147">
        <v>0</v>
      </c>
      <c r="E39" s="158"/>
      <c r="F39" s="157"/>
      <c r="G39" s="157"/>
      <c r="H39" s="157"/>
      <c r="I39" s="147">
        <v>0</v>
      </c>
    </row>
    <row r="40" spans="1:9" hidden="1">
      <c r="A40" s="147"/>
      <c r="B40" s="147"/>
      <c r="C40" s="147" t="s">
        <v>120</v>
      </c>
      <c r="D40" s="147">
        <v>0</v>
      </c>
      <c r="E40" s="158"/>
      <c r="F40" s="157"/>
      <c r="G40" s="157"/>
      <c r="H40" s="157"/>
      <c r="I40" s="147">
        <v>0</v>
      </c>
    </row>
    <row r="41" spans="1:9">
      <c r="A41" s="147"/>
      <c r="B41" s="147"/>
      <c r="C41" s="147" t="s">
        <v>121</v>
      </c>
      <c r="D41" s="147">
        <v>244080</v>
      </c>
      <c r="E41" s="158"/>
      <c r="F41" s="157"/>
      <c r="G41" s="157"/>
      <c r="H41" s="157"/>
      <c r="I41" s="147">
        <v>244080</v>
      </c>
    </row>
    <row r="42" spans="1:9" hidden="1">
      <c r="A42" s="147"/>
      <c r="B42" s="147"/>
      <c r="C42" s="147" t="s">
        <v>122</v>
      </c>
      <c r="D42" s="147">
        <v>0</v>
      </c>
      <c r="E42" s="158"/>
      <c r="F42" s="157"/>
      <c r="G42" s="157"/>
      <c r="H42" s="157"/>
      <c r="I42" s="147">
        <v>0</v>
      </c>
    </row>
    <row r="43" spans="1:9">
      <c r="A43" s="147"/>
      <c r="B43" s="147"/>
      <c r="C43" s="147" t="s">
        <v>123</v>
      </c>
      <c r="D43" s="147">
        <v>4738669.24</v>
      </c>
      <c r="E43" s="158"/>
      <c r="F43" s="157"/>
      <c r="G43" s="157"/>
      <c r="H43" s="157"/>
      <c r="I43" s="147">
        <v>4738669.24</v>
      </c>
    </row>
    <row r="44" spans="1:9" hidden="1">
      <c r="A44" s="147"/>
      <c r="B44" s="147"/>
      <c r="C44" s="147" t="s">
        <v>124</v>
      </c>
      <c r="D44" s="147">
        <v>0</v>
      </c>
      <c r="E44" s="158"/>
      <c r="F44" s="157"/>
      <c r="G44" s="157"/>
      <c r="H44" s="157"/>
      <c r="I44" s="147">
        <v>0</v>
      </c>
    </row>
    <row r="45" spans="1:9">
      <c r="A45" s="147"/>
      <c r="B45" s="147"/>
      <c r="C45" s="147" t="s">
        <v>83</v>
      </c>
      <c r="D45" s="147">
        <v>6699772.9199999999</v>
      </c>
      <c r="E45" s="158"/>
      <c r="F45" s="157"/>
      <c r="G45" s="157"/>
      <c r="H45" s="157"/>
      <c r="I45" s="147">
        <v>6699772.9199999999</v>
      </c>
    </row>
    <row r="46" spans="1:9">
      <c r="A46" s="147"/>
      <c r="B46" s="147"/>
      <c r="C46" s="147" t="s">
        <v>125</v>
      </c>
      <c r="D46" s="147">
        <v>90307566.239999995</v>
      </c>
      <c r="E46" s="158"/>
      <c r="F46" s="157"/>
      <c r="G46" s="157"/>
      <c r="H46" s="157"/>
      <c r="I46" s="147">
        <v>90307566.239999995</v>
      </c>
    </row>
    <row r="47" spans="1:9" hidden="1">
      <c r="A47" s="147"/>
      <c r="B47" s="147"/>
      <c r="C47" s="147" t="s">
        <v>126</v>
      </c>
      <c r="D47" s="147">
        <v>0</v>
      </c>
      <c r="E47" s="158"/>
      <c r="F47" s="157"/>
      <c r="G47" s="157"/>
      <c r="H47" s="157"/>
      <c r="I47" s="147">
        <v>0</v>
      </c>
    </row>
    <row r="48" spans="1:9" hidden="1">
      <c r="A48" s="147"/>
      <c r="B48" s="147"/>
      <c r="C48" s="147" t="s">
        <v>127</v>
      </c>
      <c r="D48" s="147">
        <v>0</v>
      </c>
      <c r="E48" s="158"/>
      <c r="F48" s="157"/>
      <c r="G48" s="157"/>
      <c r="H48" s="157"/>
      <c r="I48" s="147">
        <v>0</v>
      </c>
    </row>
    <row r="49" spans="1:9" hidden="1">
      <c r="A49" s="147"/>
      <c r="B49" s="147"/>
      <c r="C49" s="147" t="s">
        <v>84</v>
      </c>
      <c r="D49" s="147">
        <v>0</v>
      </c>
      <c r="E49" s="158"/>
      <c r="F49" s="157"/>
      <c r="G49" s="157"/>
      <c r="H49" s="157"/>
      <c r="I49" s="147">
        <v>0</v>
      </c>
    </row>
    <row r="50" spans="1:9" hidden="1">
      <c r="A50" s="147"/>
      <c r="B50" s="147"/>
      <c r="C50" s="147" t="s">
        <v>128</v>
      </c>
      <c r="D50" s="147">
        <v>0</v>
      </c>
      <c r="E50" s="158"/>
      <c r="F50" s="157"/>
      <c r="G50" s="157"/>
      <c r="H50" s="157"/>
      <c r="I50" s="147">
        <v>0</v>
      </c>
    </row>
    <row r="51" spans="1:9" hidden="1">
      <c r="A51" s="147"/>
      <c r="B51" s="147"/>
      <c r="C51" s="147" t="s">
        <v>129</v>
      </c>
      <c r="D51" s="147">
        <v>0</v>
      </c>
      <c r="E51" s="158"/>
      <c r="F51" s="157"/>
      <c r="G51" s="157"/>
      <c r="H51" s="157"/>
      <c r="I51" s="147">
        <v>0</v>
      </c>
    </row>
    <row r="52" spans="1:9" hidden="1">
      <c r="A52" s="147"/>
      <c r="B52" s="147"/>
      <c r="C52" s="147" t="s">
        <v>130</v>
      </c>
      <c r="D52" s="147">
        <v>0</v>
      </c>
      <c r="E52" s="158"/>
      <c r="F52" s="157"/>
      <c r="G52" s="157"/>
      <c r="H52" s="157"/>
      <c r="I52" s="147">
        <v>0</v>
      </c>
    </row>
    <row r="53" spans="1:9" hidden="1">
      <c r="A53" s="147"/>
      <c r="B53" s="147"/>
      <c r="C53" s="147" t="s">
        <v>132</v>
      </c>
      <c r="D53" s="147">
        <v>0</v>
      </c>
      <c r="E53" s="158"/>
      <c r="F53" s="157"/>
      <c r="G53" s="157"/>
      <c r="H53" s="157"/>
      <c r="I53" s="147">
        <v>0</v>
      </c>
    </row>
    <row r="54" spans="1:9" hidden="1">
      <c r="A54" s="147"/>
      <c r="B54" s="147"/>
      <c r="C54" s="147" t="s">
        <v>133</v>
      </c>
      <c r="D54" s="147">
        <v>0</v>
      </c>
      <c r="E54" s="158"/>
      <c r="F54" s="157"/>
      <c r="G54" s="157"/>
      <c r="H54" s="157"/>
      <c r="I54" s="147">
        <v>0</v>
      </c>
    </row>
    <row r="55" spans="1:9" hidden="1">
      <c r="A55" s="147"/>
      <c r="B55" s="147"/>
      <c r="C55" s="147" t="s">
        <v>134</v>
      </c>
      <c r="D55" s="147">
        <v>0</v>
      </c>
      <c r="E55" s="158"/>
      <c r="F55" s="157"/>
      <c r="G55" s="157"/>
      <c r="H55" s="157"/>
      <c r="I55" s="147">
        <v>0</v>
      </c>
    </row>
    <row r="56" spans="1:9">
      <c r="A56" s="147"/>
      <c r="B56" s="147"/>
      <c r="C56" s="147" t="s">
        <v>135</v>
      </c>
      <c r="D56" s="147">
        <v>859106.6</v>
      </c>
      <c r="E56" s="158"/>
      <c r="F56" s="157"/>
      <c r="G56" s="157"/>
      <c r="H56" s="157"/>
      <c r="I56" s="147">
        <v>859106.6</v>
      </c>
    </row>
    <row r="57" spans="1:9" hidden="1">
      <c r="A57" s="147"/>
      <c r="B57" s="147"/>
      <c r="C57" s="164" t="s">
        <v>136</v>
      </c>
      <c r="D57" s="147">
        <v>0</v>
      </c>
      <c r="E57" s="158"/>
      <c r="F57" s="157"/>
      <c r="G57" s="157"/>
      <c r="H57" s="157"/>
      <c r="I57" s="147">
        <v>0</v>
      </c>
    </row>
    <row r="58" spans="1:9" hidden="1">
      <c r="A58" s="147"/>
      <c r="B58" s="147"/>
      <c r="C58" s="164" t="s">
        <v>213</v>
      </c>
      <c r="D58" s="147">
        <v>0</v>
      </c>
      <c r="E58" s="158"/>
      <c r="F58" s="157"/>
      <c r="G58" s="157"/>
      <c r="H58" s="157"/>
      <c r="I58" s="147">
        <v>0</v>
      </c>
    </row>
    <row r="59" spans="1:9" hidden="1">
      <c r="A59" s="147"/>
      <c r="B59" s="147"/>
      <c r="C59" s="147" t="s">
        <v>138</v>
      </c>
      <c r="D59" s="147">
        <v>0</v>
      </c>
      <c r="E59" s="158"/>
      <c r="F59" s="157"/>
      <c r="G59" s="157"/>
      <c r="H59" s="157"/>
      <c r="I59" s="147">
        <v>0</v>
      </c>
    </row>
    <row r="60" spans="1:9" hidden="1">
      <c r="A60" s="147"/>
      <c r="B60" s="147"/>
      <c r="C60" s="147" t="s">
        <v>214</v>
      </c>
      <c r="D60" s="147">
        <v>0</v>
      </c>
      <c r="E60" s="158"/>
      <c r="F60" s="157"/>
      <c r="G60" s="157"/>
      <c r="H60" s="157"/>
      <c r="I60" s="147">
        <v>0</v>
      </c>
    </row>
    <row r="61" spans="1:9" hidden="1">
      <c r="A61" s="147"/>
      <c r="B61" s="147"/>
      <c r="C61" s="147" t="s">
        <v>140</v>
      </c>
      <c r="D61" s="147">
        <v>0</v>
      </c>
      <c r="E61" s="158"/>
      <c r="F61" s="157"/>
      <c r="G61" s="157"/>
      <c r="H61" s="157"/>
      <c r="I61" s="147">
        <v>0</v>
      </c>
    </row>
    <row r="62" spans="1:9" hidden="1">
      <c r="A62" s="147"/>
      <c r="B62" s="147"/>
      <c r="C62" s="147" t="s">
        <v>141</v>
      </c>
      <c r="D62" s="147">
        <v>0</v>
      </c>
      <c r="E62" s="158"/>
      <c r="F62" s="157"/>
      <c r="G62" s="157"/>
      <c r="H62" s="157"/>
      <c r="I62" s="147">
        <v>0</v>
      </c>
    </row>
    <row r="63" spans="1:9" hidden="1">
      <c r="A63" s="147"/>
      <c r="B63" s="147"/>
      <c r="C63" s="147" t="s">
        <v>215</v>
      </c>
      <c r="D63" s="147">
        <v>0</v>
      </c>
      <c r="E63" s="158"/>
      <c r="F63" s="157"/>
      <c r="G63" s="157"/>
      <c r="H63" s="157"/>
      <c r="I63" s="147">
        <v>0</v>
      </c>
    </row>
    <row r="64" spans="1:9" hidden="1">
      <c r="A64" s="147"/>
      <c r="B64" s="147"/>
      <c r="C64" s="164" t="s">
        <v>142</v>
      </c>
      <c r="D64" s="147">
        <v>0</v>
      </c>
      <c r="E64" s="158"/>
      <c r="F64" s="157"/>
      <c r="G64" s="157"/>
      <c r="H64" s="157"/>
      <c r="I64" s="147">
        <v>0</v>
      </c>
    </row>
    <row r="65" spans="1:9" hidden="1">
      <c r="A65" s="147"/>
      <c r="B65" s="147"/>
      <c r="C65" s="147" t="s">
        <v>216</v>
      </c>
      <c r="D65" s="147">
        <v>0</v>
      </c>
      <c r="E65" s="158"/>
      <c r="F65" s="157"/>
      <c r="G65" s="157"/>
      <c r="H65" s="157"/>
      <c r="I65" s="147">
        <v>0</v>
      </c>
    </row>
    <row r="66" spans="1:9">
      <c r="A66" s="147"/>
      <c r="B66" s="147"/>
      <c r="C66" s="164"/>
      <c r="D66" s="147"/>
      <c r="E66" s="158"/>
      <c r="F66" s="157"/>
      <c r="G66" s="157"/>
      <c r="H66" s="157"/>
      <c r="I66" s="147"/>
    </row>
    <row r="67" spans="1:9">
      <c r="A67" s="147"/>
      <c r="B67" s="147" t="s">
        <v>143</v>
      </c>
      <c r="C67" s="164"/>
      <c r="D67" s="147"/>
      <c r="E67" s="158"/>
      <c r="F67" s="157"/>
      <c r="G67" s="157"/>
      <c r="H67" s="157"/>
      <c r="I67" s="147"/>
    </row>
    <row r="68" spans="1:9">
      <c r="A68" s="147"/>
      <c r="B68" s="147"/>
      <c r="C68" s="147" t="s">
        <v>217</v>
      </c>
      <c r="D68" s="147">
        <v>0</v>
      </c>
      <c r="E68" s="158"/>
      <c r="F68" s="157"/>
      <c r="G68" s="157"/>
      <c r="H68" s="157"/>
      <c r="I68" s="147">
        <v>0</v>
      </c>
    </row>
    <row r="69" spans="1:9">
      <c r="A69" s="147"/>
      <c r="B69" s="147"/>
      <c r="C69" s="147"/>
      <c r="D69" s="158"/>
      <c r="E69" s="158"/>
      <c r="F69" s="157"/>
      <c r="G69" s="157"/>
      <c r="H69" s="157"/>
      <c r="I69" s="157"/>
    </row>
    <row r="70" spans="1:9">
      <c r="A70" s="147"/>
      <c r="B70" s="147"/>
      <c r="C70" s="147" t="s">
        <v>145</v>
      </c>
      <c r="D70" s="147">
        <v>112854158.15000001</v>
      </c>
      <c r="E70" s="158"/>
      <c r="F70" s="157"/>
      <c r="G70" s="157"/>
      <c r="H70" s="157"/>
      <c r="I70" s="147">
        <v>112854158.15000001</v>
      </c>
    </row>
    <row r="71" spans="1:9">
      <c r="A71" s="147"/>
      <c r="B71" s="162" t="s">
        <v>67</v>
      </c>
      <c r="C71" s="160"/>
      <c r="D71" s="152" t="s">
        <v>55</v>
      </c>
      <c r="E71" s="160" t="s">
        <v>56</v>
      </c>
      <c r="F71" s="152" t="s">
        <v>55</v>
      </c>
      <c r="G71" s="152" t="s">
        <v>55</v>
      </c>
      <c r="H71" s="152" t="s">
        <v>55</v>
      </c>
      <c r="I71" s="152" t="s">
        <v>55</v>
      </c>
    </row>
    <row r="72" spans="1:9">
      <c r="A72" s="147"/>
      <c r="B72" s="147" t="s">
        <v>95</v>
      </c>
      <c r="C72" s="147"/>
      <c r="D72" s="147">
        <v>215703353.14999998</v>
      </c>
      <c r="E72" s="158"/>
      <c r="F72" s="147">
        <v>0</v>
      </c>
      <c r="G72" s="147">
        <v>0</v>
      </c>
      <c r="H72" s="147">
        <v>0</v>
      </c>
      <c r="I72" s="147">
        <v>215703353.14999998</v>
      </c>
    </row>
    <row r="73" spans="1:9">
      <c r="A73" s="147"/>
      <c r="B73" s="147" t="s">
        <v>146</v>
      </c>
      <c r="C73" s="147"/>
      <c r="D73" s="147">
        <v>0</v>
      </c>
      <c r="E73" s="158"/>
      <c r="F73" s="160"/>
      <c r="G73" s="147"/>
      <c r="H73" s="147"/>
      <c r="I73" s="147">
        <v>0</v>
      </c>
    </row>
    <row r="74" spans="1:9">
      <c r="A74" s="147"/>
      <c r="B74" s="147" t="s">
        <v>96</v>
      </c>
      <c r="C74" s="147"/>
      <c r="D74" s="147">
        <v>0</v>
      </c>
      <c r="E74" s="158"/>
      <c r="F74" s="147"/>
      <c r="G74" s="147"/>
      <c r="H74" s="147">
        <v>0</v>
      </c>
      <c r="I74" s="157"/>
    </row>
    <row r="75" spans="1:9">
      <c r="A75" s="147"/>
      <c r="B75" s="147"/>
      <c r="C75" s="147"/>
      <c r="D75" s="152" t="s">
        <v>55</v>
      </c>
      <c r="E75" s="160" t="s">
        <v>56</v>
      </c>
      <c r="F75" s="152" t="s">
        <v>55</v>
      </c>
      <c r="G75" s="152" t="s">
        <v>55</v>
      </c>
      <c r="H75" s="152" t="s">
        <v>55</v>
      </c>
      <c r="I75" s="152" t="s">
        <v>55</v>
      </c>
    </row>
    <row r="76" spans="1:9">
      <c r="A76" s="147" t="s">
        <v>97</v>
      </c>
      <c r="B76" s="147"/>
      <c r="C76" s="147"/>
      <c r="D76" s="147">
        <v>297420427.96999997</v>
      </c>
      <c r="E76" s="158"/>
      <c r="F76" s="147">
        <v>12043097.264185959</v>
      </c>
      <c r="G76" s="147">
        <v>7773178.6158140404</v>
      </c>
      <c r="H76" s="147">
        <v>0</v>
      </c>
      <c r="I76" s="147">
        <v>277604152.08999997</v>
      </c>
    </row>
    <row r="77" spans="1:9">
      <c r="A77" s="147"/>
      <c r="B77" s="147"/>
      <c r="C77" s="147"/>
      <c r="D77" s="158"/>
      <c r="E77" s="158"/>
      <c r="F77" s="158"/>
      <c r="G77" s="158"/>
      <c r="H77" s="158"/>
      <c r="I77" s="158"/>
    </row>
    <row r="78" spans="1:9">
      <c r="A78" s="147"/>
      <c r="B78" s="147"/>
      <c r="C78" s="147"/>
      <c r="D78" s="158"/>
      <c r="E78" s="158"/>
      <c r="F78" s="158"/>
      <c r="G78" s="158"/>
      <c r="H78" s="158"/>
      <c r="I78" s="158"/>
    </row>
    <row r="79" spans="1:9">
      <c r="A79" s="147" t="s">
        <v>98</v>
      </c>
      <c r="B79" s="147"/>
      <c r="C79" s="147"/>
      <c r="D79" s="147"/>
      <c r="E79" s="147"/>
      <c r="F79" s="157"/>
      <c r="G79" s="157"/>
      <c r="H79" s="157"/>
      <c r="I79" s="157"/>
    </row>
    <row r="80" spans="1:9">
      <c r="A80" s="147"/>
      <c r="B80" s="147"/>
      <c r="C80" s="147"/>
      <c r="D80" s="147"/>
      <c r="E80" s="147"/>
      <c r="F80" s="157"/>
      <c r="G80" s="157"/>
      <c r="H80" s="157"/>
      <c r="I80" s="157"/>
    </row>
    <row r="81" spans="1:9">
      <c r="A81" s="147"/>
      <c r="B81" s="147" t="s">
        <v>101</v>
      </c>
      <c r="C81" s="147"/>
      <c r="D81" s="147">
        <v>0</v>
      </c>
      <c r="E81" s="158"/>
      <c r="F81" s="147">
        <v>0</v>
      </c>
      <c r="G81" s="157"/>
      <c r="H81" s="157"/>
      <c r="I81" s="157"/>
    </row>
    <row r="82" spans="1:9">
      <c r="A82" s="147"/>
      <c r="B82" s="147"/>
      <c r="C82" s="147"/>
      <c r="D82" s="147"/>
      <c r="E82" s="147"/>
      <c r="F82" s="147"/>
      <c r="G82" s="147"/>
      <c r="H82" s="147"/>
      <c r="I82" s="147"/>
    </row>
    <row r="83" spans="1:9">
      <c r="A83" s="147"/>
      <c r="B83" s="147" t="s">
        <v>103</v>
      </c>
      <c r="C83" s="147"/>
      <c r="D83" s="147">
        <v>0</v>
      </c>
      <c r="E83" s="158"/>
      <c r="F83" s="147">
        <v>0</v>
      </c>
      <c r="G83" s="157"/>
      <c r="H83" s="157"/>
      <c r="I83" s="157"/>
    </row>
    <row r="84" spans="1:9">
      <c r="A84" s="147"/>
      <c r="B84" s="147"/>
      <c r="C84" s="147"/>
      <c r="D84" s="158"/>
      <c r="E84" s="158"/>
      <c r="F84" s="157"/>
      <c r="G84" s="157"/>
      <c r="H84" s="157"/>
      <c r="I84" s="157"/>
    </row>
    <row r="85" spans="1:9">
      <c r="A85" s="147"/>
      <c r="B85" s="147" t="s">
        <v>52</v>
      </c>
      <c r="C85" s="147"/>
      <c r="D85" s="147">
        <v>106273125.68000001</v>
      </c>
      <c r="E85" s="158"/>
      <c r="F85" s="165"/>
      <c r="G85" s="157"/>
      <c r="H85" s="157"/>
      <c r="I85" s="147">
        <v>106273125.68000001</v>
      </c>
    </row>
    <row r="86" spans="1:9">
      <c r="A86" s="147"/>
      <c r="B86" s="147"/>
      <c r="C86" s="147"/>
      <c r="D86" s="147"/>
      <c r="E86" s="147"/>
      <c r="F86" s="157"/>
      <c r="G86" s="157"/>
      <c r="H86" s="157"/>
      <c r="I86" s="157"/>
    </row>
    <row r="87" spans="1:9">
      <c r="A87" s="147"/>
      <c r="B87" s="147" t="s">
        <v>105</v>
      </c>
      <c r="C87" s="147"/>
      <c r="D87" s="147">
        <v>0</v>
      </c>
      <c r="E87" s="158"/>
      <c r="F87" s="157"/>
      <c r="G87" s="147"/>
      <c r="H87" s="147">
        <v>0</v>
      </c>
      <c r="I87" s="157"/>
    </row>
    <row r="88" spans="1:9">
      <c r="A88" s="147"/>
      <c r="B88" s="147"/>
      <c r="C88" s="147"/>
      <c r="D88" s="147"/>
      <c r="E88" s="147"/>
      <c r="F88" s="147"/>
      <c r="G88" s="147"/>
      <c r="H88" s="147"/>
      <c r="I88" s="147"/>
    </row>
    <row r="89" spans="1:9">
      <c r="A89" s="147"/>
      <c r="B89" s="147"/>
      <c r="C89" s="147"/>
      <c r="D89" s="152" t="s">
        <v>55</v>
      </c>
      <c r="E89" s="160" t="s">
        <v>56</v>
      </c>
      <c r="F89" s="152" t="s">
        <v>55</v>
      </c>
      <c r="G89" s="152" t="s">
        <v>55</v>
      </c>
      <c r="H89" s="152" t="s">
        <v>55</v>
      </c>
      <c r="I89" s="152" t="s">
        <v>55</v>
      </c>
    </row>
    <row r="90" spans="1:9">
      <c r="A90" s="147" t="s">
        <v>106</v>
      </c>
      <c r="B90" s="147"/>
      <c r="C90" s="147"/>
      <c r="D90" s="147">
        <v>106273125.68000001</v>
      </c>
      <c r="E90" s="158"/>
      <c r="F90" s="147">
        <v>0</v>
      </c>
      <c r="G90" s="147">
        <v>0</v>
      </c>
      <c r="H90" s="147">
        <v>0</v>
      </c>
      <c r="I90" s="147">
        <v>106273125.68000001</v>
      </c>
    </row>
    <row r="91" spans="1:9">
      <c r="A91" s="147"/>
      <c r="B91" s="147"/>
      <c r="C91" s="147"/>
      <c r="D91" s="147"/>
      <c r="E91" s="147"/>
      <c r="F91" s="147"/>
      <c r="G91" s="147"/>
      <c r="H91" s="147"/>
      <c r="I91" s="147"/>
    </row>
    <row r="92" spans="1:9">
      <c r="A92" s="147" t="s">
        <v>107</v>
      </c>
      <c r="B92" s="147"/>
      <c r="C92" s="147"/>
      <c r="D92" s="147"/>
      <c r="E92" s="147"/>
      <c r="F92" s="147"/>
      <c r="G92" s="147"/>
      <c r="H92" s="147"/>
      <c r="I92" s="147"/>
    </row>
    <row r="93" spans="1:9" hidden="1">
      <c r="A93" s="147"/>
      <c r="B93" s="158" t="s">
        <v>147</v>
      </c>
      <c r="C93" s="147"/>
      <c r="D93" s="147">
        <v>0</v>
      </c>
      <c r="E93" s="158"/>
      <c r="F93" s="147"/>
      <c r="G93" s="147"/>
      <c r="H93" s="147">
        <v>0</v>
      </c>
      <c r="I93" s="159"/>
    </row>
    <row r="94" spans="1:9" hidden="1">
      <c r="A94" s="147"/>
      <c r="B94" s="158" t="s">
        <v>148</v>
      </c>
      <c r="C94" s="147"/>
      <c r="D94" s="147">
        <v>0</v>
      </c>
      <c r="E94" s="158"/>
      <c r="F94" s="147"/>
      <c r="G94" s="147"/>
      <c r="H94" s="147">
        <v>0</v>
      </c>
      <c r="I94" s="159"/>
    </row>
    <row r="95" spans="1:9">
      <c r="A95" s="147"/>
      <c r="B95" s="158" t="s">
        <v>149</v>
      </c>
      <c r="C95" s="147"/>
      <c r="D95" s="147">
        <v>6396180.1500000004</v>
      </c>
      <c r="E95" s="158"/>
      <c r="F95" s="147"/>
      <c r="G95" s="147"/>
      <c r="H95" s="147">
        <v>6396180.1500000004</v>
      </c>
      <c r="I95" s="159"/>
    </row>
    <row r="96" spans="1:9" hidden="1">
      <c r="A96" s="147"/>
      <c r="B96" s="158" t="s">
        <v>150</v>
      </c>
      <c r="C96" s="147"/>
      <c r="D96" s="147">
        <v>0</v>
      </c>
      <c r="E96" s="158"/>
      <c r="F96" s="147"/>
      <c r="G96" s="147"/>
      <c r="H96" s="147">
        <v>0</v>
      </c>
      <c r="I96" s="159"/>
    </row>
    <row r="97" spans="1:9">
      <c r="A97" s="147"/>
      <c r="B97" s="158" t="s">
        <v>108</v>
      </c>
      <c r="C97" s="147"/>
      <c r="D97" s="147">
        <v>53974760.560000002</v>
      </c>
      <c r="E97" s="158"/>
      <c r="F97" s="147"/>
      <c r="G97" s="147"/>
      <c r="H97" s="147">
        <v>53974760.560000002</v>
      </c>
      <c r="I97" s="159"/>
    </row>
    <row r="98" spans="1:9" hidden="1">
      <c r="A98" s="147"/>
      <c r="B98" s="158" t="s">
        <v>109</v>
      </c>
      <c r="C98" s="147"/>
      <c r="D98" s="147">
        <v>0</v>
      </c>
      <c r="E98" s="158"/>
      <c r="F98" s="147"/>
      <c r="G98" s="147"/>
      <c r="H98" s="147">
        <v>0</v>
      </c>
      <c r="I98" s="159"/>
    </row>
    <row r="99" spans="1:9" hidden="1">
      <c r="A99" s="147"/>
      <c r="B99" s="158" t="s">
        <v>151</v>
      </c>
      <c r="C99" s="147"/>
      <c r="D99" s="147">
        <v>0</v>
      </c>
      <c r="E99" s="158"/>
      <c r="F99" s="147"/>
      <c r="G99" s="147"/>
      <c r="H99" s="147">
        <v>0</v>
      </c>
      <c r="I99" s="159"/>
    </row>
    <row r="100" spans="1:9" hidden="1">
      <c r="A100" s="147"/>
      <c r="B100" s="158" t="s">
        <v>152</v>
      </c>
      <c r="C100" s="147"/>
      <c r="D100" s="147">
        <v>0</v>
      </c>
      <c r="E100" s="158"/>
      <c r="F100" s="147"/>
      <c r="G100" s="147"/>
      <c r="H100" s="147">
        <v>0</v>
      </c>
      <c r="I100" s="159"/>
    </row>
    <row r="101" spans="1:9" hidden="1">
      <c r="A101" s="147"/>
      <c r="B101" s="158" t="s">
        <v>153</v>
      </c>
      <c r="C101" s="147"/>
      <c r="D101" s="147">
        <v>0</v>
      </c>
      <c r="E101" s="158"/>
      <c r="F101" s="147"/>
      <c r="G101" s="147"/>
      <c r="H101" s="147">
        <v>0</v>
      </c>
      <c r="I101" s="159"/>
    </row>
    <row r="102" spans="1:9" hidden="1">
      <c r="A102" s="147"/>
      <c r="B102" s="158" t="s">
        <v>154</v>
      </c>
      <c r="C102" s="147"/>
      <c r="D102" s="147">
        <v>0</v>
      </c>
      <c r="E102" s="158"/>
      <c r="F102" s="160"/>
      <c r="G102" s="147"/>
      <c r="H102" s="147">
        <v>0</v>
      </c>
      <c r="I102" s="159"/>
    </row>
    <row r="103" spans="1:9">
      <c r="A103" s="147"/>
      <c r="B103" s="158" t="s">
        <v>155</v>
      </c>
      <c r="C103" s="147"/>
      <c r="D103" s="147">
        <v>53657819.950000003</v>
      </c>
      <c r="E103" s="158"/>
      <c r="F103" s="160"/>
      <c r="G103" s="147"/>
      <c r="H103" s="147">
        <v>53657819.950000003</v>
      </c>
      <c r="I103" s="159"/>
    </row>
    <row r="104" spans="1:9" hidden="1">
      <c r="A104" s="147"/>
      <c r="B104" s="158" t="s">
        <v>156</v>
      </c>
      <c r="C104" s="147"/>
      <c r="D104" s="147">
        <v>0</v>
      </c>
      <c r="E104" s="158"/>
      <c r="F104" s="160"/>
      <c r="G104" s="147"/>
      <c r="H104" s="147">
        <v>0</v>
      </c>
      <c r="I104" s="159"/>
    </row>
    <row r="105" spans="1:9" hidden="1">
      <c r="A105" s="147"/>
      <c r="B105" s="158" t="s">
        <v>157</v>
      </c>
      <c r="C105" s="147"/>
      <c r="D105" s="147">
        <v>0</v>
      </c>
      <c r="E105" s="158"/>
      <c r="F105" s="160"/>
      <c r="G105" s="147"/>
      <c r="H105" s="147">
        <v>0</v>
      </c>
      <c r="I105" s="159"/>
    </row>
    <row r="106" spans="1:9">
      <c r="A106" s="147"/>
      <c r="B106" s="158" t="s">
        <v>158</v>
      </c>
      <c r="C106" s="147"/>
      <c r="D106" s="147">
        <v>186905064</v>
      </c>
      <c r="E106" s="158"/>
      <c r="F106" s="160"/>
      <c r="G106" s="147"/>
      <c r="H106" s="147">
        <v>186905064</v>
      </c>
      <c r="I106" s="159"/>
    </row>
    <row r="107" spans="1:9" hidden="1">
      <c r="A107" s="147"/>
      <c r="B107" s="158" t="s">
        <v>159</v>
      </c>
      <c r="C107" s="147"/>
      <c r="D107" s="147">
        <v>0</v>
      </c>
      <c r="E107" s="158"/>
      <c r="F107" s="160"/>
      <c r="G107" s="147"/>
      <c r="H107" s="147">
        <v>0</v>
      </c>
      <c r="I107" s="159"/>
    </row>
    <row r="108" spans="1:9">
      <c r="A108" s="147"/>
      <c r="B108" s="158"/>
      <c r="C108" s="147"/>
      <c r="D108" s="147"/>
      <c r="E108" s="158"/>
      <c r="F108" s="160"/>
      <c r="G108" s="147"/>
      <c r="H108" s="147"/>
      <c r="I108" s="159"/>
    </row>
    <row r="109" spans="1:9" hidden="1">
      <c r="A109" s="147"/>
      <c r="B109" s="158" t="s">
        <v>160</v>
      </c>
      <c r="C109" s="147"/>
      <c r="D109" s="147">
        <v>0</v>
      </c>
      <c r="E109" s="158"/>
      <c r="F109" s="160"/>
      <c r="G109" s="147"/>
      <c r="H109" s="147">
        <v>0</v>
      </c>
      <c r="I109" s="159"/>
    </row>
    <row r="110" spans="1:9" hidden="1">
      <c r="A110" s="147"/>
      <c r="B110" s="158" t="s">
        <v>219</v>
      </c>
      <c r="C110" s="147"/>
      <c r="D110" s="147">
        <v>0</v>
      </c>
      <c r="E110" s="158"/>
      <c r="F110" s="160"/>
      <c r="G110" s="147"/>
      <c r="H110" s="147">
        <v>0</v>
      </c>
      <c r="I110" s="159"/>
    </row>
    <row r="111" spans="1:9" hidden="1">
      <c r="A111" s="147"/>
      <c r="B111" s="158" t="s">
        <v>161</v>
      </c>
      <c r="C111" s="147"/>
      <c r="D111" s="147">
        <v>0</v>
      </c>
      <c r="E111" s="158"/>
      <c r="F111" s="160"/>
      <c r="G111" s="147"/>
      <c r="H111" s="147">
        <v>0</v>
      </c>
      <c r="I111" s="159"/>
    </row>
    <row r="112" spans="1:9" hidden="1">
      <c r="A112" s="147"/>
      <c r="B112" s="158"/>
      <c r="C112" s="147"/>
      <c r="D112" s="147"/>
      <c r="E112" s="158"/>
      <c r="F112" s="160"/>
      <c r="G112" s="147"/>
      <c r="H112" s="147"/>
      <c r="I112" s="159"/>
    </row>
    <row r="113" spans="1:9" hidden="1">
      <c r="A113" s="147"/>
      <c r="B113" s="158" t="s">
        <v>162</v>
      </c>
      <c r="C113" s="147"/>
      <c r="D113" s="147">
        <v>0</v>
      </c>
      <c r="E113" s="158"/>
      <c r="F113" s="160"/>
      <c r="G113" s="147"/>
      <c r="H113" s="147">
        <v>0</v>
      </c>
      <c r="I113" s="159"/>
    </row>
    <row r="114" spans="1:9">
      <c r="A114" s="147"/>
      <c r="B114" s="147"/>
      <c r="C114" s="147"/>
      <c r="D114" s="152" t="s">
        <v>55</v>
      </c>
      <c r="E114" s="160" t="s">
        <v>56</v>
      </c>
      <c r="F114" s="152" t="s">
        <v>55</v>
      </c>
      <c r="G114" s="152" t="s">
        <v>55</v>
      </c>
      <c r="H114" s="152" t="s">
        <v>55</v>
      </c>
      <c r="I114" s="152" t="s">
        <v>55</v>
      </c>
    </row>
    <row r="115" spans="1:9">
      <c r="A115" s="147" t="s">
        <v>110</v>
      </c>
      <c r="B115" s="147"/>
      <c r="C115" s="147"/>
      <c r="D115" s="147">
        <v>300933824.65999997</v>
      </c>
      <c r="E115" s="158"/>
      <c r="F115" s="147">
        <v>0</v>
      </c>
      <c r="G115" s="147">
        <v>0</v>
      </c>
      <c r="H115" s="147">
        <v>300933824.65999997</v>
      </c>
      <c r="I115" s="147">
        <v>0</v>
      </c>
    </row>
    <row r="116" spans="1:9">
      <c r="A116" s="147"/>
      <c r="B116" s="147"/>
      <c r="C116" s="147"/>
      <c r="D116" s="158"/>
      <c r="E116" s="158"/>
      <c r="F116" s="158"/>
      <c r="G116" s="158"/>
      <c r="H116" s="158"/>
      <c r="I116" s="158"/>
    </row>
    <row r="117" spans="1:9">
      <c r="A117" s="147" t="s">
        <v>111</v>
      </c>
      <c r="B117" s="147"/>
      <c r="C117" s="147"/>
      <c r="D117" s="158"/>
      <c r="E117" s="158"/>
      <c r="F117" s="158"/>
      <c r="G117" s="158"/>
      <c r="H117" s="158"/>
      <c r="I117" s="158"/>
    </row>
    <row r="118" spans="1:9">
      <c r="A118" s="147"/>
      <c r="B118" s="158" t="s">
        <v>220</v>
      </c>
      <c r="C118" s="147"/>
      <c r="D118" s="147">
        <v>0</v>
      </c>
      <c r="E118" s="158"/>
      <c r="F118" s="160"/>
      <c r="G118" s="147"/>
      <c r="H118" s="147">
        <v>0</v>
      </c>
      <c r="I118" s="159"/>
    </row>
    <row r="119" spans="1:9">
      <c r="A119" s="147"/>
      <c r="B119" s="147"/>
      <c r="C119" s="147"/>
      <c r="D119" s="152" t="s">
        <v>55</v>
      </c>
      <c r="E119" s="160" t="s">
        <v>56</v>
      </c>
      <c r="F119" s="152" t="s">
        <v>55</v>
      </c>
      <c r="G119" s="152" t="s">
        <v>55</v>
      </c>
      <c r="H119" s="152" t="s">
        <v>55</v>
      </c>
      <c r="I119" s="152" t="s">
        <v>55</v>
      </c>
    </row>
    <row r="120" spans="1:9">
      <c r="A120" s="147" t="s">
        <v>112</v>
      </c>
      <c r="B120" s="147"/>
      <c r="C120" s="147"/>
      <c r="D120" s="147">
        <v>0</v>
      </c>
      <c r="E120" s="158"/>
      <c r="F120" s="147">
        <v>0</v>
      </c>
      <c r="G120" s="147">
        <v>0</v>
      </c>
      <c r="H120" s="147">
        <v>0</v>
      </c>
      <c r="I120" s="147">
        <v>0</v>
      </c>
    </row>
    <row r="121" spans="1:9">
      <c r="A121" s="147"/>
      <c r="B121" s="147"/>
      <c r="C121" s="147"/>
      <c r="D121" s="166" t="s">
        <v>194</v>
      </c>
      <c r="E121" s="160" t="s">
        <v>56</v>
      </c>
      <c r="F121" s="166" t="s">
        <v>194</v>
      </c>
      <c r="G121" s="166" t="s">
        <v>194</v>
      </c>
      <c r="H121" s="166" t="s">
        <v>194</v>
      </c>
      <c r="I121" s="166" t="s">
        <v>194</v>
      </c>
    </row>
    <row r="122" spans="1:9">
      <c r="A122" s="147" t="s">
        <v>113</v>
      </c>
      <c r="B122" s="147"/>
      <c r="C122" s="147"/>
      <c r="D122" s="147">
        <v>614978698.90999997</v>
      </c>
      <c r="E122" s="158" t="s">
        <v>56</v>
      </c>
      <c r="F122" s="147">
        <v>3090197.1941859592</v>
      </c>
      <c r="G122" s="147">
        <v>7773178.6158140404</v>
      </c>
      <c r="H122" s="147">
        <v>300933824.65999997</v>
      </c>
      <c r="I122" s="147">
        <v>303181498.44</v>
      </c>
    </row>
    <row r="123" spans="1:9">
      <c r="A123" s="147"/>
      <c r="B123" s="147"/>
      <c r="C123" s="147"/>
      <c r="D123" s="166" t="s">
        <v>194</v>
      </c>
      <c r="E123" s="160" t="s">
        <v>56</v>
      </c>
      <c r="F123" s="166" t="s">
        <v>194</v>
      </c>
      <c r="G123" s="166" t="s">
        <v>194</v>
      </c>
      <c r="H123" s="166" t="s">
        <v>194</v>
      </c>
      <c r="I123" s="166" t="s">
        <v>194</v>
      </c>
    </row>
  </sheetData>
  <mergeCells count="1">
    <mergeCell ref="A4:C4"/>
  </mergeCells>
  <pageMargins left="1" right="0.75" top="0.75" bottom="0.75" header="0.5" footer="0.3"/>
  <pageSetup scale="70" orientation="portrait" r:id="rId1"/>
  <headerFooter>
    <oddHeader>&amp;RPage 5.1.3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132"/>
  <sheetViews>
    <sheetView view="pageBreakPreview" zoomScale="85" zoomScaleNormal="100" zoomScaleSheetLayoutView="85" workbookViewId="0">
      <pane xSplit="3" ySplit="6" topLeftCell="D7" activePane="bottomRight" state="frozen"/>
      <selection activeCell="F7" sqref="F7"/>
      <selection pane="topRight" activeCell="F7" sqref="F7"/>
      <selection pane="bottomLeft" activeCell="F7" sqref="F7"/>
      <selection pane="bottomRight" activeCell="J46" sqref="J46"/>
    </sheetView>
  </sheetViews>
  <sheetFormatPr defaultColWidth="9.42578125" defaultRowHeight="10.5"/>
  <cols>
    <col min="1" max="1" width="2.5703125" style="16" customWidth="1"/>
    <col min="2" max="2" width="2.28515625" style="16" customWidth="1"/>
    <col min="3" max="3" width="28.42578125" style="16" customWidth="1"/>
    <col min="4" max="4" width="11.85546875" style="16" customWidth="1"/>
    <col min="5" max="5" width="2" style="16" customWidth="1"/>
    <col min="6" max="6" width="13.5703125" style="16" customWidth="1"/>
    <col min="7" max="7" width="11.42578125" style="16" bestFit="1" customWidth="1"/>
    <col min="8" max="8" width="19.28515625" style="16" bestFit="1" customWidth="1"/>
    <col min="9" max="9" width="11.85546875" style="16" bestFit="1" customWidth="1"/>
    <col min="10" max="10" width="9.42578125" style="16" customWidth="1"/>
    <col min="11" max="16384" width="9.42578125" style="16"/>
  </cols>
  <sheetData>
    <row r="1" spans="1:9">
      <c r="A1" s="15" t="s">
        <v>0</v>
      </c>
      <c r="D1" s="17"/>
      <c r="E1" s="18"/>
      <c r="F1" s="19" t="s">
        <v>41</v>
      </c>
    </row>
    <row r="2" spans="1:9">
      <c r="A2" s="21"/>
      <c r="D2" s="17"/>
      <c r="E2" s="18"/>
      <c r="F2" s="18" t="s">
        <v>42</v>
      </c>
    </row>
    <row r="3" spans="1:9">
      <c r="A3" s="22" t="s">
        <v>43</v>
      </c>
      <c r="D3" s="23"/>
      <c r="E3" s="23"/>
      <c r="F3" s="19" t="s">
        <v>44</v>
      </c>
    </row>
    <row r="4" spans="1:9">
      <c r="A4" s="198">
        <v>41061</v>
      </c>
      <c r="B4" s="198"/>
      <c r="C4" s="198"/>
      <c r="D4" s="23"/>
      <c r="E4" s="23"/>
      <c r="F4" s="18"/>
    </row>
    <row r="5" spans="1:9">
      <c r="B5" s="22"/>
      <c r="D5" s="24" t="s">
        <v>45</v>
      </c>
      <c r="E5" s="24"/>
      <c r="F5" s="25" t="s">
        <v>46</v>
      </c>
      <c r="G5" s="25" t="s">
        <v>46</v>
      </c>
      <c r="H5" s="25"/>
      <c r="I5" s="25"/>
    </row>
    <row r="6" spans="1:9" s="24" customFormat="1">
      <c r="A6" s="16"/>
      <c r="B6" s="16"/>
      <c r="C6" s="16"/>
      <c r="D6" s="26" t="s">
        <v>211</v>
      </c>
      <c r="E6" s="27"/>
      <c r="F6" s="28" t="s">
        <v>47</v>
      </c>
      <c r="G6" s="28" t="s">
        <v>11</v>
      </c>
      <c r="H6" s="28" t="s">
        <v>48</v>
      </c>
      <c r="I6" s="28" t="s">
        <v>49</v>
      </c>
    </row>
    <row r="7" spans="1:9">
      <c r="A7" s="16" t="s">
        <v>50</v>
      </c>
      <c r="F7" s="30"/>
      <c r="G7" s="30"/>
      <c r="H7" s="30"/>
      <c r="I7" s="30"/>
    </row>
    <row r="8" spans="1:9">
      <c r="B8" s="17" t="s">
        <v>51</v>
      </c>
      <c r="D8" s="31">
        <v>12964800</v>
      </c>
      <c r="E8" s="32"/>
      <c r="F8" s="31">
        <v>12964800</v>
      </c>
      <c r="G8" s="17"/>
      <c r="H8" s="17"/>
      <c r="I8" s="17"/>
    </row>
    <row r="9" spans="1:9" hidden="1">
      <c r="B9" s="17"/>
      <c r="D9" s="32"/>
      <c r="E9" s="32"/>
      <c r="F9" s="33"/>
      <c r="G9" s="30"/>
      <c r="H9" s="30"/>
      <c r="I9" s="30"/>
    </row>
    <row r="10" spans="1:9">
      <c r="B10" s="17" t="s">
        <v>52</v>
      </c>
      <c r="D10" s="31">
        <v>205950736.88999999</v>
      </c>
      <c r="E10" s="32"/>
      <c r="F10" s="33"/>
      <c r="G10" s="30"/>
      <c r="H10" s="30"/>
      <c r="I10" s="31">
        <v>205950736.88999999</v>
      </c>
    </row>
    <row r="11" spans="1:9" hidden="1">
      <c r="B11" s="17"/>
      <c r="D11" s="32"/>
      <c r="E11" s="32"/>
      <c r="F11" s="33"/>
      <c r="G11" s="30"/>
      <c r="H11" s="30"/>
      <c r="I11" s="30"/>
    </row>
    <row r="12" spans="1:9" hidden="1">
      <c r="B12" s="17" t="s">
        <v>53</v>
      </c>
      <c r="D12" s="31">
        <v>0</v>
      </c>
      <c r="E12" s="32"/>
      <c r="F12" s="31">
        <v>0</v>
      </c>
      <c r="G12" s="30"/>
      <c r="H12" s="30"/>
      <c r="I12" s="30"/>
    </row>
    <row r="13" spans="1:9" hidden="1">
      <c r="C13" s="17"/>
      <c r="D13" s="32"/>
      <c r="E13" s="32"/>
      <c r="F13" s="30"/>
      <c r="G13" s="30"/>
      <c r="H13" s="30"/>
      <c r="I13" s="30"/>
    </row>
    <row r="14" spans="1:9" hidden="1">
      <c r="B14" s="16" t="s">
        <v>54</v>
      </c>
      <c r="C14" s="17"/>
      <c r="D14" s="31">
        <v>0</v>
      </c>
      <c r="E14" s="32"/>
      <c r="F14" s="30"/>
      <c r="G14" s="30"/>
      <c r="H14" s="31">
        <v>0</v>
      </c>
      <c r="I14" s="30"/>
    </row>
    <row r="15" spans="1:9">
      <c r="D15" s="24" t="s">
        <v>55</v>
      </c>
      <c r="E15" s="34" t="s">
        <v>56</v>
      </c>
      <c r="F15" s="24" t="s">
        <v>55</v>
      </c>
      <c r="G15" s="24" t="s">
        <v>55</v>
      </c>
      <c r="H15" s="24" t="s">
        <v>55</v>
      </c>
      <c r="I15" s="24" t="s">
        <v>55</v>
      </c>
    </row>
    <row r="16" spans="1:9">
      <c r="A16" s="16" t="s">
        <v>57</v>
      </c>
      <c r="D16" s="31">
        <v>218915536.88999999</v>
      </c>
      <c r="E16" s="32"/>
      <c r="F16" s="31">
        <v>12964800</v>
      </c>
      <c r="G16" s="31">
        <v>0</v>
      </c>
      <c r="H16" s="31">
        <v>0</v>
      </c>
      <c r="I16" s="31">
        <v>205950736.88999999</v>
      </c>
    </row>
    <row r="17" spans="1:11">
      <c r="D17" s="32"/>
      <c r="E17" s="32"/>
      <c r="F17" s="32"/>
      <c r="G17" s="32"/>
      <c r="H17" s="32"/>
      <c r="I17" s="32"/>
    </row>
    <row r="18" spans="1:11">
      <c r="D18" s="17"/>
      <c r="E18" s="30"/>
      <c r="F18" s="30"/>
      <c r="G18" s="30"/>
      <c r="H18" s="30"/>
      <c r="I18" s="30"/>
    </row>
    <row r="19" spans="1:11">
      <c r="A19" s="16" t="s">
        <v>59</v>
      </c>
      <c r="D19" s="32"/>
      <c r="E19" s="32"/>
      <c r="F19" s="56"/>
      <c r="G19" s="30"/>
      <c r="H19" s="30"/>
      <c r="I19" s="30"/>
      <c r="K19" s="32"/>
    </row>
    <row r="20" spans="1:11">
      <c r="B20" s="17"/>
      <c r="C20" s="16" t="s">
        <v>61</v>
      </c>
      <c r="D20" s="31">
        <v>9602500</v>
      </c>
      <c r="E20" s="32"/>
      <c r="F20" s="31">
        <v>9602500</v>
      </c>
      <c r="G20" s="30"/>
      <c r="H20" s="30"/>
      <c r="I20" s="30"/>
      <c r="K20" s="32"/>
    </row>
    <row r="21" spans="1:11" hidden="1">
      <c r="B21" s="17"/>
      <c r="C21" s="16" t="s">
        <v>62</v>
      </c>
      <c r="D21" s="31">
        <v>0</v>
      </c>
      <c r="E21" s="32"/>
      <c r="F21" s="31">
        <v>0</v>
      </c>
      <c r="G21" s="31">
        <v>0</v>
      </c>
      <c r="H21" s="30"/>
      <c r="I21" s="30"/>
      <c r="K21" s="32"/>
    </row>
    <row r="22" spans="1:11">
      <c r="B22" s="17"/>
      <c r="C22" s="16" t="s">
        <v>63</v>
      </c>
      <c r="D22" s="31">
        <v>3482835.1800000006</v>
      </c>
      <c r="E22" s="32"/>
      <c r="F22" s="31">
        <v>1044850.5540000001</v>
      </c>
      <c r="G22" s="31">
        <v>2437984.6260000002</v>
      </c>
      <c r="H22" s="30"/>
      <c r="I22" s="30"/>
      <c r="K22" s="32"/>
    </row>
    <row r="23" spans="1:11">
      <c r="B23" s="17"/>
      <c r="C23" s="16" t="s">
        <v>64</v>
      </c>
      <c r="D23" s="31">
        <v>6730940.7000000002</v>
      </c>
      <c r="E23" s="32"/>
      <c r="F23" s="31">
        <v>1395746.7101859602</v>
      </c>
      <c r="G23" s="31">
        <v>5335193.9898140403</v>
      </c>
      <c r="H23" s="30"/>
      <c r="I23" s="30"/>
    </row>
    <row r="24" spans="1:11">
      <c r="B24" s="17"/>
      <c r="C24" s="16" t="s">
        <v>65</v>
      </c>
      <c r="D24" s="31">
        <v>61888677.970000006</v>
      </c>
      <c r="E24" s="32"/>
      <c r="F24" s="35">
        <v>3025959.95323127</v>
      </c>
      <c r="G24" s="35">
        <v>14742917.986768732</v>
      </c>
      <c r="H24" s="30"/>
      <c r="I24" s="35">
        <v>44119800.030000001</v>
      </c>
    </row>
    <row r="25" spans="1:11">
      <c r="B25" s="37" t="s">
        <v>67</v>
      </c>
      <c r="C25" s="34"/>
      <c r="D25" s="24" t="s">
        <v>55</v>
      </c>
      <c r="E25" s="34" t="s">
        <v>56</v>
      </c>
      <c r="F25" s="24" t="s">
        <v>55</v>
      </c>
      <c r="G25" s="24" t="s">
        <v>55</v>
      </c>
      <c r="H25" s="24" t="s">
        <v>55</v>
      </c>
      <c r="I25" s="24" t="s">
        <v>55</v>
      </c>
    </row>
    <row r="26" spans="1:11">
      <c r="B26" s="16" t="s">
        <v>69</v>
      </c>
      <c r="C26" s="17"/>
      <c r="D26" s="31">
        <v>81704953.850000009</v>
      </c>
      <c r="E26" s="32"/>
      <c r="F26" s="31">
        <v>15069057.217417229</v>
      </c>
      <c r="G26" s="31">
        <v>22516096.602582771</v>
      </c>
      <c r="H26" s="31">
        <v>0</v>
      </c>
      <c r="I26" s="31">
        <v>44119800.030000001</v>
      </c>
    </row>
    <row r="27" spans="1:11">
      <c r="D27" s="33"/>
      <c r="E27" s="32"/>
      <c r="F27" s="33"/>
      <c r="G27" s="33"/>
      <c r="H27" s="30"/>
      <c r="I27" s="30"/>
    </row>
    <row r="28" spans="1:11">
      <c r="B28" s="17"/>
      <c r="C28" s="16" t="s">
        <v>71</v>
      </c>
      <c r="D28" s="31">
        <v>0</v>
      </c>
      <c r="E28" s="32"/>
      <c r="F28" s="31"/>
      <c r="G28" s="31">
        <v>0</v>
      </c>
      <c r="H28" s="30"/>
      <c r="I28" s="30"/>
    </row>
    <row r="29" spans="1:11">
      <c r="B29" s="17"/>
      <c r="C29" s="16" t="s">
        <v>72</v>
      </c>
      <c r="D29" s="31">
        <v>0</v>
      </c>
      <c r="E29" s="32"/>
      <c r="F29" s="31"/>
      <c r="G29" s="31">
        <v>0</v>
      </c>
      <c r="H29" s="30"/>
      <c r="I29" s="30"/>
    </row>
    <row r="30" spans="1:11">
      <c r="B30" s="17"/>
      <c r="C30" s="16" t="s">
        <v>74</v>
      </c>
      <c r="D30" s="31">
        <v>0</v>
      </c>
      <c r="E30" s="32"/>
      <c r="F30" s="35">
        <v>0</v>
      </c>
      <c r="G30" s="35">
        <v>0</v>
      </c>
      <c r="H30" s="30"/>
      <c r="I30" s="35">
        <v>0</v>
      </c>
    </row>
    <row r="31" spans="1:11">
      <c r="B31" s="17"/>
      <c r="C31" s="16" t="s">
        <v>76</v>
      </c>
      <c r="D31" s="31">
        <v>0</v>
      </c>
      <c r="E31" s="32"/>
      <c r="F31" s="31">
        <v>0</v>
      </c>
      <c r="G31" s="31">
        <v>0</v>
      </c>
      <c r="H31" s="30"/>
      <c r="I31" s="30"/>
    </row>
    <row r="32" spans="1:11">
      <c r="B32" s="17"/>
      <c r="C32" s="16" t="s">
        <v>78</v>
      </c>
      <c r="D32" s="31">
        <v>0</v>
      </c>
      <c r="E32" s="32"/>
      <c r="F32" s="31">
        <v>0</v>
      </c>
      <c r="G32" s="31">
        <v>0</v>
      </c>
      <c r="H32" s="30"/>
      <c r="I32" s="30"/>
    </row>
    <row r="33" spans="2:9">
      <c r="B33" s="37" t="s">
        <v>67</v>
      </c>
      <c r="C33" s="34"/>
      <c r="D33" s="24" t="s">
        <v>55</v>
      </c>
      <c r="E33" s="34" t="s">
        <v>56</v>
      </c>
      <c r="F33" s="24" t="s">
        <v>55</v>
      </c>
      <c r="G33" s="24" t="s">
        <v>55</v>
      </c>
      <c r="H33" s="24" t="s">
        <v>55</v>
      </c>
      <c r="I33" s="24" t="s">
        <v>55</v>
      </c>
    </row>
    <row r="34" spans="2:9">
      <c r="B34" s="16" t="s">
        <v>79</v>
      </c>
      <c r="C34" s="17"/>
      <c r="D34" s="31">
        <v>0</v>
      </c>
      <c r="E34" s="32"/>
      <c r="F34" s="31">
        <v>0</v>
      </c>
      <c r="G34" s="31">
        <v>0</v>
      </c>
      <c r="H34" s="31">
        <v>0</v>
      </c>
      <c r="I34" s="31">
        <v>0</v>
      </c>
    </row>
    <row r="35" spans="2:9">
      <c r="D35" s="32"/>
      <c r="E35" s="32"/>
      <c r="F35" s="30"/>
      <c r="G35" s="30"/>
      <c r="H35" s="30"/>
      <c r="I35" s="30"/>
    </row>
    <row r="36" spans="2:9">
      <c r="B36" s="17"/>
      <c r="C36" s="16" t="s">
        <v>119</v>
      </c>
      <c r="D36" s="31">
        <v>0</v>
      </c>
      <c r="E36" s="32"/>
      <c r="F36" s="30"/>
      <c r="G36" s="30"/>
      <c r="H36" s="30"/>
      <c r="I36" s="31">
        <v>0</v>
      </c>
    </row>
    <row r="37" spans="2:9">
      <c r="B37" s="17"/>
      <c r="C37" s="16" t="s">
        <v>114</v>
      </c>
      <c r="D37" s="31">
        <v>0</v>
      </c>
      <c r="E37" s="32"/>
      <c r="F37" s="30"/>
      <c r="G37" s="30"/>
      <c r="H37" s="30"/>
      <c r="I37" s="31">
        <v>0</v>
      </c>
    </row>
    <row r="38" spans="2:9">
      <c r="B38" s="17"/>
      <c r="C38" s="16" t="s">
        <v>120</v>
      </c>
      <c r="D38" s="31">
        <v>0</v>
      </c>
      <c r="E38" s="32"/>
      <c r="F38" s="30"/>
      <c r="G38" s="30"/>
      <c r="H38" s="30"/>
      <c r="I38" s="31">
        <v>0</v>
      </c>
    </row>
    <row r="39" spans="2:9">
      <c r="B39" s="17"/>
      <c r="C39" s="16" t="s">
        <v>121</v>
      </c>
      <c r="D39" s="31">
        <v>244080</v>
      </c>
      <c r="E39" s="32"/>
      <c r="F39" s="30"/>
      <c r="G39" s="30"/>
      <c r="H39" s="30"/>
      <c r="I39" s="31">
        <v>244080</v>
      </c>
    </row>
    <row r="40" spans="2:9">
      <c r="B40" s="17"/>
      <c r="C40" s="16" t="s">
        <v>122</v>
      </c>
      <c r="D40" s="31">
        <v>0</v>
      </c>
      <c r="E40" s="32"/>
      <c r="F40" s="30"/>
      <c r="G40" s="30"/>
      <c r="H40" s="30"/>
      <c r="I40" s="31">
        <v>0</v>
      </c>
    </row>
    <row r="41" spans="2:9">
      <c r="B41" s="17"/>
      <c r="C41" s="16" t="s">
        <v>123</v>
      </c>
      <c r="D41" s="31">
        <v>4738669.24</v>
      </c>
      <c r="E41" s="32"/>
      <c r="F41" s="30"/>
      <c r="G41" s="30"/>
      <c r="H41" s="30"/>
      <c r="I41" s="31">
        <v>4738669.24</v>
      </c>
    </row>
    <row r="42" spans="2:9" hidden="1">
      <c r="B42" s="17"/>
      <c r="C42" s="16" t="s">
        <v>80</v>
      </c>
      <c r="D42" s="31">
        <v>0</v>
      </c>
      <c r="E42" s="32"/>
      <c r="F42" s="30"/>
      <c r="G42" s="30"/>
      <c r="H42" s="30"/>
      <c r="I42" s="31">
        <v>0</v>
      </c>
    </row>
    <row r="43" spans="2:9" hidden="1">
      <c r="B43" s="17"/>
      <c r="C43" s="16" t="s">
        <v>81</v>
      </c>
      <c r="D43" s="31">
        <v>0</v>
      </c>
      <c r="E43" s="32"/>
      <c r="F43" s="30"/>
      <c r="G43" s="30"/>
      <c r="H43" s="30"/>
      <c r="I43" s="31">
        <v>0</v>
      </c>
    </row>
    <row r="44" spans="2:9" hidden="1">
      <c r="B44" s="17"/>
      <c r="C44" s="16" t="s">
        <v>82</v>
      </c>
      <c r="D44" s="31">
        <v>0</v>
      </c>
      <c r="E44" s="32"/>
      <c r="F44" s="30"/>
      <c r="G44" s="30"/>
      <c r="H44" s="30"/>
      <c r="I44" s="31">
        <v>0</v>
      </c>
    </row>
    <row r="45" spans="2:9" hidden="1">
      <c r="B45" s="17"/>
      <c r="C45" s="16" t="s">
        <v>124</v>
      </c>
      <c r="D45" s="31">
        <v>0</v>
      </c>
      <c r="E45" s="32"/>
      <c r="F45" s="30"/>
      <c r="G45" s="30"/>
      <c r="H45" s="30"/>
      <c r="I45" s="31">
        <v>0</v>
      </c>
    </row>
    <row r="46" spans="2:9">
      <c r="B46" s="17"/>
      <c r="C46" s="16" t="s">
        <v>83</v>
      </c>
      <c r="D46" s="31">
        <v>6699772.9199999999</v>
      </c>
      <c r="E46" s="32"/>
      <c r="F46" s="30"/>
      <c r="G46" s="30"/>
      <c r="H46" s="30"/>
      <c r="I46" s="31">
        <v>6699772.9199999999</v>
      </c>
    </row>
    <row r="47" spans="2:9">
      <c r="B47" s="17"/>
      <c r="C47" s="16" t="s">
        <v>125</v>
      </c>
      <c r="D47" s="31">
        <v>91267996</v>
      </c>
      <c r="E47" s="32"/>
      <c r="F47" s="30"/>
      <c r="G47" s="30"/>
      <c r="H47" s="30"/>
      <c r="I47" s="31">
        <v>91267996</v>
      </c>
    </row>
    <row r="48" spans="2:9" hidden="1">
      <c r="B48" s="17"/>
      <c r="C48" s="16" t="s">
        <v>126</v>
      </c>
      <c r="D48" s="31">
        <v>0</v>
      </c>
      <c r="E48" s="32"/>
      <c r="F48" s="30"/>
      <c r="G48" s="30"/>
      <c r="H48" s="30"/>
      <c r="I48" s="31">
        <v>0</v>
      </c>
    </row>
    <row r="49" spans="2:9" hidden="1">
      <c r="B49" s="17"/>
      <c r="C49" s="16" t="s">
        <v>127</v>
      </c>
      <c r="D49" s="31">
        <v>0</v>
      </c>
      <c r="E49" s="32"/>
      <c r="F49" s="30"/>
      <c r="G49" s="30"/>
      <c r="H49" s="30"/>
      <c r="I49" s="31">
        <v>0</v>
      </c>
    </row>
    <row r="50" spans="2:9" hidden="1">
      <c r="B50" s="17"/>
      <c r="C50" s="16" t="s">
        <v>84</v>
      </c>
      <c r="D50" s="31">
        <v>0</v>
      </c>
      <c r="E50" s="32"/>
      <c r="F50" s="30"/>
      <c r="G50" s="30"/>
      <c r="H50" s="30"/>
      <c r="I50" s="31">
        <v>0</v>
      </c>
    </row>
    <row r="51" spans="2:9" hidden="1">
      <c r="B51" s="17"/>
      <c r="C51" s="53" t="s">
        <v>128</v>
      </c>
      <c r="D51" s="31">
        <v>0</v>
      </c>
      <c r="E51" s="32"/>
      <c r="F51" s="30"/>
      <c r="G51" s="30"/>
      <c r="H51" s="30"/>
      <c r="I51" s="31">
        <v>0</v>
      </c>
    </row>
    <row r="52" spans="2:9" hidden="1">
      <c r="B52" s="17"/>
      <c r="C52" s="16" t="s">
        <v>129</v>
      </c>
      <c r="D52" s="31">
        <v>0</v>
      </c>
      <c r="E52" s="32"/>
      <c r="F52" s="30"/>
      <c r="G52" s="30"/>
      <c r="H52" s="30"/>
      <c r="I52" s="31">
        <v>0</v>
      </c>
    </row>
    <row r="53" spans="2:9" hidden="1">
      <c r="B53" s="17"/>
      <c r="C53" s="16" t="s">
        <v>130</v>
      </c>
      <c r="D53" s="31">
        <v>0</v>
      </c>
      <c r="E53" s="32"/>
      <c r="F53" s="30"/>
      <c r="G53" s="30"/>
      <c r="H53" s="30"/>
      <c r="I53" s="31">
        <v>0</v>
      </c>
    </row>
    <row r="54" spans="2:9">
      <c r="B54" s="17"/>
      <c r="C54" s="16" t="s">
        <v>85</v>
      </c>
      <c r="D54" s="31">
        <v>0</v>
      </c>
      <c r="E54" s="32"/>
      <c r="F54" s="30"/>
      <c r="G54" s="30"/>
      <c r="H54" s="30"/>
      <c r="I54" s="31">
        <v>0</v>
      </c>
    </row>
    <row r="55" spans="2:9" hidden="1">
      <c r="B55" s="17"/>
      <c r="C55" s="16" t="s">
        <v>88</v>
      </c>
      <c r="D55" s="31">
        <v>0</v>
      </c>
      <c r="E55" s="32"/>
      <c r="F55" s="30"/>
      <c r="G55" s="30"/>
      <c r="H55" s="30"/>
      <c r="I55" s="31">
        <v>0</v>
      </c>
    </row>
    <row r="56" spans="2:9" hidden="1">
      <c r="B56" s="17"/>
      <c r="C56" s="16" t="s">
        <v>89</v>
      </c>
      <c r="D56" s="31">
        <v>0</v>
      </c>
      <c r="E56" s="32"/>
      <c r="F56" s="30"/>
      <c r="G56" s="30"/>
      <c r="H56" s="30"/>
      <c r="I56" s="31">
        <v>0</v>
      </c>
    </row>
    <row r="57" spans="2:9" hidden="1">
      <c r="B57" s="17"/>
      <c r="C57" s="16" t="s">
        <v>131</v>
      </c>
      <c r="D57" s="31">
        <v>0</v>
      </c>
      <c r="E57" s="32"/>
      <c r="F57" s="30"/>
      <c r="G57" s="30"/>
      <c r="H57" s="30"/>
      <c r="I57" s="31">
        <v>0</v>
      </c>
    </row>
    <row r="58" spans="2:9" hidden="1">
      <c r="B58" s="17"/>
      <c r="C58" s="16" t="s">
        <v>132</v>
      </c>
      <c r="D58" s="31">
        <v>0</v>
      </c>
      <c r="E58" s="32"/>
      <c r="F58" s="30"/>
      <c r="G58" s="30"/>
      <c r="H58" s="30"/>
      <c r="I58" s="31">
        <v>0</v>
      </c>
    </row>
    <row r="59" spans="2:9" hidden="1">
      <c r="B59" s="17"/>
      <c r="C59" s="16" t="s">
        <v>133</v>
      </c>
      <c r="D59" s="31">
        <v>0</v>
      </c>
      <c r="E59" s="32"/>
      <c r="F59" s="30"/>
      <c r="G59" s="30"/>
      <c r="H59" s="30"/>
      <c r="I59" s="31">
        <v>0</v>
      </c>
    </row>
    <row r="60" spans="2:9" hidden="1">
      <c r="B60" s="17"/>
      <c r="C60" s="16" t="s">
        <v>134</v>
      </c>
      <c r="D60" s="31">
        <v>0</v>
      </c>
      <c r="E60" s="32"/>
      <c r="F60" s="30"/>
      <c r="G60" s="30"/>
      <c r="H60" s="30"/>
      <c r="I60" s="31">
        <v>0</v>
      </c>
    </row>
    <row r="61" spans="2:9">
      <c r="B61" s="17"/>
      <c r="C61" s="16" t="s">
        <v>135</v>
      </c>
      <c r="D61" s="31">
        <v>859106.6</v>
      </c>
      <c r="E61" s="32"/>
      <c r="F61" s="30"/>
      <c r="G61" s="30"/>
      <c r="H61" s="30"/>
      <c r="I61" s="31">
        <v>859106.6</v>
      </c>
    </row>
    <row r="62" spans="2:9" hidden="1">
      <c r="B62" s="17"/>
      <c r="C62" s="20" t="s">
        <v>136</v>
      </c>
      <c r="D62" s="31">
        <v>0</v>
      </c>
      <c r="E62" s="32"/>
      <c r="F62" s="30"/>
      <c r="G62" s="30"/>
      <c r="H62" s="30"/>
      <c r="I62" s="31">
        <v>0</v>
      </c>
    </row>
    <row r="63" spans="2:9" hidden="1">
      <c r="B63" s="17"/>
      <c r="C63" s="20" t="s">
        <v>137</v>
      </c>
      <c r="D63" s="31">
        <v>0</v>
      </c>
      <c r="E63" s="32"/>
      <c r="F63" s="30"/>
      <c r="G63" s="30"/>
      <c r="H63" s="30"/>
      <c r="I63" s="31">
        <v>0</v>
      </c>
    </row>
    <row r="64" spans="2:9" hidden="1">
      <c r="B64" s="17"/>
      <c r="C64" s="16" t="s">
        <v>138</v>
      </c>
      <c r="D64" s="31">
        <v>0</v>
      </c>
      <c r="E64" s="32"/>
      <c r="F64" s="30"/>
      <c r="G64" s="30"/>
      <c r="H64" s="30"/>
      <c r="I64" s="31">
        <v>0</v>
      </c>
    </row>
    <row r="65" spans="2:9" hidden="1">
      <c r="B65" s="17"/>
      <c r="C65" s="16" t="s">
        <v>139</v>
      </c>
      <c r="D65" s="31">
        <v>0</v>
      </c>
      <c r="E65" s="32"/>
      <c r="F65" s="30"/>
      <c r="G65" s="30"/>
      <c r="H65" s="30"/>
      <c r="I65" s="31">
        <v>0</v>
      </c>
    </row>
    <row r="66" spans="2:9" hidden="1">
      <c r="B66" s="17"/>
      <c r="C66" s="16" t="s">
        <v>140</v>
      </c>
      <c r="D66" s="31">
        <v>0</v>
      </c>
      <c r="E66" s="32"/>
      <c r="F66" s="30"/>
      <c r="G66" s="30"/>
      <c r="H66" s="30"/>
      <c r="I66" s="31">
        <v>0</v>
      </c>
    </row>
    <row r="67" spans="2:9" hidden="1">
      <c r="B67" s="17"/>
      <c r="C67" s="16" t="s">
        <v>92</v>
      </c>
      <c r="D67" s="31">
        <v>0</v>
      </c>
      <c r="E67" s="32"/>
      <c r="F67" s="30"/>
      <c r="G67" s="30"/>
      <c r="H67" s="30"/>
      <c r="I67" s="31">
        <v>0</v>
      </c>
    </row>
    <row r="68" spans="2:9" hidden="1">
      <c r="B68" s="17"/>
      <c r="C68" s="16" t="s">
        <v>141</v>
      </c>
      <c r="D68" s="31">
        <v>0</v>
      </c>
      <c r="E68" s="32"/>
      <c r="F68" s="30"/>
      <c r="G68" s="30"/>
      <c r="H68" s="30"/>
      <c r="I68" s="31">
        <v>0</v>
      </c>
    </row>
    <row r="69" spans="2:9" hidden="1">
      <c r="B69" s="17"/>
      <c r="C69" s="16" t="s">
        <v>93</v>
      </c>
      <c r="D69" s="31">
        <v>0</v>
      </c>
      <c r="E69" s="32"/>
      <c r="F69" s="30"/>
      <c r="G69" s="30"/>
      <c r="H69" s="30"/>
      <c r="I69" s="31">
        <v>0</v>
      </c>
    </row>
    <row r="70" spans="2:9" hidden="1">
      <c r="B70" s="17"/>
      <c r="C70" s="20" t="s">
        <v>142</v>
      </c>
      <c r="D70" s="31">
        <v>0</v>
      </c>
      <c r="E70" s="32"/>
      <c r="F70" s="30"/>
      <c r="G70" s="30"/>
      <c r="H70" s="30"/>
      <c r="I70" s="31">
        <v>0</v>
      </c>
    </row>
    <row r="71" spans="2:9">
      <c r="B71" s="17"/>
      <c r="C71" s="20" t="s">
        <v>170</v>
      </c>
      <c r="D71" s="31">
        <v>12121.15</v>
      </c>
      <c r="E71" s="32"/>
      <c r="F71" s="30"/>
      <c r="G71" s="30"/>
      <c r="H71" s="30"/>
      <c r="I71" s="31">
        <v>12121.15</v>
      </c>
    </row>
    <row r="72" spans="2:9">
      <c r="B72" s="17"/>
      <c r="C72" s="20" t="s">
        <v>94</v>
      </c>
      <c r="D72" s="31">
        <v>0</v>
      </c>
      <c r="E72" s="32"/>
      <c r="F72" s="30"/>
      <c r="G72" s="30"/>
      <c r="H72" s="30"/>
      <c r="I72" s="31">
        <v>0</v>
      </c>
    </row>
    <row r="73" spans="2:9" hidden="1">
      <c r="B73" s="17"/>
      <c r="C73" s="20"/>
      <c r="D73" s="31"/>
      <c r="E73" s="32"/>
      <c r="F73" s="30"/>
      <c r="G73" s="30"/>
      <c r="H73" s="30"/>
      <c r="I73" s="31"/>
    </row>
    <row r="74" spans="2:9" hidden="1">
      <c r="B74" s="53" t="s">
        <v>143</v>
      </c>
      <c r="C74" s="20"/>
      <c r="D74" s="31"/>
      <c r="E74" s="32"/>
      <c r="F74" s="30"/>
      <c r="G74" s="30"/>
      <c r="H74" s="30"/>
      <c r="I74" s="31"/>
    </row>
    <row r="75" spans="2:9" hidden="1">
      <c r="B75" s="17"/>
      <c r="C75" s="16" t="s">
        <v>86</v>
      </c>
      <c r="D75" s="31">
        <v>0</v>
      </c>
      <c r="E75" s="32"/>
      <c r="F75" s="30"/>
      <c r="G75" s="30"/>
      <c r="H75" s="30"/>
      <c r="I75" s="31">
        <v>0</v>
      </c>
    </row>
    <row r="76" spans="2:9" hidden="1">
      <c r="B76" s="17"/>
      <c r="C76" s="16" t="s">
        <v>87</v>
      </c>
      <c r="D76" s="31">
        <v>0</v>
      </c>
      <c r="E76" s="32"/>
      <c r="F76" s="30"/>
      <c r="G76" s="30"/>
      <c r="H76" s="30"/>
      <c r="I76" s="31">
        <v>0</v>
      </c>
    </row>
    <row r="77" spans="2:9" hidden="1">
      <c r="B77" s="17"/>
      <c r="C77" s="16" t="s">
        <v>90</v>
      </c>
      <c r="D77" s="31">
        <v>0</v>
      </c>
      <c r="E77" s="32"/>
      <c r="F77" s="30"/>
      <c r="G77" s="30"/>
      <c r="H77" s="30"/>
      <c r="I77" s="31">
        <v>0</v>
      </c>
    </row>
    <row r="78" spans="2:9" hidden="1">
      <c r="B78" s="17"/>
      <c r="C78" s="16" t="s">
        <v>91</v>
      </c>
      <c r="D78" s="31">
        <v>0</v>
      </c>
      <c r="E78" s="32"/>
      <c r="F78" s="30"/>
      <c r="G78" s="30"/>
      <c r="H78" s="30"/>
      <c r="I78" s="31">
        <v>0</v>
      </c>
    </row>
    <row r="79" spans="2:9">
      <c r="B79" s="17"/>
      <c r="D79" s="32"/>
      <c r="E79" s="32"/>
      <c r="F79" s="30"/>
      <c r="G79" s="30"/>
      <c r="H79" s="30"/>
      <c r="I79" s="30"/>
    </row>
    <row r="80" spans="2:9">
      <c r="B80" s="17"/>
      <c r="C80" s="17" t="s">
        <v>145</v>
      </c>
      <c r="D80" s="31">
        <v>217860096.60000002</v>
      </c>
      <c r="E80" s="32"/>
      <c r="F80" s="30"/>
      <c r="G80" s="30"/>
      <c r="H80" s="30"/>
      <c r="I80" s="31">
        <v>217860096.60000002</v>
      </c>
    </row>
    <row r="81" spans="1:10">
      <c r="B81" s="37" t="s">
        <v>67</v>
      </c>
      <c r="C81" s="34"/>
      <c r="D81" s="24" t="s">
        <v>55</v>
      </c>
      <c r="E81" s="34" t="s">
        <v>56</v>
      </c>
      <c r="F81" s="24" t="s">
        <v>55</v>
      </c>
      <c r="G81" s="24" t="s">
        <v>55</v>
      </c>
      <c r="H81" s="24" t="s">
        <v>55</v>
      </c>
      <c r="I81" s="24" t="s">
        <v>55</v>
      </c>
    </row>
    <row r="82" spans="1:10">
      <c r="B82" s="16" t="s">
        <v>95</v>
      </c>
      <c r="C82" s="17"/>
      <c r="D82" s="31">
        <v>321681842.50999999</v>
      </c>
      <c r="E82" s="32"/>
      <c r="F82" s="31">
        <v>0</v>
      </c>
      <c r="G82" s="31">
        <v>0</v>
      </c>
      <c r="H82" s="31">
        <v>0</v>
      </c>
      <c r="I82" s="31">
        <v>321681842.50999999</v>
      </c>
    </row>
    <row r="83" spans="1:10" hidden="1">
      <c r="B83" s="16" t="s">
        <v>206</v>
      </c>
      <c r="D83" s="31">
        <v>0</v>
      </c>
      <c r="E83" s="32"/>
      <c r="F83" s="34"/>
      <c r="H83" s="31">
        <v>0</v>
      </c>
      <c r="I83" s="46"/>
      <c r="J83" s="17"/>
    </row>
    <row r="84" spans="1:10" hidden="1">
      <c r="B84" s="16" t="s">
        <v>96</v>
      </c>
      <c r="C84" s="17"/>
      <c r="D84" s="31">
        <v>0</v>
      </c>
      <c r="E84" s="32"/>
      <c r="F84" s="31"/>
      <c r="G84" s="31"/>
      <c r="H84" s="31">
        <v>0</v>
      </c>
      <c r="I84" s="30"/>
    </row>
    <row r="85" spans="1:10">
      <c r="D85" s="24" t="s">
        <v>55</v>
      </c>
      <c r="E85" s="34" t="s">
        <v>56</v>
      </c>
      <c r="F85" s="24" t="s">
        <v>55</v>
      </c>
      <c r="G85" s="24" t="s">
        <v>55</v>
      </c>
      <c r="H85" s="24" t="s">
        <v>55</v>
      </c>
      <c r="I85" s="24" t="s">
        <v>55</v>
      </c>
    </row>
    <row r="86" spans="1:10">
      <c r="A86" s="16" t="s">
        <v>97</v>
      </c>
      <c r="D86" s="31">
        <v>403386796.36000001</v>
      </c>
      <c r="E86" s="32"/>
      <c r="F86" s="31">
        <v>15069057.217417229</v>
      </c>
      <c r="G86" s="31">
        <v>22516096.602582771</v>
      </c>
      <c r="H86" s="31">
        <v>0</v>
      </c>
      <c r="I86" s="31">
        <v>365801642.54000002</v>
      </c>
    </row>
    <row r="87" spans="1:10">
      <c r="D87" s="32"/>
      <c r="E87" s="32"/>
      <c r="F87" s="32"/>
      <c r="G87" s="32"/>
      <c r="H87" s="32"/>
      <c r="I87" s="32"/>
    </row>
    <row r="88" spans="1:10">
      <c r="D88" s="32"/>
      <c r="E88" s="32"/>
      <c r="F88" s="32"/>
      <c r="G88" s="32"/>
      <c r="H88" s="32"/>
      <c r="I88" s="32"/>
    </row>
    <row r="89" spans="1:10">
      <c r="A89" s="16" t="s">
        <v>98</v>
      </c>
      <c r="F89" s="30"/>
      <c r="G89" s="30"/>
      <c r="H89" s="30"/>
      <c r="I89" s="30"/>
    </row>
    <row r="90" spans="1:10" hidden="1">
      <c r="F90" s="30"/>
      <c r="G90" s="30"/>
      <c r="H90" s="30"/>
      <c r="I90" s="30"/>
    </row>
    <row r="91" spans="1:10" s="17" customFormat="1">
      <c r="A91" s="16"/>
      <c r="B91" s="16" t="s">
        <v>101</v>
      </c>
      <c r="D91" s="31">
        <v>22190023.084799994</v>
      </c>
      <c r="E91" s="32"/>
      <c r="F91" s="31">
        <v>22190023.084799994</v>
      </c>
      <c r="G91" s="30"/>
      <c r="H91" s="30"/>
      <c r="I91" s="30"/>
      <c r="J91" s="16"/>
    </row>
    <row r="92" spans="1:10" hidden="1">
      <c r="A92" s="17"/>
      <c r="B92" s="17"/>
      <c r="C92" s="17"/>
      <c r="D92" s="17"/>
      <c r="E92" s="17"/>
      <c r="F92" s="17"/>
      <c r="G92" s="17"/>
      <c r="H92" s="17"/>
      <c r="I92" s="17"/>
      <c r="J92" s="17"/>
    </row>
    <row r="93" spans="1:10">
      <c r="B93" s="16" t="s">
        <v>103</v>
      </c>
      <c r="C93" s="17"/>
      <c r="D93" s="31">
        <v>0</v>
      </c>
      <c r="E93" s="32"/>
      <c r="F93" s="31">
        <v>0</v>
      </c>
      <c r="G93" s="30"/>
      <c r="H93" s="30"/>
      <c r="I93" s="30"/>
    </row>
    <row r="94" spans="1:10" hidden="1">
      <c r="C94" s="17"/>
      <c r="D94" s="32"/>
      <c r="E94" s="32"/>
      <c r="F94" s="30"/>
      <c r="G94" s="30"/>
      <c r="H94" s="30"/>
      <c r="I94" s="30"/>
    </row>
    <row r="95" spans="1:10">
      <c r="B95" s="16" t="s">
        <v>52</v>
      </c>
      <c r="C95" s="17"/>
      <c r="D95" s="31">
        <v>83139608.91520001</v>
      </c>
      <c r="E95" s="32"/>
      <c r="F95" s="45"/>
      <c r="G95" s="30"/>
      <c r="H95" s="30"/>
      <c r="I95" s="31">
        <v>83139608.91520001</v>
      </c>
    </row>
    <row r="96" spans="1:10" hidden="1">
      <c r="F96" s="30"/>
      <c r="G96" s="30"/>
      <c r="H96" s="30"/>
      <c r="I96" s="30"/>
    </row>
    <row r="97" spans="1:10" s="17" customFormat="1" hidden="1">
      <c r="A97" s="16"/>
      <c r="B97" s="17" t="s">
        <v>105</v>
      </c>
      <c r="C97" s="16"/>
      <c r="D97" s="31">
        <v>0</v>
      </c>
      <c r="E97" s="32"/>
      <c r="F97" s="30"/>
      <c r="H97" s="31">
        <v>0</v>
      </c>
      <c r="I97" s="30"/>
      <c r="J97" s="16"/>
    </row>
    <row r="98" spans="1:10" hidden="1">
      <c r="A98" s="17"/>
      <c r="B98" s="17"/>
      <c r="C98" s="17"/>
      <c r="D98" s="17"/>
      <c r="E98" s="17"/>
      <c r="F98" s="17"/>
      <c r="G98" s="17"/>
      <c r="H98" s="17"/>
      <c r="I98" s="17"/>
      <c r="J98" s="17"/>
    </row>
    <row r="99" spans="1:10">
      <c r="D99" s="24" t="s">
        <v>55</v>
      </c>
      <c r="E99" s="34" t="s">
        <v>56</v>
      </c>
      <c r="F99" s="24" t="s">
        <v>55</v>
      </c>
      <c r="G99" s="24" t="s">
        <v>55</v>
      </c>
      <c r="H99" s="24" t="s">
        <v>55</v>
      </c>
      <c r="I99" s="24" t="s">
        <v>55</v>
      </c>
    </row>
    <row r="100" spans="1:10" s="17" customFormat="1">
      <c r="A100" s="16" t="s">
        <v>106</v>
      </c>
      <c r="B100" s="16"/>
      <c r="C100" s="16"/>
      <c r="D100" s="31">
        <v>105329632</v>
      </c>
      <c r="E100" s="32"/>
      <c r="F100" s="31">
        <v>22190023.084799994</v>
      </c>
      <c r="G100" s="31">
        <v>0</v>
      </c>
      <c r="H100" s="31">
        <v>0</v>
      </c>
      <c r="I100" s="31">
        <v>83139608.91520001</v>
      </c>
      <c r="J100" s="16"/>
    </row>
    <row r="101" spans="1:10" s="17" customFormat="1">
      <c r="A101" s="16"/>
      <c r="B101" s="16"/>
      <c r="C101" s="16"/>
      <c r="D101" s="16"/>
      <c r="E101" s="16"/>
      <c r="G101" s="16"/>
      <c r="H101" s="16"/>
      <c r="I101" s="16"/>
    </row>
    <row r="102" spans="1:10" s="17" customFormat="1">
      <c r="A102" s="16" t="s">
        <v>107</v>
      </c>
      <c r="B102" s="16"/>
      <c r="C102" s="16"/>
      <c r="D102" s="16"/>
      <c r="E102" s="16"/>
      <c r="G102" s="16"/>
      <c r="H102" s="16"/>
      <c r="I102" s="16"/>
    </row>
    <row r="103" spans="1:10" s="17" customFormat="1" hidden="1">
      <c r="A103" s="16"/>
      <c r="B103" s="32" t="s">
        <v>147</v>
      </c>
      <c r="C103" s="16"/>
      <c r="D103" s="31">
        <v>0</v>
      </c>
      <c r="E103" s="32"/>
      <c r="G103" s="16"/>
      <c r="H103" s="31">
        <v>0</v>
      </c>
      <c r="I103" s="46"/>
    </row>
    <row r="104" spans="1:10" s="17" customFormat="1" hidden="1">
      <c r="A104" s="16"/>
      <c r="B104" s="32" t="s">
        <v>148</v>
      </c>
      <c r="C104" s="16"/>
      <c r="D104" s="31">
        <v>0</v>
      </c>
      <c r="E104" s="32"/>
      <c r="G104" s="16"/>
      <c r="H104" s="31">
        <v>0</v>
      </c>
      <c r="I104" s="46"/>
    </row>
    <row r="105" spans="1:10" s="17" customFormat="1">
      <c r="A105" s="16"/>
      <c r="B105" s="32" t="s">
        <v>149</v>
      </c>
      <c r="C105" s="16"/>
      <c r="D105" s="31">
        <v>6422537.9299999997</v>
      </c>
      <c r="E105" s="32"/>
      <c r="G105" s="16"/>
      <c r="H105" s="31">
        <v>6422537.9299999997</v>
      </c>
      <c r="I105" s="46"/>
    </row>
    <row r="106" spans="1:10" s="17" customFormat="1" hidden="1">
      <c r="A106" s="16"/>
      <c r="B106" s="32" t="s">
        <v>150</v>
      </c>
      <c r="C106" s="16"/>
      <c r="D106" s="31">
        <v>0</v>
      </c>
      <c r="E106" s="32"/>
      <c r="G106" s="16"/>
      <c r="H106" s="31">
        <v>0</v>
      </c>
      <c r="I106" s="46"/>
    </row>
    <row r="107" spans="1:10" s="17" customFormat="1">
      <c r="A107" s="16"/>
      <c r="B107" s="32" t="s">
        <v>108</v>
      </c>
      <c r="C107" s="16"/>
      <c r="D107" s="31">
        <v>68827091.730000004</v>
      </c>
      <c r="E107" s="32"/>
      <c r="G107" s="16"/>
      <c r="H107" s="31">
        <v>68827091.730000004</v>
      </c>
      <c r="I107" s="46"/>
    </row>
    <row r="108" spans="1:10" s="17" customFormat="1" hidden="1">
      <c r="A108" s="16"/>
      <c r="B108" s="32" t="s">
        <v>109</v>
      </c>
      <c r="C108" s="16"/>
      <c r="D108" s="31">
        <v>0</v>
      </c>
      <c r="E108" s="32"/>
      <c r="G108" s="16"/>
      <c r="H108" s="31">
        <v>0</v>
      </c>
      <c r="I108" s="46"/>
    </row>
    <row r="109" spans="1:10" s="17" customFormat="1" hidden="1">
      <c r="A109" s="16"/>
      <c r="B109" s="32" t="s">
        <v>151</v>
      </c>
      <c r="C109" s="16"/>
      <c r="D109" s="31">
        <v>0</v>
      </c>
      <c r="E109" s="32"/>
      <c r="G109" s="16"/>
      <c r="H109" s="31">
        <v>0</v>
      </c>
      <c r="I109" s="46"/>
    </row>
    <row r="110" spans="1:10" s="17" customFormat="1" hidden="1">
      <c r="A110" s="16"/>
      <c r="B110" s="32" t="s">
        <v>109</v>
      </c>
      <c r="C110" s="16"/>
      <c r="D110" s="31">
        <v>0</v>
      </c>
      <c r="E110" s="32"/>
      <c r="G110" s="16"/>
      <c r="H110" s="31">
        <v>0</v>
      </c>
      <c r="I110" s="46"/>
    </row>
    <row r="111" spans="1:10" s="17" customFormat="1" hidden="1">
      <c r="A111" s="16"/>
      <c r="B111" s="32" t="s">
        <v>152</v>
      </c>
      <c r="C111" s="16"/>
      <c r="D111" s="31">
        <v>0</v>
      </c>
      <c r="E111" s="32"/>
      <c r="G111" s="16"/>
      <c r="H111" s="31">
        <v>0</v>
      </c>
      <c r="I111" s="46"/>
    </row>
    <row r="112" spans="1:10" s="17" customFormat="1" hidden="1">
      <c r="A112" s="16"/>
      <c r="B112" s="32" t="s">
        <v>154</v>
      </c>
      <c r="C112" s="16"/>
      <c r="D112" s="31">
        <v>0</v>
      </c>
      <c r="E112" s="32"/>
      <c r="F112" s="34"/>
      <c r="G112" s="16"/>
      <c r="H112" s="31">
        <v>0</v>
      </c>
      <c r="I112" s="46"/>
    </row>
    <row r="113" spans="1:9" s="17" customFormat="1" hidden="1">
      <c r="A113" s="16"/>
      <c r="B113" s="32" t="s">
        <v>153</v>
      </c>
      <c r="C113" s="16"/>
      <c r="D113" s="31">
        <v>0</v>
      </c>
      <c r="E113" s="32"/>
      <c r="F113" s="34"/>
      <c r="G113" s="16"/>
      <c r="H113" s="31">
        <v>0</v>
      </c>
      <c r="I113" s="46"/>
    </row>
    <row r="114" spans="1:9" s="17" customFormat="1" hidden="1">
      <c r="A114" s="16"/>
      <c r="B114" s="32" t="s">
        <v>156</v>
      </c>
      <c r="C114" s="16"/>
      <c r="D114" s="31">
        <v>0</v>
      </c>
      <c r="E114" s="32"/>
      <c r="F114" s="34"/>
      <c r="G114" s="16"/>
      <c r="H114" s="31">
        <v>0</v>
      </c>
      <c r="I114" s="46"/>
    </row>
    <row r="115" spans="1:9" s="17" customFormat="1" hidden="1">
      <c r="A115" s="16"/>
      <c r="B115" s="32" t="s">
        <v>157</v>
      </c>
      <c r="C115" s="16"/>
      <c r="D115" s="31">
        <v>0</v>
      </c>
      <c r="E115" s="32"/>
      <c r="F115" s="34"/>
      <c r="G115" s="16"/>
      <c r="H115" s="31">
        <v>0</v>
      </c>
      <c r="I115" s="46"/>
    </row>
    <row r="116" spans="1:9" s="17" customFormat="1">
      <c r="A116" s="16"/>
      <c r="B116" s="32" t="s">
        <v>158</v>
      </c>
      <c r="C116" s="16"/>
      <c r="D116" s="31">
        <v>173398800.91</v>
      </c>
      <c r="E116" s="32"/>
      <c r="F116" s="34"/>
      <c r="G116" s="16"/>
      <c r="H116" s="31">
        <v>173398800.91</v>
      </c>
      <c r="I116" s="46"/>
    </row>
    <row r="117" spans="1:9" s="17" customFormat="1">
      <c r="A117" s="16"/>
      <c r="B117" s="32" t="s">
        <v>155</v>
      </c>
      <c r="C117" s="16"/>
      <c r="D117" s="31">
        <v>54215680.259999998</v>
      </c>
      <c r="E117" s="32"/>
      <c r="F117" s="34"/>
      <c r="G117" s="16"/>
      <c r="H117" s="31">
        <v>54215680.259999998</v>
      </c>
      <c r="I117" s="46"/>
    </row>
    <row r="118" spans="1:9" s="17" customFormat="1" hidden="1">
      <c r="A118" s="16"/>
      <c r="B118" s="32" t="s">
        <v>159</v>
      </c>
      <c r="C118" s="16"/>
      <c r="D118" s="31">
        <v>0</v>
      </c>
      <c r="E118" s="32"/>
      <c r="F118" s="34"/>
      <c r="G118" s="16"/>
      <c r="H118" s="31">
        <v>0</v>
      </c>
      <c r="I118" s="46"/>
    </row>
    <row r="119" spans="1:9" s="17" customFormat="1" hidden="1">
      <c r="A119" s="16"/>
      <c r="B119" s="32" t="s">
        <v>161</v>
      </c>
      <c r="C119" s="16"/>
      <c r="D119" s="31">
        <v>0</v>
      </c>
      <c r="E119" s="32"/>
      <c r="F119" s="34"/>
      <c r="G119" s="16"/>
      <c r="H119" s="31">
        <v>0</v>
      </c>
      <c r="I119" s="46"/>
    </row>
    <row r="120" spans="1:9" s="17" customFormat="1" hidden="1">
      <c r="A120" s="16"/>
      <c r="B120" s="32" t="s">
        <v>160</v>
      </c>
      <c r="C120" s="16"/>
      <c r="D120" s="31">
        <v>0</v>
      </c>
      <c r="E120" s="32"/>
      <c r="F120" s="34"/>
      <c r="G120" s="16"/>
      <c r="H120" s="31">
        <v>0</v>
      </c>
      <c r="I120" s="46"/>
    </row>
    <row r="121" spans="1:9" s="17" customFormat="1" hidden="1">
      <c r="A121" s="16"/>
      <c r="B121" s="32" t="s">
        <v>162</v>
      </c>
      <c r="C121" s="16"/>
      <c r="D121" s="31">
        <v>0</v>
      </c>
      <c r="E121" s="32"/>
      <c r="F121" s="34"/>
      <c r="G121" s="16"/>
      <c r="H121" s="31">
        <v>0</v>
      </c>
      <c r="I121" s="46"/>
    </row>
    <row r="122" spans="1:9" s="17" customFormat="1">
      <c r="A122" s="16"/>
      <c r="B122" s="32" t="s">
        <v>207</v>
      </c>
      <c r="C122" s="16"/>
      <c r="D122" s="31">
        <v>-125627.98</v>
      </c>
      <c r="E122" s="32"/>
      <c r="F122" s="34"/>
      <c r="G122" s="16"/>
      <c r="H122" s="31">
        <v>-125627.98</v>
      </c>
      <c r="I122" s="46"/>
    </row>
    <row r="123" spans="1:9" s="17" customFormat="1">
      <c r="A123" s="16"/>
      <c r="B123" s="16"/>
      <c r="C123" s="16"/>
      <c r="D123" s="24" t="s">
        <v>55</v>
      </c>
      <c r="E123" s="34" t="s">
        <v>56</v>
      </c>
      <c r="F123" s="24" t="s">
        <v>55</v>
      </c>
      <c r="G123" s="24" t="s">
        <v>55</v>
      </c>
      <c r="H123" s="24" t="s">
        <v>55</v>
      </c>
      <c r="I123" s="24" t="s">
        <v>55</v>
      </c>
    </row>
    <row r="124" spans="1:9" s="17" customFormat="1">
      <c r="A124" s="16" t="s">
        <v>110</v>
      </c>
      <c r="B124" s="16"/>
      <c r="C124" s="16"/>
      <c r="D124" s="31">
        <v>302738482.84999996</v>
      </c>
      <c r="E124" s="32"/>
      <c r="F124" s="31">
        <v>0</v>
      </c>
      <c r="G124" s="31">
        <v>0</v>
      </c>
      <c r="H124" s="31">
        <v>302738482.84999996</v>
      </c>
      <c r="I124" s="31">
        <v>0</v>
      </c>
    </row>
    <row r="125" spans="1:9" s="17" customFormat="1">
      <c r="A125" s="16"/>
      <c r="B125" s="16"/>
      <c r="C125" s="16"/>
      <c r="D125" s="50"/>
      <c r="E125" s="32"/>
      <c r="F125" s="32"/>
      <c r="G125" s="32"/>
      <c r="H125" s="32"/>
      <c r="I125" s="32"/>
    </row>
    <row r="126" spans="1:9" s="17" customFormat="1">
      <c r="A126" s="16" t="s">
        <v>111</v>
      </c>
      <c r="B126" s="16"/>
      <c r="C126" s="16"/>
      <c r="D126" s="50"/>
      <c r="E126" s="32"/>
      <c r="F126" s="32"/>
      <c r="G126" s="32"/>
      <c r="H126" s="32"/>
      <c r="I126" s="32"/>
    </row>
    <row r="127" spans="1:9" s="17" customFormat="1">
      <c r="A127" s="16"/>
      <c r="B127" s="32" t="s">
        <v>146</v>
      </c>
      <c r="C127" s="16"/>
      <c r="D127" s="31">
        <v>620611.67000000004</v>
      </c>
      <c r="E127" s="32"/>
      <c r="F127" s="34"/>
      <c r="G127" s="16"/>
      <c r="H127" s="31">
        <v>620611.67000000004</v>
      </c>
      <c r="I127" s="46"/>
    </row>
    <row r="128" spans="1:9">
      <c r="D128" s="24" t="s">
        <v>55</v>
      </c>
      <c r="E128" s="34" t="s">
        <v>56</v>
      </c>
      <c r="F128" s="24" t="s">
        <v>55</v>
      </c>
      <c r="G128" s="24" t="s">
        <v>55</v>
      </c>
      <c r="H128" s="24" t="s">
        <v>55</v>
      </c>
      <c r="I128" s="24" t="s">
        <v>55</v>
      </c>
    </row>
    <row r="129" spans="1:9">
      <c r="A129" s="16" t="s">
        <v>112</v>
      </c>
      <c r="D129" s="31">
        <v>620611.67000000004</v>
      </c>
      <c r="E129" s="32"/>
      <c r="F129" s="31">
        <v>0</v>
      </c>
      <c r="G129" s="31">
        <v>0</v>
      </c>
      <c r="H129" s="31">
        <v>620611.67000000004</v>
      </c>
      <c r="I129" s="31">
        <v>0</v>
      </c>
    </row>
    <row r="130" spans="1:9">
      <c r="D130" s="51" t="s">
        <v>194</v>
      </c>
      <c r="E130" s="34" t="s">
        <v>56</v>
      </c>
      <c r="F130" s="51" t="s">
        <v>194</v>
      </c>
      <c r="G130" s="51" t="s">
        <v>194</v>
      </c>
      <c r="H130" s="51" t="s">
        <v>194</v>
      </c>
      <c r="I130" s="51" t="s">
        <v>194</v>
      </c>
    </row>
    <row r="131" spans="1:9">
      <c r="A131" s="16" t="s">
        <v>113</v>
      </c>
      <c r="D131" s="31">
        <v>593159985.99000001</v>
      </c>
      <c r="E131" s="32" t="s">
        <v>56</v>
      </c>
      <c r="F131" s="31">
        <v>24294280.302217223</v>
      </c>
      <c r="G131" s="31">
        <v>22516096.602582771</v>
      </c>
      <c r="H131" s="31">
        <v>303359094.51999998</v>
      </c>
      <c r="I131" s="31">
        <v>242990514.56520003</v>
      </c>
    </row>
    <row r="132" spans="1:9">
      <c r="D132" s="51" t="s">
        <v>194</v>
      </c>
      <c r="E132" s="34" t="s">
        <v>56</v>
      </c>
      <c r="F132" s="51" t="s">
        <v>194</v>
      </c>
      <c r="G132" s="51" t="s">
        <v>194</v>
      </c>
      <c r="H132" s="51" t="s">
        <v>194</v>
      </c>
      <c r="I132" s="51" t="s">
        <v>194</v>
      </c>
    </row>
  </sheetData>
  <mergeCells count="1">
    <mergeCell ref="A4:C4"/>
  </mergeCells>
  <pageMargins left="1" right="0.75" top="0.75" bottom="0.75" header="0.5" footer="0.25"/>
  <pageSetup scale="85" orientation="portrait" r:id="rId1"/>
  <headerFooter alignWithMargins="0">
    <oddHeader>&amp;RPage 5.1.4</oddHeader>
  </headerFooter>
  <rowBreaks count="1" manualBreakCount="1">
    <brk id="8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view="pageBreakPreview" zoomScale="85" zoomScaleNormal="85" zoomScaleSheetLayoutView="85" workbookViewId="0">
      <pane xSplit="3" ySplit="6" topLeftCell="D7" activePane="bottomRight" state="frozen"/>
      <selection pane="topRight" activeCell="D1" sqref="D1"/>
      <selection pane="bottomLeft" activeCell="A7" sqref="A7"/>
      <selection pane="bottomRight" activeCell="D7" sqref="D7"/>
    </sheetView>
  </sheetViews>
  <sheetFormatPr defaultColWidth="9.42578125" defaultRowHeight="10.5"/>
  <cols>
    <col min="1" max="1" width="2.5703125" style="16" customWidth="1"/>
    <col min="2" max="2" width="2.28515625" style="16" customWidth="1"/>
    <col min="3" max="3" width="28.42578125" style="16" customWidth="1"/>
    <col min="4" max="4" width="11.85546875" style="16" customWidth="1"/>
    <col min="5" max="5" width="2" style="16" customWidth="1"/>
    <col min="6" max="6" width="13.5703125" style="16" customWidth="1"/>
    <col min="7" max="7" width="11.42578125" style="16" bestFit="1" customWidth="1"/>
    <col min="8" max="8" width="19.28515625" style="16" bestFit="1" customWidth="1"/>
    <col min="9" max="9" width="11.85546875" style="16" bestFit="1" customWidth="1"/>
    <col min="10" max="16384" width="9.42578125" style="16"/>
  </cols>
  <sheetData>
    <row r="1" spans="1:9">
      <c r="A1" s="15" t="s">
        <v>0</v>
      </c>
      <c r="D1" s="17"/>
      <c r="E1" s="18"/>
      <c r="F1" s="19" t="s">
        <v>41</v>
      </c>
    </row>
    <row r="2" spans="1:9">
      <c r="A2" s="21"/>
      <c r="D2" s="17"/>
      <c r="E2" s="18"/>
      <c r="F2" s="18" t="s">
        <v>42</v>
      </c>
    </row>
    <row r="3" spans="1:9">
      <c r="A3" s="22" t="s">
        <v>43</v>
      </c>
      <c r="D3" s="23"/>
      <c r="E3" s="23"/>
      <c r="F3" s="19" t="s">
        <v>44</v>
      </c>
    </row>
    <row r="4" spans="1:9">
      <c r="A4" s="198">
        <v>41974</v>
      </c>
      <c r="B4" s="198"/>
      <c r="C4" s="198"/>
      <c r="D4" s="23"/>
      <c r="E4" s="23"/>
      <c r="F4" s="18"/>
    </row>
    <row r="5" spans="1:9">
      <c r="B5" s="22"/>
      <c r="D5" s="24" t="s">
        <v>45</v>
      </c>
      <c r="E5" s="24"/>
      <c r="F5" s="25" t="s">
        <v>46</v>
      </c>
      <c r="G5" s="25" t="s">
        <v>46</v>
      </c>
      <c r="H5" s="25"/>
      <c r="I5" s="25"/>
    </row>
    <row r="6" spans="1:9" s="24" customFormat="1">
      <c r="A6" s="16"/>
      <c r="B6" s="16"/>
      <c r="C6" s="16"/>
      <c r="D6" s="26" t="s">
        <v>218</v>
      </c>
      <c r="E6" s="27"/>
      <c r="F6" s="28" t="s">
        <v>47</v>
      </c>
      <c r="G6" s="28" t="s">
        <v>11</v>
      </c>
      <c r="H6" s="28" t="s">
        <v>48</v>
      </c>
      <c r="I6" s="28" t="s">
        <v>49</v>
      </c>
    </row>
    <row r="7" spans="1:9">
      <c r="A7" s="16" t="s">
        <v>50</v>
      </c>
      <c r="F7" s="30"/>
      <c r="G7" s="30"/>
      <c r="H7" s="30"/>
      <c r="I7" s="30"/>
    </row>
    <row r="8" spans="1:9">
      <c r="B8" s="17" t="s">
        <v>51</v>
      </c>
      <c r="D8" s="31">
        <v>12964800</v>
      </c>
      <c r="E8" s="32"/>
      <c r="F8" s="31">
        <v>12964800</v>
      </c>
      <c r="G8" s="17"/>
      <c r="H8" s="17"/>
      <c r="I8" s="17"/>
    </row>
    <row r="9" spans="1:9">
      <c r="B9" s="17"/>
      <c r="D9" s="32"/>
      <c r="E9" s="32"/>
      <c r="F9" s="33"/>
      <c r="G9" s="30"/>
      <c r="H9" s="30"/>
      <c r="I9" s="30"/>
    </row>
    <row r="10" spans="1:9">
      <c r="B10" s="17" t="s">
        <v>52</v>
      </c>
      <c r="D10" s="31">
        <v>56561517.129999995</v>
      </c>
      <c r="E10" s="32"/>
      <c r="F10" s="33"/>
      <c r="G10" s="30"/>
      <c r="H10" s="30"/>
      <c r="I10" s="31">
        <v>56561517.129999995</v>
      </c>
    </row>
    <row r="11" spans="1:9">
      <c r="B11" s="17"/>
      <c r="D11" s="32"/>
      <c r="E11" s="32"/>
      <c r="F11" s="33"/>
      <c r="G11" s="30"/>
      <c r="H11" s="30"/>
      <c r="I11" s="30"/>
    </row>
    <row r="12" spans="1:9">
      <c r="B12" s="17" t="s">
        <v>53</v>
      </c>
      <c r="D12" s="31">
        <v>0</v>
      </c>
      <c r="E12" s="32"/>
      <c r="F12" s="31">
        <v>0</v>
      </c>
      <c r="G12" s="30"/>
      <c r="H12" s="30"/>
      <c r="I12" s="30"/>
    </row>
    <row r="13" spans="1:9">
      <c r="C13" s="17"/>
      <c r="D13" s="32"/>
      <c r="E13" s="32"/>
      <c r="F13" s="30"/>
      <c r="G13" s="30"/>
      <c r="H13" s="30"/>
      <c r="I13" s="30"/>
    </row>
    <row r="14" spans="1:9">
      <c r="B14" s="16" t="s">
        <v>54</v>
      </c>
      <c r="C14" s="17"/>
      <c r="D14" s="31">
        <v>0</v>
      </c>
      <c r="E14" s="32"/>
      <c r="F14" s="30"/>
      <c r="G14" s="30"/>
      <c r="H14" s="31">
        <v>0</v>
      </c>
      <c r="I14" s="30"/>
    </row>
    <row r="15" spans="1:9">
      <c r="D15" s="24" t="s">
        <v>55</v>
      </c>
      <c r="E15" s="34" t="s">
        <v>56</v>
      </c>
      <c r="F15" s="24" t="s">
        <v>55</v>
      </c>
      <c r="G15" s="24" t="s">
        <v>55</v>
      </c>
      <c r="H15" s="24" t="s">
        <v>55</v>
      </c>
      <c r="I15" s="24" t="s">
        <v>55</v>
      </c>
    </row>
    <row r="16" spans="1:9">
      <c r="A16" s="16" t="s">
        <v>57</v>
      </c>
      <c r="D16" s="31">
        <v>69526317.129999995</v>
      </c>
      <c r="E16" s="32"/>
      <c r="F16" s="31">
        <v>12964800</v>
      </c>
      <c r="G16" s="31">
        <v>0</v>
      </c>
      <c r="H16" s="31">
        <v>0</v>
      </c>
      <c r="I16" s="31">
        <v>56561517.129999995</v>
      </c>
    </row>
    <row r="17" spans="1:11">
      <c r="D17" s="32"/>
      <c r="E17" s="32"/>
      <c r="F17" s="32"/>
      <c r="G17" s="32"/>
      <c r="H17" s="32"/>
      <c r="I17" s="32"/>
    </row>
    <row r="18" spans="1:11">
      <c r="D18" s="17"/>
      <c r="E18" s="30"/>
      <c r="F18" s="30"/>
      <c r="G18" s="30"/>
      <c r="H18" s="30"/>
      <c r="I18" s="30"/>
    </row>
    <row r="19" spans="1:11">
      <c r="A19" s="16" t="s">
        <v>59</v>
      </c>
      <c r="D19" s="32"/>
      <c r="E19" s="32"/>
      <c r="F19" s="56"/>
      <c r="G19" s="30"/>
      <c r="H19" s="30"/>
      <c r="I19" s="30"/>
      <c r="J19" s="168"/>
      <c r="K19" s="32"/>
    </row>
    <row r="20" spans="1:11">
      <c r="B20" s="17"/>
      <c r="C20" s="16" t="s">
        <v>61</v>
      </c>
      <c r="D20" s="31">
        <v>0</v>
      </c>
      <c r="E20" s="32"/>
      <c r="F20" s="31">
        <v>0</v>
      </c>
      <c r="G20" s="30"/>
      <c r="H20" s="30"/>
      <c r="I20" s="30"/>
      <c r="J20" s="168"/>
      <c r="K20" s="32"/>
    </row>
    <row r="21" spans="1:11">
      <c r="B21" s="17"/>
      <c r="C21" s="16" t="s">
        <v>62</v>
      </c>
      <c r="D21" s="31">
        <v>0</v>
      </c>
      <c r="E21" s="32"/>
      <c r="F21" s="31">
        <v>0</v>
      </c>
      <c r="G21" s="31">
        <v>0</v>
      </c>
      <c r="H21" s="30"/>
      <c r="I21" s="30"/>
      <c r="J21" s="168"/>
      <c r="K21" s="32"/>
    </row>
    <row r="22" spans="1:11">
      <c r="B22" s="17"/>
      <c r="C22" s="16" t="s">
        <v>63</v>
      </c>
      <c r="D22" s="31">
        <v>1480766.7400000002</v>
      </c>
      <c r="E22" s="32"/>
      <c r="F22" s="31">
        <v>444230.02200000006</v>
      </c>
      <c r="G22" s="31">
        <v>1036536.7180000001</v>
      </c>
      <c r="H22" s="30"/>
      <c r="I22" s="30"/>
      <c r="J22" s="168"/>
      <c r="K22" s="32"/>
    </row>
    <row r="23" spans="1:11">
      <c r="B23" s="17"/>
      <c r="C23" s="16" t="s">
        <v>64</v>
      </c>
      <c r="D23" s="31">
        <v>323118.28000000003</v>
      </c>
      <c r="E23" s="32"/>
      <c r="F23" s="31">
        <v>67002.711271984008</v>
      </c>
      <c r="G23" s="31">
        <v>256115.56872801602</v>
      </c>
      <c r="H23" s="30"/>
      <c r="I23" s="30"/>
    </row>
    <row r="24" spans="1:11">
      <c r="B24" s="17"/>
      <c r="C24" s="16" t="s">
        <v>65</v>
      </c>
      <c r="D24" s="31">
        <v>70482092.74000001</v>
      </c>
      <c r="E24" s="32"/>
      <c r="F24" s="35">
        <v>2517906.851177814</v>
      </c>
      <c r="G24" s="35">
        <v>12267609.214589126</v>
      </c>
      <c r="H24" s="30"/>
      <c r="I24" s="35">
        <v>55696576.674233101</v>
      </c>
    </row>
    <row r="25" spans="1:11">
      <c r="B25" s="17"/>
      <c r="C25" s="16" t="s">
        <v>170</v>
      </c>
      <c r="D25" s="31">
        <v>0</v>
      </c>
      <c r="E25" s="32"/>
      <c r="F25" s="30"/>
      <c r="G25" s="31">
        <v>0</v>
      </c>
      <c r="H25" s="30"/>
      <c r="I25" s="31"/>
    </row>
    <row r="26" spans="1:11">
      <c r="B26" s="37" t="s">
        <v>67</v>
      </c>
      <c r="C26" s="34"/>
      <c r="D26" s="24" t="s">
        <v>55</v>
      </c>
      <c r="E26" s="34" t="s">
        <v>56</v>
      </c>
      <c r="F26" s="24" t="s">
        <v>55</v>
      </c>
      <c r="G26" s="24" t="s">
        <v>55</v>
      </c>
      <c r="H26" s="24" t="s">
        <v>55</v>
      </c>
      <c r="I26" s="24" t="s">
        <v>55</v>
      </c>
    </row>
    <row r="27" spans="1:11">
      <c r="B27" s="16" t="s">
        <v>69</v>
      </c>
      <c r="C27" s="17"/>
      <c r="D27" s="31">
        <v>72285977.760000005</v>
      </c>
      <c r="E27" s="32"/>
      <c r="F27" s="31">
        <v>3029139.5844497979</v>
      </c>
      <c r="G27" s="31">
        <v>13560261.501317143</v>
      </c>
      <c r="H27" s="31">
        <v>0</v>
      </c>
      <c r="I27" s="31">
        <v>55696576.674233101</v>
      </c>
    </row>
    <row r="28" spans="1:11">
      <c r="D28" s="33"/>
      <c r="E28" s="32"/>
      <c r="F28" s="33"/>
      <c r="G28" s="33"/>
      <c r="H28" s="30"/>
      <c r="I28" s="30"/>
    </row>
    <row r="29" spans="1:11">
      <c r="B29" s="17"/>
      <c r="C29" s="16" t="s">
        <v>71</v>
      </c>
      <c r="D29" s="31">
        <v>0</v>
      </c>
      <c r="E29" s="32"/>
      <c r="F29" s="31"/>
      <c r="G29" s="31">
        <v>0</v>
      </c>
      <c r="H29" s="30"/>
      <c r="I29" s="30"/>
    </row>
    <row r="30" spans="1:11">
      <c r="B30" s="17"/>
      <c r="C30" s="16" t="s">
        <v>72</v>
      </c>
      <c r="D30" s="31">
        <v>0</v>
      </c>
      <c r="E30" s="32"/>
      <c r="F30" s="31"/>
      <c r="G30" s="31">
        <v>0</v>
      </c>
      <c r="H30" s="30"/>
      <c r="I30" s="30"/>
    </row>
    <row r="31" spans="1:11">
      <c r="B31" s="17"/>
      <c r="C31" s="16" t="s">
        <v>74</v>
      </c>
      <c r="D31" s="31">
        <v>0</v>
      </c>
      <c r="E31" s="32"/>
      <c r="F31" s="35">
        <v>0</v>
      </c>
      <c r="G31" s="35">
        <v>0</v>
      </c>
      <c r="H31" s="30"/>
      <c r="I31" s="35">
        <v>0</v>
      </c>
    </row>
    <row r="32" spans="1:11">
      <c r="B32" s="17"/>
      <c r="C32" s="16" t="s">
        <v>76</v>
      </c>
      <c r="D32" s="31">
        <v>0</v>
      </c>
      <c r="E32" s="32"/>
      <c r="F32" s="31">
        <v>0</v>
      </c>
      <c r="G32" s="31">
        <v>0</v>
      </c>
      <c r="H32" s="30"/>
      <c r="I32" s="30"/>
    </row>
    <row r="33" spans="2:10">
      <c r="B33" s="17"/>
      <c r="C33" s="16" t="s">
        <v>212</v>
      </c>
      <c r="D33" s="31">
        <v>0</v>
      </c>
      <c r="E33" s="32"/>
      <c r="F33" s="30"/>
      <c r="G33" s="31">
        <v>0</v>
      </c>
      <c r="H33" s="30"/>
      <c r="I33" s="30"/>
    </row>
    <row r="34" spans="2:10">
      <c r="B34" s="17"/>
      <c r="C34" s="16" t="s">
        <v>78</v>
      </c>
      <c r="D34" s="31">
        <v>0</v>
      </c>
      <c r="E34" s="32"/>
      <c r="F34" s="31">
        <v>0</v>
      </c>
      <c r="G34" s="31">
        <v>0</v>
      </c>
      <c r="H34" s="30"/>
      <c r="I34" s="30"/>
    </row>
    <row r="35" spans="2:10">
      <c r="B35" s="37" t="s">
        <v>67</v>
      </c>
      <c r="C35" s="34"/>
      <c r="D35" s="24" t="s">
        <v>55</v>
      </c>
      <c r="E35" s="34" t="s">
        <v>56</v>
      </c>
      <c r="F35" s="24" t="s">
        <v>55</v>
      </c>
      <c r="G35" s="24" t="s">
        <v>55</v>
      </c>
      <c r="H35" s="24" t="s">
        <v>55</v>
      </c>
      <c r="I35" s="24" t="s">
        <v>55</v>
      </c>
      <c r="J35" s="168"/>
    </row>
    <row r="36" spans="2:10">
      <c r="B36" s="16" t="s">
        <v>79</v>
      </c>
      <c r="C36" s="17"/>
      <c r="D36" s="31">
        <v>0</v>
      </c>
      <c r="E36" s="32"/>
      <c r="F36" s="31">
        <v>0</v>
      </c>
      <c r="G36" s="31">
        <v>0</v>
      </c>
      <c r="H36" s="31">
        <v>0</v>
      </c>
      <c r="I36" s="31">
        <v>0</v>
      </c>
    </row>
    <row r="37" spans="2:10" hidden="1">
      <c r="D37" s="32"/>
      <c r="E37" s="32"/>
      <c r="F37" s="30"/>
      <c r="G37" s="30"/>
      <c r="H37" s="30"/>
      <c r="I37" s="30"/>
    </row>
    <row r="38" spans="2:10" hidden="1">
      <c r="B38" s="17"/>
      <c r="C38" s="16" t="s">
        <v>119</v>
      </c>
      <c r="D38" s="31">
        <v>0</v>
      </c>
      <c r="E38" s="32"/>
      <c r="F38" s="30"/>
      <c r="G38" s="30"/>
      <c r="H38" s="30"/>
      <c r="I38" s="31">
        <v>0</v>
      </c>
    </row>
    <row r="39" spans="2:10" hidden="1">
      <c r="B39" s="17"/>
      <c r="C39" s="16" t="s">
        <v>114</v>
      </c>
      <c r="D39" s="31">
        <v>0</v>
      </c>
      <c r="E39" s="32"/>
      <c r="F39" s="30"/>
      <c r="G39" s="30"/>
      <c r="H39" s="30"/>
      <c r="I39" s="31">
        <v>0</v>
      </c>
    </row>
    <row r="40" spans="2:10" hidden="1">
      <c r="B40" s="17"/>
      <c r="C40" s="16" t="s">
        <v>120</v>
      </c>
      <c r="D40" s="31">
        <v>0</v>
      </c>
      <c r="E40" s="32"/>
      <c r="F40" s="30"/>
      <c r="G40" s="30"/>
      <c r="H40" s="30"/>
      <c r="I40" s="31">
        <v>0</v>
      </c>
    </row>
    <row r="41" spans="2:10" hidden="1">
      <c r="B41" s="17"/>
      <c r="C41" s="16" t="s">
        <v>121</v>
      </c>
      <c r="D41" s="31">
        <v>0</v>
      </c>
      <c r="E41" s="32"/>
      <c r="F41" s="30"/>
      <c r="G41" s="30"/>
      <c r="H41" s="30"/>
      <c r="I41" s="31">
        <v>0</v>
      </c>
    </row>
    <row r="42" spans="2:10" hidden="1">
      <c r="B42" s="17"/>
      <c r="C42" s="16" t="s">
        <v>122</v>
      </c>
      <c r="D42" s="31">
        <v>0</v>
      </c>
      <c r="E42" s="32"/>
      <c r="F42" s="30"/>
      <c r="G42" s="30"/>
      <c r="H42" s="30"/>
      <c r="I42" s="31">
        <v>0</v>
      </c>
    </row>
    <row r="43" spans="2:10">
      <c r="B43" s="17"/>
      <c r="C43" s="16" t="s">
        <v>123</v>
      </c>
      <c r="D43" s="31">
        <v>4721023.51</v>
      </c>
      <c r="E43" s="32"/>
      <c r="F43" s="30"/>
      <c r="G43" s="30"/>
      <c r="H43" s="30"/>
      <c r="I43" s="31">
        <v>4721023.51</v>
      </c>
    </row>
    <row r="44" spans="2:10" hidden="1">
      <c r="B44" s="17"/>
      <c r="C44" s="16" t="s">
        <v>124</v>
      </c>
      <c r="D44" s="31">
        <v>0</v>
      </c>
      <c r="E44" s="32"/>
      <c r="F44" s="30"/>
      <c r="G44" s="30"/>
      <c r="H44" s="30"/>
      <c r="I44" s="31">
        <v>0</v>
      </c>
    </row>
    <row r="45" spans="2:10">
      <c r="B45" s="17"/>
      <c r="C45" s="16" t="s">
        <v>83</v>
      </c>
      <c r="D45" s="31">
        <v>8005931.2199999997</v>
      </c>
      <c r="E45" s="32"/>
      <c r="F45" s="30"/>
      <c r="G45" s="30"/>
      <c r="H45" s="30"/>
      <c r="I45" s="31">
        <v>8005931.2199999997</v>
      </c>
    </row>
    <row r="46" spans="2:10">
      <c r="B46" s="17"/>
      <c r="C46" s="16" t="s">
        <v>125</v>
      </c>
      <c r="D46" s="31">
        <v>81946595.290000007</v>
      </c>
      <c r="E46" s="32"/>
      <c r="F46" s="30"/>
      <c r="G46" s="30"/>
      <c r="H46" s="30"/>
      <c r="I46" s="31">
        <v>81946595.290000007</v>
      </c>
    </row>
    <row r="47" spans="2:10" hidden="1">
      <c r="B47" s="17"/>
      <c r="C47" s="16" t="s">
        <v>126</v>
      </c>
      <c r="D47" s="31">
        <v>0</v>
      </c>
      <c r="E47" s="32"/>
      <c r="F47" s="30"/>
      <c r="G47" s="30"/>
      <c r="H47" s="30"/>
      <c r="I47" s="31">
        <v>0</v>
      </c>
    </row>
    <row r="48" spans="2:10" hidden="1">
      <c r="B48" s="17"/>
      <c r="C48" s="16" t="s">
        <v>127</v>
      </c>
      <c r="D48" s="31">
        <v>0</v>
      </c>
      <c r="E48" s="32"/>
      <c r="F48" s="30"/>
      <c r="G48" s="30"/>
      <c r="H48" s="30"/>
      <c r="I48" s="31">
        <v>0</v>
      </c>
    </row>
    <row r="49" spans="2:9" hidden="1">
      <c r="B49" s="17"/>
      <c r="C49" s="16" t="s">
        <v>84</v>
      </c>
      <c r="D49" s="31">
        <v>0</v>
      </c>
      <c r="E49" s="32"/>
      <c r="F49" s="30"/>
      <c r="G49" s="30"/>
      <c r="H49" s="30"/>
      <c r="I49" s="31">
        <v>0</v>
      </c>
    </row>
    <row r="50" spans="2:9" hidden="1">
      <c r="B50" s="17"/>
      <c r="C50" s="53" t="s">
        <v>128</v>
      </c>
      <c r="D50" s="31">
        <v>0</v>
      </c>
      <c r="E50" s="32"/>
      <c r="F50" s="30"/>
      <c r="G50" s="30"/>
      <c r="H50" s="30"/>
      <c r="I50" s="31">
        <v>0</v>
      </c>
    </row>
    <row r="51" spans="2:9" hidden="1">
      <c r="B51" s="17"/>
      <c r="C51" s="16" t="s">
        <v>129</v>
      </c>
      <c r="D51" s="31">
        <v>0</v>
      </c>
      <c r="E51" s="32"/>
      <c r="F51" s="30"/>
      <c r="G51" s="30"/>
      <c r="H51" s="30"/>
      <c r="I51" s="31">
        <v>0</v>
      </c>
    </row>
    <row r="52" spans="2:9" hidden="1">
      <c r="B52" s="17"/>
      <c r="C52" s="16" t="s">
        <v>130</v>
      </c>
      <c r="D52" s="31">
        <v>0</v>
      </c>
      <c r="E52" s="32"/>
      <c r="F52" s="30"/>
      <c r="G52" s="30"/>
      <c r="H52" s="30"/>
      <c r="I52" s="31">
        <v>0</v>
      </c>
    </row>
    <row r="53" spans="2:9" hidden="1">
      <c r="B53" s="17"/>
      <c r="C53" s="16" t="s">
        <v>132</v>
      </c>
      <c r="D53" s="31">
        <v>0</v>
      </c>
      <c r="E53" s="32"/>
      <c r="F53" s="30"/>
      <c r="G53" s="30"/>
      <c r="H53" s="30"/>
      <c r="I53" s="31">
        <v>0</v>
      </c>
    </row>
    <row r="54" spans="2:9" hidden="1">
      <c r="B54" s="17"/>
      <c r="C54" s="16" t="s">
        <v>133</v>
      </c>
      <c r="D54" s="31">
        <v>0</v>
      </c>
      <c r="E54" s="32"/>
      <c r="F54" s="30"/>
      <c r="G54" s="30"/>
      <c r="H54" s="30"/>
      <c r="I54" s="31">
        <v>0</v>
      </c>
    </row>
    <row r="55" spans="2:9" hidden="1">
      <c r="B55" s="17"/>
      <c r="C55" s="16" t="s">
        <v>134</v>
      </c>
      <c r="D55" s="31">
        <v>0</v>
      </c>
      <c r="E55" s="32"/>
      <c r="F55" s="30"/>
      <c r="G55" s="30"/>
      <c r="H55" s="30"/>
      <c r="I55" s="31">
        <v>0</v>
      </c>
    </row>
    <row r="56" spans="2:9" hidden="1">
      <c r="B56" s="17"/>
      <c r="C56" s="16" t="s">
        <v>135</v>
      </c>
      <c r="D56" s="31">
        <v>0</v>
      </c>
      <c r="E56" s="32"/>
      <c r="F56" s="30"/>
      <c r="G56" s="30"/>
      <c r="H56" s="30"/>
      <c r="I56" s="31">
        <v>0</v>
      </c>
    </row>
    <row r="57" spans="2:9" hidden="1">
      <c r="B57" s="17"/>
      <c r="C57" s="20" t="s">
        <v>136</v>
      </c>
      <c r="D57" s="31">
        <v>0</v>
      </c>
      <c r="E57" s="32"/>
      <c r="F57" s="30"/>
      <c r="G57" s="30"/>
      <c r="H57" s="30"/>
      <c r="I57" s="31">
        <v>0</v>
      </c>
    </row>
    <row r="58" spans="2:9" hidden="1">
      <c r="B58" s="17"/>
      <c r="C58" s="20" t="s">
        <v>213</v>
      </c>
      <c r="D58" s="31">
        <v>0</v>
      </c>
      <c r="E58" s="32"/>
      <c r="F58" s="30"/>
      <c r="G58" s="30"/>
      <c r="H58" s="30"/>
      <c r="I58" s="31">
        <v>0</v>
      </c>
    </row>
    <row r="59" spans="2:9" hidden="1">
      <c r="B59" s="17"/>
      <c r="C59" s="16" t="s">
        <v>138</v>
      </c>
      <c r="D59" s="31">
        <v>0</v>
      </c>
      <c r="E59" s="32"/>
      <c r="F59" s="30"/>
      <c r="G59" s="30"/>
      <c r="H59" s="30"/>
      <c r="I59" s="31">
        <v>0</v>
      </c>
    </row>
    <row r="60" spans="2:9" hidden="1">
      <c r="B60" s="17"/>
      <c r="C60" s="16" t="s">
        <v>214</v>
      </c>
      <c r="D60" s="31">
        <v>0</v>
      </c>
      <c r="E60" s="32"/>
      <c r="F60" s="30"/>
      <c r="G60" s="30"/>
      <c r="H60" s="30"/>
      <c r="I60" s="31">
        <v>0</v>
      </c>
    </row>
    <row r="61" spans="2:9" hidden="1">
      <c r="B61" s="17"/>
      <c r="C61" s="16" t="s">
        <v>140</v>
      </c>
      <c r="D61" s="31">
        <v>0</v>
      </c>
      <c r="E61" s="32"/>
      <c r="F61" s="30"/>
      <c r="G61" s="30"/>
      <c r="H61" s="30"/>
      <c r="I61" s="31">
        <v>0</v>
      </c>
    </row>
    <row r="62" spans="2:9" hidden="1">
      <c r="B62" s="17"/>
      <c r="C62" s="16" t="s">
        <v>141</v>
      </c>
      <c r="D62" s="31">
        <v>0</v>
      </c>
      <c r="E62" s="32"/>
      <c r="F62" s="30"/>
      <c r="G62" s="30"/>
      <c r="H62" s="30"/>
      <c r="I62" s="31">
        <v>0</v>
      </c>
    </row>
    <row r="63" spans="2:9" hidden="1">
      <c r="B63" s="17"/>
      <c r="C63" s="16" t="s">
        <v>215</v>
      </c>
      <c r="D63" s="31">
        <v>0</v>
      </c>
      <c r="E63" s="32"/>
      <c r="F63" s="30"/>
      <c r="G63" s="30"/>
      <c r="H63" s="30"/>
      <c r="I63" s="31">
        <v>0</v>
      </c>
    </row>
    <row r="64" spans="2:9" hidden="1">
      <c r="B64" s="17"/>
      <c r="C64" s="20" t="s">
        <v>142</v>
      </c>
      <c r="D64" s="31">
        <v>0</v>
      </c>
      <c r="E64" s="32"/>
      <c r="F64" s="30"/>
      <c r="G64" s="30"/>
      <c r="H64" s="30"/>
      <c r="I64" s="31">
        <v>0</v>
      </c>
    </row>
    <row r="65" spans="1:9" hidden="1">
      <c r="B65" s="17"/>
      <c r="C65" s="16" t="s">
        <v>216</v>
      </c>
      <c r="D65" s="31">
        <v>0</v>
      </c>
      <c r="E65" s="32"/>
      <c r="F65" s="30"/>
      <c r="G65" s="30"/>
      <c r="H65" s="30"/>
      <c r="I65" s="31">
        <v>0</v>
      </c>
    </row>
    <row r="66" spans="1:9" hidden="1">
      <c r="B66" s="17"/>
      <c r="C66" s="20"/>
      <c r="D66" s="31"/>
      <c r="E66" s="32"/>
      <c r="F66" s="30"/>
      <c r="G66" s="30"/>
      <c r="H66" s="30"/>
      <c r="I66" s="31"/>
    </row>
    <row r="67" spans="1:9" hidden="1">
      <c r="B67" s="53" t="s">
        <v>143</v>
      </c>
      <c r="C67" s="20"/>
      <c r="D67" s="31"/>
      <c r="E67" s="32"/>
      <c r="F67" s="30"/>
      <c r="G67" s="30"/>
      <c r="H67" s="30"/>
      <c r="I67" s="31"/>
    </row>
    <row r="68" spans="1:9" hidden="1">
      <c r="B68" s="17"/>
      <c r="C68" s="16" t="s">
        <v>217</v>
      </c>
      <c r="D68" s="31">
        <v>0</v>
      </c>
      <c r="E68" s="32"/>
      <c r="F68" s="30"/>
      <c r="G68" s="30"/>
      <c r="H68" s="30"/>
      <c r="I68" s="31">
        <v>0</v>
      </c>
    </row>
    <row r="69" spans="1:9">
      <c r="B69" s="17"/>
      <c r="D69" s="32"/>
      <c r="E69" s="32"/>
      <c r="F69" s="30"/>
      <c r="G69" s="30"/>
      <c r="H69" s="30"/>
      <c r="I69" s="30"/>
    </row>
    <row r="70" spans="1:9">
      <c r="B70" s="17"/>
      <c r="C70" s="17" t="s">
        <v>145</v>
      </c>
      <c r="D70" s="31">
        <v>58520923.439999998</v>
      </c>
      <c r="E70" s="32"/>
      <c r="F70" s="30"/>
      <c r="G70" s="30"/>
      <c r="H70" s="30"/>
      <c r="I70" s="31">
        <v>58520923.439999998</v>
      </c>
    </row>
    <row r="71" spans="1:9">
      <c r="B71" s="37" t="s">
        <v>67</v>
      </c>
      <c r="C71" s="34"/>
      <c r="D71" s="24" t="s">
        <v>55</v>
      </c>
      <c r="E71" s="34" t="s">
        <v>56</v>
      </c>
      <c r="F71" s="24" t="s">
        <v>55</v>
      </c>
      <c r="G71" s="24" t="s">
        <v>55</v>
      </c>
      <c r="H71" s="24" t="s">
        <v>55</v>
      </c>
      <c r="I71" s="24" t="s">
        <v>55</v>
      </c>
    </row>
    <row r="72" spans="1:9">
      <c r="B72" s="16" t="s">
        <v>95</v>
      </c>
      <c r="C72" s="17"/>
      <c r="D72" s="31">
        <v>153194473.46000001</v>
      </c>
      <c r="E72" s="32"/>
      <c r="F72" s="31">
        <v>0</v>
      </c>
      <c r="G72" s="31">
        <v>0</v>
      </c>
      <c r="H72" s="31">
        <v>0</v>
      </c>
      <c r="I72" s="31">
        <v>153194473.46000001</v>
      </c>
    </row>
    <row r="73" spans="1:9">
      <c r="B73" s="16" t="s">
        <v>146</v>
      </c>
      <c r="D73" s="31">
        <v>678249.42</v>
      </c>
      <c r="E73" s="32"/>
      <c r="F73" s="34"/>
      <c r="H73" s="31"/>
      <c r="I73" s="31">
        <v>678249.42</v>
      </c>
    </row>
    <row r="74" spans="1:9">
      <c r="B74" s="16" t="s">
        <v>96</v>
      </c>
      <c r="C74" s="17"/>
      <c r="D74" s="31">
        <v>0</v>
      </c>
      <c r="E74" s="32"/>
      <c r="F74" s="31"/>
      <c r="G74" s="31"/>
      <c r="H74" s="31">
        <v>0</v>
      </c>
      <c r="I74" s="30"/>
    </row>
    <row r="75" spans="1:9">
      <c r="D75" s="24" t="s">
        <v>55</v>
      </c>
      <c r="E75" s="34" t="s">
        <v>56</v>
      </c>
      <c r="F75" s="24" t="s">
        <v>55</v>
      </c>
      <c r="G75" s="24" t="s">
        <v>55</v>
      </c>
      <c r="H75" s="24" t="s">
        <v>55</v>
      </c>
      <c r="I75" s="24" t="s">
        <v>55</v>
      </c>
    </row>
    <row r="76" spans="1:9">
      <c r="A76" s="16" t="s">
        <v>97</v>
      </c>
      <c r="D76" s="31">
        <v>226158700.63999999</v>
      </c>
      <c r="E76" s="32"/>
      <c r="F76" s="31">
        <v>3029139.5844497979</v>
      </c>
      <c r="G76" s="31">
        <v>13560261.501317143</v>
      </c>
      <c r="H76" s="31">
        <v>0</v>
      </c>
      <c r="I76" s="31">
        <v>209569299.5542331</v>
      </c>
    </row>
    <row r="77" spans="1:9">
      <c r="D77" s="32"/>
      <c r="E77" s="32"/>
      <c r="F77" s="32"/>
      <c r="G77" s="32"/>
      <c r="H77" s="32"/>
      <c r="I77" s="32"/>
    </row>
    <row r="78" spans="1:9">
      <c r="D78" s="32"/>
      <c r="E78" s="32"/>
      <c r="F78" s="32"/>
      <c r="G78" s="32"/>
      <c r="H78" s="32"/>
      <c r="I78" s="32"/>
    </row>
    <row r="79" spans="1:9">
      <c r="A79" s="16" t="s">
        <v>98</v>
      </c>
      <c r="F79" s="30"/>
      <c r="G79" s="30"/>
      <c r="H79" s="30"/>
      <c r="I79" s="30"/>
    </row>
    <row r="80" spans="1:9">
      <c r="F80" s="30"/>
      <c r="G80" s="30"/>
      <c r="H80" s="30"/>
      <c r="I80" s="30"/>
    </row>
    <row r="81" spans="1:9" s="17" customFormat="1">
      <c r="A81" s="16"/>
      <c r="B81" s="16" t="s">
        <v>101</v>
      </c>
      <c r="D81" s="31">
        <v>24431716.409698181</v>
      </c>
      <c r="E81" s="32"/>
      <c r="F81" s="31">
        <v>24431716.409698181</v>
      </c>
      <c r="G81" s="30"/>
      <c r="H81" s="30"/>
      <c r="I81" s="30"/>
    </row>
    <row r="82" spans="1:9">
      <c r="A82" s="17"/>
      <c r="B82" s="17"/>
      <c r="C82" s="17"/>
      <c r="D82" s="17"/>
      <c r="E82" s="17"/>
      <c r="F82" s="17"/>
      <c r="G82" s="17"/>
      <c r="H82" s="17"/>
      <c r="I82" s="17"/>
    </row>
    <row r="83" spans="1:9">
      <c r="B83" s="16" t="s">
        <v>103</v>
      </c>
      <c r="C83" s="17"/>
      <c r="D83" s="31">
        <v>0</v>
      </c>
      <c r="E83" s="32"/>
      <c r="F83" s="31">
        <v>0</v>
      </c>
      <c r="G83" s="30"/>
      <c r="H83" s="30"/>
      <c r="I83" s="30"/>
    </row>
    <row r="84" spans="1:9">
      <c r="C84" s="17"/>
      <c r="D84" s="32"/>
      <c r="E84" s="32"/>
      <c r="F84" s="30"/>
      <c r="G84" s="30"/>
      <c r="H84" s="30"/>
      <c r="I84" s="30"/>
    </row>
    <row r="85" spans="1:9">
      <c r="B85" s="16" t="s">
        <v>52</v>
      </c>
      <c r="C85" s="17"/>
      <c r="D85" s="31">
        <v>83824663.590301812</v>
      </c>
      <c r="E85" s="32"/>
      <c r="F85" s="45"/>
      <c r="G85" s="30"/>
      <c r="H85" s="30"/>
      <c r="I85" s="31">
        <v>83824663.590301812</v>
      </c>
    </row>
    <row r="86" spans="1:9">
      <c r="F86" s="30"/>
      <c r="G86" s="30"/>
      <c r="H86" s="30"/>
      <c r="I86" s="30"/>
    </row>
    <row r="87" spans="1:9" s="17" customFormat="1">
      <c r="A87" s="16"/>
      <c r="B87" s="17" t="s">
        <v>105</v>
      </c>
      <c r="C87" s="16"/>
      <c r="D87" s="31">
        <v>0</v>
      </c>
      <c r="E87" s="32"/>
      <c r="F87" s="30"/>
      <c r="H87" s="31">
        <v>0</v>
      </c>
      <c r="I87" s="30"/>
    </row>
    <row r="88" spans="1:9">
      <c r="A88" s="17"/>
      <c r="B88" s="17"/>
      <c r="C88" s="17"/>
      <c r="D88" s="17"/>
      <c r="E88" s="17"/>
      <c r="F88" s="17"/>
      <c r="G88" s="17"/>
      <c r="H88" s="17"/>
      <c r="I88" s="17"/>
    </row>
    <row r="89" spans="1:9">
      <c r="D89" s="24" t="s">
        <v>55</v>
      </c>
      <c r="E89" s="34" t="s">
        <v>56</v>
      </c>
      <c r="F89" s="24" t="s">
        <v>55</v>
      </c>
      <c r="G89" s="24" t="s">
        <v>55</v>
      </c>
      <c r="H89" s="24" t="s">
        <v>55</v>
      </c>
      <c r="I89" s="24" t="s">
        <v>55</v>
      </c>
    </row>
    <row r="90" spans="1:9" s="17" customFormat="1">
      <c r="A90" s="16" t="s">
        <v>106</v>
      </c>
      <c r="B90" s="16"/>
      <c r="C90" s="16"/>
      <c r="D90" s="31">
        <v>108256380</v>
      </c>
      <c r="E90" s="32"/>
      <c r="F90" s="31">
        <v>24431716.409698181</v>
      </c>
      <c r="G90" s="31">
        <v>0</v>
      </c>
      <c r="H90" s="31">
        <v>0</v>
      </c>
      <c r="I90" s="31">
        <v>83824663.590301812</v>
      </c>
    </row>
    <row r="91" spans="1:9" s="17" customFormat="1">
      <c r="A91" s="16"/>
      <c r="B91" s="16"/>
      <c r="C91" s="16"/>
      <c r="D91" s="16"/>
      <c r="E91" s="16"/>
      <c r="G91" s="16"/>
      <c r="H91" s="16"/>
      <c r="I91" s="16"/>
    </row>
    <row r="92" spans="1:9" s="17" customFormat="1">
      <c r="A92" s="16" t="s">
        <v>107</v>
      </c>
      <c r="B92" s="16"/>
      <c r="C92" s="16"/>
      <c r="D92" s="16"/>
      <c r="E92" s="16"/>
      <c r="G92" s="16"/>
      <c r="H92" s="16"/>
      <c r="I92" s="16"/>
    </row>
    <row r="93" spans="1:9" s="17" customFormat="1" hidden="1">
      <c r="A93" s="16"/>
      <c r="B93" s="32" t="s">
        <v>147</v>
      </c>
      <c r="C93" s="16"/>
      <c r="D93" s="31">
        <v>0</v>
      </c>
      <c r="E93" s="32"/>
      <c r="G93" s="16"/>
      <c r="H93" s="31">
        <v>0</v>
      </c>
      <c r="I93" s="46"/>
    </row>
    <row r="94" spans="1:9" s="17" customFormat="1" hidden="1">
      <c r="A94" s="16"/>
      <c r="B94" s="32" t="s">
        <v>148</v>
      </c>
      <c r="C94" s="16"/>
      <c r="D94" s="31">
        <v>0</v>
      </c>
      <c r="E94" s="32"/>
      <c r="G94" s="16"/>
      <c r="H94" s="31">
        <v>0</v>
      </c>
      <c r="I94" s="46"/>
    </row>
    <row r="95" spans="1:9" s="17" customFormat="1">
      <c r="A95" s="16"/>
      <c r="B95" s="32" t="s">
        <v>149</v>
      </c>
      <c r="C95" s="16"/>
      <c r="D95" s="31">
        <v>7625187.25</v>
      </c>
      <c r="E95" s="32"/>
      <c r="G95" s="16"/>
      <c r="H95" s="31">
        <v>7625187.25</v>
      </c>
      <c r="I95" s="46"/>
    </row>
    <row r="96" spans="1:9" s="17" customFormat="1" hidden="1">
      <c r="A96" s="16"/>
      <c r="B96" s="32" t="s">
        <v>150</v>
      </c>
      <c r="C96" s="16"/>
      <c r="D96" s="31">
        <v>0</v>
      </c>
      <c r="E96" s="32"/>
      <c r="G96" s="16"/>
      <c r="H96" s="31">
        <v>0</v>
      </c>
      <c r="I96" s="46"/>
    </row>
    <row r="97" spans="1:9" s="17" customFormat="1">
      <c r="A97" s="16"/>
      <c r="B97" s="32" t="s">
        <v>108</v>
      </c>
      <c r="C97" s="16"/>
      <c r="D97" s="31">
        <v>57389298.82</v>
      </c>
      <c r="E97" s="32"/>
      <c r="G97" s="16"/>
      <c r="H97" s="31">
        <v>57389298.82</v>
      </c>
      <c r="I97" s="46"/>
    </row>
    <row r="98" spans="1:9" s="17" customFormat="1" hidden="1">
      <c r="A98" s="16"/>
      <c r="B98" s="32" t="s">
        <v>109</v>
      </c>
      <c r="C98" s="16"/>
      <c r="D98" s="31">
        <v>0</v>
      </c>
      <c r="E98" s="32"/>
      <c r="G98" s="16"/>
      <c r="H98" s="31">
        <v>0</v>
      </c>
      <c r="I98" s="46"/>
    </row>
    <row r="99" spans="1:9" s="17" customFormat="1" hidden="1">
      <c r="A99" s="16"/>
      <c r="B99" s="32" t="s">
        <v>151</v>
      </c>
      <c r="C99" s="16"/>
      <c r="D99" s="31">
        <v>0</v>
      </c>
      <c r="E99" s="32"/>
      <c r="G99" s="16"/>
      <c r="H99" s="31">
        <v>0</v>
      </c>
      <c r="I99" s="46"/>
    </row>
    <row r="100" spans="1:9" s="17" customFormat="1" hidden="1">
      <c r="A100" s="16"/>
      <c r="B100" s="32" t="s">
        <v>152</v>
      </c>
      <c r="C100" s="16"/>
      <c r="D100" s="31">
        <v>0</v>
      </c>
      <c r="E100" s="32"/>
      <c r="G100" s="16"/>
      <c r="H100" s="31">
        <v>0</v>
      </c>
      <c r="I100" s="46"/>
    </row>
    <row r="101" spans="1:9" s="17" customFormat="1" hidden="1">
      <c r="A101" s="16"/>
      <c r="B101" s="32" t="s">
        <v>153</v>
      </c>
      <c r="C101" s="16"/>
      <c r="D101" s="31">
        <v>0</v>
      </c>
      <c r="E101" s="32"/>
      <c r="G101" s="16"/>
      <c r="H101" s="31">
        <v>0</v>
      </c>
      <c r="I101" s="46"/>
    </row>
    <row r="102" spans="1:9" s="17" customFormat="1" hidden="1">
      <c r="A102" s="16"/>
      <c r="B102" s="32" t="s">
        <v>154</v>
      </c>
      <c r="C102" s="16"/>
      <c r="D102" s="31">
        <v>0</v>
      </c>
      <c r="E102" s="32"/>
      <c r="F102" s="34"/>
      <c r="G102" s="16"/>
      <c r="H102" s="31">
        <v>0</v>
      </c>
      <c r="I102" s="46"/>
    </row>
    <row r="103" spans="1:9" s="17" customFormat="1">
      <c r="A103" s="16"/>
      <c r="B103" s="32" t="s">
        <v>155</v>
      </c>
      <c r="C103" s="16"/>
      <c r="D103" s="31">
        <v>43815507.109999999</v>
      </c>
      <c r="E103" s="32"/>
      <c r="F103" s="34"/>
      <c r="G103" s="16"/>
      <c r="H103" s="31">
        <v>43815507.109999999</v>
      </c>
      <c r="I103" s="46"/>
    </row>
    <row r="104" spans="1:9" s="17" customFormat="1" hidden="1">
      <c r="A104" s="16"/>
      <c r="B104" s="32" t="s">
        <v>156</v>
      </c>
      <c r="C104" s="16"/>
      <c r="D104" s="31">
        <v>0</v>
      </c>
      <c r="E104" s="32"/>
      <c r="F104" s="34"/>
      <c r="G104" s="16"/>
      <c r="H104" s="31">
        <v>0</v>
      </c>
      <c r="I104" s="46"/>
    </row>
    <row r="105" spans="1:9" s="17" customFormat="1" hidden="1">
      <c r="A105" s="16"/>
      <c r="B105" s="32" t="s">
        <v>157</v>
      </c>
      <c r="C105" s="16"/>
      <c r="D105" s="31">
        <v>0</v>
      </c>
      <c r="E105" s="32"/>
      <c r="F105" s="34"/>
      <c r="G105" s="16"/>
      <c r="H105" s="31">
        <v>0</v>
      </c>
      <c r="I105" s="46"/>
    </row>
    <row r="106" spans="1:9" s="17" customFormat="1">
      <c r="A106" s="16"/>
      <c r="B106" s="32" t="s">
        <v>158</v>
      </c>
      <c r="C106" s="16"/>
      <c r="D106" s="31">
        <v>196621591.38999999</v>
      </c>
      <c r="E106" s="32"/>
      <c r="F106" s="34"/>
      <c r="G106" s="16"/>
      <c r="H106" s="31">
        <v>196621591.38999999</v>
      </c>
      <c r="I106" s="46"/>
    </row>
    <row r="107" spans="1:9" s="17" customFormat="1" hidden="1">
      <c r="A107" s="16"/>
      <c r="B107" s="32" t="s">
        <v>159</v>
      </c>
      <c r="C107" s="16"/>
      <c r="D107" s="31">
        <v>0</v>
      </c>
      <c r="E107" s="32"/>
      <c r="F107" s="34"/>
      <c r="G107" s="16"/>
      <c r="H107" s="31">
        <v>0</v>
      </c>
      <c r="I107" s="46"/>
    </row>
    <row r="108" spans="1:9" s="17" customFormat="1" hidden="1">
      <c r="A108" s="16"/>
      <c r="B108" s="32"/>
      <c r="C108" s="16"/>
      <c r="D108" s="31"/>
      <c r="E108" s="32"/>
      <c r="F108" s="34"/>
      <c r="G108" s="16"/>
      <c r="H108" s="31"/>
      <c r="I108" s="46"/>
    </row>
    <row r="109" spans="1:9" s="17" customFormat="1" hidden="1">
      <c r="A109" s="16"/>
      <c r="B109" s="32" t="s">
        <v>160</v>
      </c>
      <c r="C109" s="16"/>
      <c r="D109" s="31">
        <v>0</v>
      </c>
      <c r="E109" s="32"/>
      <c r="F109" s="34"/>
      <c r="G109" s="16"/>
      <c r="H109" s="31">
        <v>0</v>
      </c>
      <c r="I109" s="46"/>
    </row>
    <row r="110" spans="1:9" s="17" customFormat="1" hidden="1">
      <c r="A110" s="16"/>
      <c r="B110" s="32" t="s">
        <v>219</v>
      </c>
      <c r="C110" s="16"/>
      <c r="D110" s="31">
        <v>0</v>
      </c>
      <c r="E110" s="32"/>
      <c r="F110" s="34"/>
      <c r="G110" s="16"/>
      <c r="H110" s="31">
        <v>0</v>
      </c>
      <c r="I110" s="46"/>
    </row>
    <row r="111" spans="1:9" s="17" customFormat="1" hidden="1">
      <c r="A111" s="16"/>
      <c r="B111" s="32" t="s">
        <v>161</v>
      </c>
      <c r="C111" s="16"/>
      <c r="D111" s="31">
        <v>0</v>
      </c>
      <c r="E111" s="32"/>
      <c r="F111" s="34"/>
      <c r="G111" s="16"/>
      <c r="H111" s="31">
        <v>0</v>
      </c>
      <c r="I111" s="46"/>
    </row>
    <row r="112" spans="1:9" s="17" customFormat="1" hidden="1">
      <c r="A112" s="16"/>
      <c r="B112" s="32"/>
      <c r="C112" s="16"/>
      <c r="D112" s="31"/>
      <c r="E112" s="32"/>
      <c r="F112" s="34"/>
      <c r="G112" s="16"/>
      <c r="H112" s="31"/>
      <c r="I112" s="46"/>
    </row>
    <row r="113" spans="1:9" s="17" customFormat="1" hidden="1">
      <c r="A113" s="16"/>
      <c r="B113" s="32" t="s">
        <v>162</v>
      </c>
      <c r="C113" s="16"/>
      <c r="D113" s="31">
        <v>0</v>
      </c>
      <c r="E113" s="32"/>
      <c r="F113" s="34"/>
      <c r="G113" s="16"/>
      <c r="H113" s="31">
        <v>0</v>
      </c>
      <c r="I113" s="46"/>
    </row>
    <row r="114" spans="1:9" s="17" customFormat="1">
      <c r="A114" s="16"/>
      <c r="B114" s="16"/>
      <c r="C114" s="16"/>
      <c r="D114" s="24" t="s">
        <v>55</v>
      </c>
      <c r="E114" s="34" t="s">
        <v>56</v>
      </c>
      <c r="F114" s="24" t="s">
        <v>55</v>
      </c>
      <c r="G114" s="24" t="s">
        <v>55</v>
      </c>
      <c r="H114" s="24" t="s">
        <v>55</v>
      </c>
      <c r="I114" s="24" t="s">
        <v>55</v>
      </c>
    </row>
    <row r="115" spans="1:9" s="17" customFormat="1">
      <c r="A115" s="16" t="s">
        <v>110</v>
      </c>
      <c r="B115" s="16"/>
      <c r="C115" s="16"/>
      <c r="D115" s="31">
        <v>305451584.56999999</v>
      </c>
      <c r="E115" s="32"/>
      <c r="F115" s="31">
        <v>0</v>
      </c>
      <c r="G115" s="31">
        <v>0</v>
      </c>
      <c r="H115" s="31">
        <v>305451584.56999999</v>
      </c>
      <c r="I115" s="31">
        <v>0</v>
      </c>
    </row>
    <row r="116" spans="1:9" s="17" customFormat="1">
      <c r="A116" s="16"/>
      <c r="B116" s="16"/>
      <c r="C116" s="16"/>
      <c r="D116" s="50"/>
      <c r="E116" s="32"/>
      <c r="F116" s="32"/>
      <c r="G116" s="32"/>
      <c r="H116" s="32"/>
      <c r="I116" s="32"/>
    </row>
    <row r="117" spans="1:9" s="17" customFormat="1">
      <c r="A117" s="16" t="s">
        <v>111</v>
      </c>
      <c r="B117" s="16"/>
      <c r="C117" s="16"/>
      <c r="D117" s="50"/>
      <c r="E117" s="32"/>
      <c r="F117" s="32"/>
      <c r="G117" s="32"/>
      <c r="H117" s="32"/>
      <c r="I117" s="32"/>
    </row>
    <row r="118" spans="1:9" s="17" customFormat="1">
      <c r="A118" s="16"/>
      <c r="B118" s="32" t="s">
        <v>220</v>
      </c>
      <c r="C118" s="16"/>
      <c r="D118" s="31">
        <v>0</v>
      </c>
      <c r="E118" s="32"/>
      <c r="F118" s="34"/>
      <c r="G118" s="16"/>
      <c r="H118" s="31">
        <v>0</v>
      </c>
      <c r="I118" s="46"/>
    </row>
    <row r="119" spans="1:9">
      <c r="D119" s="24" t="s">
        <v>55</v>
      </c>
      <c r="E119" s="34" t="s">
        <v>56</v>
      </c>
      <c r="F119" s="24" t="s">
        <v>55</v>
      </c>
      <c r="G119" s="24" t="s">
        <v>55</v>
      </c>
      <c r="H119" s="24" t="s">
        <v>55</v>
      </c>
      <c r="I119" s="24" t="s">
        <v>55</v>
      </c>
    </row>
    <row r="120" spans="1:9">
      <c r="A120" s="16" t="s">
        <v>112</v>
      </c>
      <c r="D120" s="31">
        <v>0</v>
      </c>
      <c r="E120" s="32"/>
      <c r="F120" s="31">
        <v>0</v>
      </c>
      <c r="G120" s="31">
        <v>0</v>
      </c>
      <c r="H120" s="31">
        <v>0</v>
      </c>
      <c r="I120" s="31">
        <v>0</v>
      </c>
    </row>
    <row r="121" spans="1:9">
      <c r="D121" s="51" t="s">
        <v>194</v>
      </c>
      <c r="E121" s="34" t="s">
        <v>56</v>
      </c>
      <c r="F121" s="51" t="s">
        <v>194</v>
      </c>
      <c r="G121" s="51" t="s">
        <v>194</v>
      </c>
      <c r="H121" s="51" t="s">
        <v>194</v>
      </c>
      <c r="I121" s="51" t="s">
        <v>194</v>
      </c>
    </row>
    <row r="122" spans="1:9">
      <c r="A122" s="16" t="s">
        <v>113</v>
      </c>
      <c r="D122" s="31">
        <v>570340348.08000004</v>
      </c>
      <c r="E122" s="32" t="s">
        <v>56</v>
      </c>
      <c r="F122" s="31">
        <v>14496055.994147979</v>
      </c>
      <c r="G122" s="31">
        <v>13560261.501317143</v>
      </c>
      <c r="H122" s="31">
        <v>305451584.56999999</v>
      </c>
      <c r="I122" s="31">
        <v>236832446.01453495</v>
      </c>
    </row>
    <row r="123" spans="1:9">
      <c r="D123" s="51" t="s">
        <v>194</v>
      </c>
      <c r="E123" s="34" t="s">
        <v>56</v>
      </c>
      <c r="F123" s="51" t="s">
        <v>194</v>
      </c>
      <c r="G123" s="51" t="s">
        <v>194</v>
      </c>
      <c r="H123" s="51" t="s">
        <v>194</v>
      </c>
      <c r="I123" s="51" t="s">
        <v>194</v>
      </c>
    </row>
  </sheetData>
  <mergeCells count="1">
    <mergeCell ref="A4:C4"/>
  </mergeCells>
  <printOptions horizontalCentered="1"/>
  <pageMargins left="0.75" right="0.75" top="0.75" bottom="0.5" header="0.25" footer="0.25"/>
  <pageSetup scale="80" orientation="portrait" r:id="rId1"/>
  <headerFooter alignWithMargins="0">
    <oddHeader>&amp;RPage 5.1.5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02D418C-C6E1-4309-894D-83915AAC1A94}"/>
</file>

<file path=customXml/itemProps2.xml><?xml version="1.0" encoding="utf-8"?>
<ds:datastoreItem xmlns:ds="http://schemas.openxmlformats.org/officeDocument/2006/customXml" ds:itemID="{7FD80BFD-F43D-4876-AEAB-38786D951400}"/>
</file>

<file path=customXml/itemProps3.xml><?xml version="1.0" encoding="utf-8"?>
<ds:datastoreItem xmlns:ds="http://schemas.openxmlformats.org/officeDocument/2006/customXml" ds:itemID="{1EFEB1F9-38F8-44C6-AEE9-691F4C6C903C}"/>
</file>

<file path=customXml/itemProps4.xml><?xml version="1.0" encoding="utf-8"?>
<ds:datastoreItem xmlns:ds="http://schemas.openxmlformats.org/officeDocument/2006/customXml" ds:itemID="{49446FA8-7ADB-4BE3-8515-41D8ED5A9A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5.1</vt:lpstr>
      <vt:lpstr>5.1.1</vt:lpstr>
      <vt:lpstr>5.1.2</vt:lpstr>
      <vt:lpstr>Filed Pro Forma NPC</vt:lpstr>
      <vt:lpstr>5.1.3</vt:lpstr>
      <vt:lpstr>5.1.4</vt:lpstr>
      <vt:lpstr>5.1.5</vt:lpstr>
      <vt:lpstr>'5.1.1'!Print_Area</vt:lpstr>
      <vt:lpstr>'5.1.2'!Print_Area</vt:lpstr>
      <vt:lpstr>'5.1.4'!Print_Area</vt:lpstr>
      <vt:lpstr>'5.1.5'!Print_Area</vt:lpstr>
      <vt:lpstr>'Filed Pro Forma NPC'!Print_Area</vt:lpstr>
      <vt:lpstr>'5.1.5'!Print_Titles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Bryce Dalley</dc:creator>
  <cp:lastModifiedBy>Thomas, Collin</cp:lastModifiedBy>
  <cp:lastPrinted>2013-07-30T22:28:40Z</cp:lastPrinted>
  <dcterms:created xsi:type="dcterms:W3CDTF">2009-04-15T22:52:19Z</dcterms:created>
  <dcterms:modified xsi:type="dcterms:W3CDTF">2013-07-30T23:50:50Z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