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7995"/>
  </bookViews>
  <sheets>
    <sheet name="Sheet1" sheetId="1" r:id="rId1"/>
    <sheet name="Sheet2" sheetId="2" r:id="rId2"/>
  </sheets>
  <externalReferences>
    <externalReference r:id="rId3"/>
  </externalReferences>
  <definedNames>
    <definedName name="ActualROR">'[1]G+T+D+R+M'!$H$61</definedName>
    <definedName name="Demand">[1]Inputs!$D$8</definedName>
    <definedName name="Engy">[1]Inputs!$D$9</definedName>
    <definedName name="Method">[1]Inputs!$C$6</definedName>
    <definedName name="PeakMethod">[1]Inputs!$T$5</definedName>
    <definedName name="_xlnm.Print_Area" localSheetId="0">Sheet1!$A$4:$J$41</definedName>
  </definedNames>
  <calcPr calcId="125725"/>
</workbook>
</file>

<file path=xl/calcChain.xml><?xml version="1.0" encoding="utf-8"?>
<calcChain xmlns="http://schemas.openxmlformats.org/spreadsheetml/2006/main">
  <c r="F37" i="1"/>
  <c r="H37" s="1"/>
  <c r="F34"/>
  <c r="H34" s="1"/>
  <c r="F36"/>
  <c r="H36" s="1"/>
  <c r="F35"/>
  <c r="H35" s="1"/>
  <c r="H38"/>
  <c r="H33"/>
  <c r="H32"/>
  <c r="H40" l="1"/>
  <c r="G32" l="1"/>
  <c r="D33"/>
  <c r="F12"/>
  <c r="A13"/>
  <c r="F13"/>
  <c r="A14"/>
  <c r="A15" s="1"/>
  <c r="A16" s="1"/>
  <c r="A17" s="1"/>
  <c r="A18" s="1"/>
  <c r="A20" s="1"/>
  <c r="A32" s="1"/>
  <c r="A33" s="1"/>
  <c r="A34" s="1"/>
  <c r="A35" s="1"/>
  <c r="A36" s="1"/>
  <c r="A37" s="1"/>
  <c r="A38" s="1"/>
  <c r="A40" s="1"/>
  <c r="F14"/>
  <c r="F15"/>
  <c r="F16"/>
  <c r="F17"/>
  <c r="F18"/>
  <c r="D20"/>
  <c r="F20"/>
  <c r="I38" l="1"/>
  <c r="I37"/>
  <c r="I36"/>
  <c r="I15"/>
  <c r="J15" s="1"/>
  <c r="I35"/>
  <c r="I13"/>
  <c r="J13" s="1"/>
  <c r="E33" s="1"/>
  <c r="I33"/>
  <c r="I14"/>
  <c r="J14" s="1"/>
  <c r="I34"/>
  <c r="I12"/>
  <c r="J12" s="1"/>
  <c r="E32" s="1"/>
  <c r="I32"/>
  <c r="D34"/>
  <c r="G33"/>
  <c r="D35"/>
  <c r="G35" s="1"/>
  <c r="I17"/>
  <c r="J17" s="1"/>
  <c r="I16"/>
  <c r="J16" s="1"/>
  <c r="I18"/>
  <c r="J18" s="1"/>
  <c r="I20" l="1"/>
  <c r="J20" s="1"/>
  <c r="I40"/>
  <c r="J34" s="1"/>
  <c r="J32"/>
  <c r="J38"/>
  <c r="E34"/>
  <c r="G34"/>
  <c r="D36"/>
  <c r="G36" s="1"/>
  <c r="E35"/>
  <c r="J37" l="1"/>
  <c r="J36"/>
  <c r="J35"/>
  <c r="J33"/>
  <c r="J40"/>
  <c r="E36"/>
  <c r="D37"/>
  <c r="G37" s="1"/>
  <c r="D38" l="1"/>
  <c r="E37"/>
  <c r="E38" l="1"/>
  <c r="D40"/>
  <c r="G38"/>
</calcChain>
</file>

<file path=xl/sharedStrings.xml><?xml version="1.0" encoding="utf-8"?>
<sst xmlns="http://schemas.openxmlformats.org/spreadsheetml/2006/main" count="112" uniqueCount="81">
  <si>
    <t>A</t>
  </si>
  <si>
    <t>B</t>
  </si>
  <si>
    <t>C</t>
  </si>
  <si>
    <t>D</t>
  </si>
  <si>
    <t>E</t>
  </si>
  <si>
    <t>F</t>
  </si>
  <si>
    <t>H</t>
  </si>
  <si>
    <t>I</t>
  </si>
  <si>
    <t>J</t>
  </si>
  <si>
    <t>K</t>
  </si>
  <si>
    <t>L</t>
  </si>
  <si>
    <t>M</t>
  </si>
  <si>
    <t>Return on</t>
  </si>
  <si>
    <t>Rate of</t>
  </si>
  <si>
    <t>Total</t>
  </si>
  <si>
    <t>Increase</t>
  </si>
  <si>
    <t>Percentage</t>
  </si>
  <si>
    <t>Line</t>
  </si>
  <si>
    <t>Schedule</t>
  </si>
  <si>
    <t>Description</t>
  </si>
  <si>
    <t>Annual</t>
  </si>
  <si>
    <t>Rate</t>
  </si>
  <si>
    <t>Return</t>
  </si>
  <si>
    <t>Cost of</t>
  </si>
  <si>
    <t>(Decrease)</t>
  </si>
  <si>
    <t>Change from</t>
  </si>
  <si>
    <t>No.</t>
  </si>
  <si>
    <t>Revenue</t>
  </si>
  <si>
    <t>Base</t>
  </si>
  <si>
    <t>Index</t>
  </si>
  <si>
    <t>Service</t>
  </si>
  <si>
    <t>Current Revenues</t>
  </si>
  <si>
    <t>16</t>
  </si>
  <si>
    <t>Residential</t>
  </si>
  <si>
    <t>24</t>
  </si>
  <si>
    <t xml:space="preserve">Small General Service </t>
  </si>
  <si>
    <t>36</t>
  </si>
  <si>
    <t>Large General Service &lt;1,000 kW</t>
  </si>
  <si>
    <t>48T</t>
  </si>
  <si>
    <t>Large General Service &gt;1,000 kW</t>
  </si>
  <si>
    <t>Dedicated Facilities</t>
  </si>
  <si>
    <t>40</t>
  </si>
  <si>
    <t>Agricultural Pumping Service</t>
  </si>
  <si>
    <t>15,52,54,57</t>
  </si>
  <si>
    <t>Street Lighting</t>
  </si>
  <si>
    <t>Total Washington Jurisdiction</t>
  </si>
  <si>
    <t>Revenues to</t>
  </si>
  <si>
    <t>Cost Ratio</t>
  </si>
  <si>
    <t>Increase/</t>
  </si>
  <si>
    <t>Staff</t>
  </si>
  <si>
    <t>Proposed</t>
  </si>
  <si>
    <t>Indicated</t>
  </si>
  <si>
    <t>Class</t>
  </si>
  <si>
    <t xml:space="preserve">Percent </t>
  </si>
  <si>
    <t>Compared to</t>
  </si>
  <si>
    <t>Average</t>
  </si>
  <si>
    <t>N</t>
  </si>
  <si>
    <t>P</t>
  </si>
  <si>
    <t>O</t>
  </si>
  <si>
    <t>Revenues</t>
  </si>
  <si>
    <t>at Staff</t>
  </si>
  <si>
    <t>Revenue to</t>
  </si>
  <si>
    <t>with</t>
  </si>
  <si>
    <t>Relative</t>
  </si>
  <si>
    <t>to Total</t>
  </si>
  <si>
    <t>at existing rates</t>
  </si>
  <si>
    <t>Cost of Service Summary and Revenue Allocation - Staff Recommendation.</t>
  </si>
  <si>
    <t>*</t>
  </si>
  <si>
    <t xml:space="preserve">source:  Extracted from Exhibit No. ___ (CCP-2) </t>
  </si>
  <si>
    <t>G*</t>
  </si>
  <si>
    <t xml:space="preserve"> Column G above is Column M in Mr. Paice's Exhibit No. ___ (CCP-2). </t>
  </si>
  <si>
    <t>(Col. C / Col. F)</t>
  </si>
  <si>
    <t>(1/Col. H - 1)</t>
  </si>
  <si>
    <t>(Col. I +Col. J)</t>
  </si>
  <si>
    <t>(Col. L / Col. J)</t>
  </si>
  <si>
    <t>(Col. L * Col. C)</t>
  </si>
  <si>
    <t>Column lettering continued &gt;&gt;</t>
  </si>
  <si>
    <t>to Equal 1.0</t>
  </si>
  <si>
    <t>(Col. N / Col. F)</t>
  </si>
  <si>
    <t>(Col. O / Total O)</t>
  </si>
  <si>
    <t>per Exh. MDF-2  as revised 12/6/10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</si>
</sst>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0_)"/>
    <numFmt numFmtId="165" formatCode="_(* #,##0.000_);_(* \(#,##0.000\);_(* &quot;-&quot;??_);_(@_)"/>
    <numFmt numFmtId="166" formatCode="0.0%"/>
    <numFmt numFmtId="167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Swiss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84">
    <xf numFmtId="0" fontId="0" fillId="0" borderId="0" xfId="0"/>
    <xf numFmtId="41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 applyProtection="1">
      <alignment horizontal="centerContinuous"/>
      <protection locked="0"/>
    </xf>
    <xf numFmtId="1" fontId="3" fillId="0" borderId="0" xfId="0" applyNumberFormat="1" applyFont="1" applyFill="1" applyAlignment="1">
      <alignment horizontal="centerContinuous"/>
    </xf>
    <xf numFmtId="41" fontId="3" fillId="0" borderId="0" xfId="0" applyNumberFormat="1" applyFont="1" applyFill="1" applyAlignment="1" applyProtection="1">
      <alignment horizontal="centerContinuous"/>
      <protection locked="0"/>
    </xf>
    <xf numFmtId="41" fontId="4" fillId="0" borderId="0" xfId="0" applyNumberFormat="1" applyFont="1" applyFill="1" applyAlignment="1" applyProtection="1">
      <alignment horizontal="centerContinuous"/>
      <protection locked="0"/>
    </xf>
    <xf numFmtId="41" fontId="4" fillId="0" borderId="0" xfId="0" applyNumberFormat="1" applyFont="1" applyFill="1" applyAlignment="1">
      <alignment horizontal="centerContinuous"/>
    </xf>
    <xf numFmtId="41" fontId="4" fillId="0" borderId="0" xfId="0" applyNumberFormat="1" applyFont="1" applyFill="1" applyProtection="1">
      <protection locked="0"/>
    </xf>
    <xf numFmtId="41" fontId="4" fillId="0" borderId="0" xfId="0" applyNumberFormat="1" applyFont="1" applyFill="1" applyAlignment="1" applyProtection="1">
      <alignment horizontal="center"/>
      <protection locked="0"/>
    </xf>
    <xf numFmtId="41" fontId="4" fillId="0" borderId="2" xfId="3" applyFont="1" applyFill="1" applyBorder="1" applyAlignment="1" applyProtection="1">
      <alignment horizontal="center"/>
      <protection locked="0"/>
    </xf>
    <xf numFmtId="41" fontId="4" fillId="0" borderId="3" xfId="3" applyFont="1" applyFill="1" applyBorder="1" applyAlignment="1" applyProtection="1">
      <alignment horizontal="center"/>
      <protection locked="0"/>
    </xf>
    <xf numFmtId="41" fontId="4" fillId="0" borderId="3" xfId="3" applyFont="1" applyFill="1" applyBorder="1" applyProtection="1">
      <protection locked="0"/>
    </xf>
    <xf numFmtId="164" fontId="4" fillId="0" borderId="4" xfId="3" applyNumberFormat="1" applyFont="1" applyFill="1" applyBorder="1" applyAlignment="1" applyProtection="1">
      <alignment horizontal="center"/>
      <protection locked="0"/>
    </xf>
    <xf numFmtId="41" fontId="4" fillId="0" borderId="4" xfId="3" quotePrefix="1" applyFont="1" applyFill="1" applyBorder="1" applyAlignment="1" applyProtection="1">
      <alignment horizontal="center"/>
      <protection locked="0"/>
    </xf>
    <xf numFmtId="41" fontId="4" fillId="0" borderId="4" xfId="3" applyFont="1" applyFill="1" applyBorder="1" applyProtection="1">
      <protection locked="0"/>
    </xf>
    <xf numFmtId="37" fontId="4" fillId="0" borderId="4" xfId="3" applyNumberFormat="1" applyFont="1" applyFill="1" applyBorder="1" applyProtection="1">
      <protection locked="0"/>
    </xf>
    <xf numFmtId="10" fontId="4" fillId="0" borderId="4" xfId="3" applyNumberFormat="1" applyFont="1" applyFill="1" applyBorder="1" applyProtection="1">
      <protection locked="0"/>
    </xf>
    <xf numFmtId="39" fontId="4" fillId="0" borderId="4" xfId="3" applyNumberFormat="1" applyFont="1" applyFill="1" applyBorder="1" applyProtection="1">
      <protection locked="0"/>
    </xf>
    <xf numFmtId="37" fontId="4" fillId="0" borderId="4" xfId="3" applyNumberFormat="1" applyFont="1" applyFill="1" applyBorder="1" applyAlignment="1" applyProtection="1">
      <alignment horizontal="center"/>
      <protection locked="0"/>
    </xf>
    <xf numFmtId="41" fontId="4" fillId="0" borderId="4" xfId="3" applyFont="1" applyFill="1" applyBorder="1" applyAlignment="1" applyProtection="1">
      <alignment horizontal="center"/>
      <protection locked="0"/>
    </xf>
    <xf numFmtId="37" fontId="4" fillId="0" borderId="2" xfId="3" applyNumberFormat="1" applyFont="1" applyFill="1" applyBorder="1" applyAlignment="1" applyProtection="1">
      <alignment horizontal="center"/>
      <protection locked="0"/>
    </xf>
    <xf numFmtId="41" fontId="4" fillId="0" borderId="2" xfId="3" applyFont="1" applyFill="1" applyBorder="1" applyProtection="1">
      <protection locked="0"/>
    </xf>
    <xf numFmtId="37" fontId="4" fillId="0" borderId="2" xfId="3" applyNumberFormat="1" applyFont="1" applyFill="1" applyBorder="1" applyProtection="1">
      <protection locked="0"/>
    </xf>
    <xf numFmtId="39" fontId="4" fillId="0" borderId="2" xfId="3" applyNumberFormat="1" applyFont="1" applyFill="1" applyBorder="1" applyProtection="1">
      <protection locked="0"/>
    </xf>
    <xf numFmtId="10" fontId="4" fillId="0" borderId="2" xfId="3" applyNumberFormat="1" applyFont="1" applyFill="1" applyBorder="1" applyProtection="1">
      <protection locked="0"/>
    </xf>
    <xf numFmtId="10" fontId="4" fillId="0" borderId="2" xfId="2" applyNumberFormat="1" applyFont="1" applyFill="1" applyBorder="1" applyProtection="1">
      <protection locked="0"/>
    </xf>
    <xf numFmtId="10" fontId="4" fillId="0" borderId="5" xfId="3" applyNumberFormat="1" applyFont="1" applyFill="1" applyBorder="1" applyProtection="1">
      <protection locked="0"/>
    </xf>
    <xf numFmtId="37" fontId="4" fillId="0" borderId="3" xfId="3" applyNumberFormat="1" applyFont="1" applyFill="1" applyBorder="1" applyAlignment="1" applyProtection="1">
      <alignment horizontal="center"/>
      <protection locked="0"/>
    </xf>
    <xf numFmtId="5" fontId="4" fillId="0" borderId="3" xfId="3" applyNumberFormat="1" applyFont="1" applyFill="1" applyBorder="1" applyProtection="1">
      <protection locked="0"/>
    </xf>
    <xf numFmtId="10" fontId="4" fillId="0" borderId="3" xfId="3" applyNumberFormat="1" applyFont="1" applyFill="1" applyBorder="1" applyProtection="1">
      <protection locked="0"/>
    </xf>
    <xf numFmtId="39" fontId="4" fillId="0" borderId="3" xfId="3" applyNumberFormat="1" applyFont="1" applyFill="1" applyBorder="1" applyProtection="1">
      <protection locked="0"/>
    </xf>
    <xf numFmtId="10" fontId="4" fillId="0" borderId="3" xfId="2" applyNumberFormat="1" applyFont="1" applyFill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center"/>
    </xf>
    <xf numFmtId="164" fontId="4" fillId="0" borderId="6" xfId="3" applyNumberFormat="1" applyFont="1" applyFill="1" applyBorder="1" applyAlignment="1" applyProtection="1">
      <alignment horizontal="center"/>
      <protection locked="0"/>
    </xf>
    <xf numFmtId="41" fontId="4" fillId="0" borderId="6" xfId="3" quotePrefix="1" applyFont="1" applyFill="1" applyBorder="1" applyAlignment="1" applyProtection="1">
      <alignment horizontal="center"/>
      <protection locked="0"/>
    </xf>
    <xf numFmtId="41" fontId="4" fillId="0" borderId="6" xfId="3" applyFont="1" applyFill="1" applyBorder="1" applyProtection="1">
      <protection locked="0"/>
    </xf>
    <xf numFmtId="43" fontId="5" fillId="0" borderId="11" xfId="1" applyNumberFormat="1" applyFont="1" applyBorder="1"/>
    <xf numFmtId="10" fontId="5" fillId="0" borderId="11" xfId="2" applyNumberFormat="1" applyFont="1" applyBorder="1"/>
    <xf numFmtId="166" fontId="5" fillId="0" borderId="11" xfId="0" applyNumberFormat="1" applyFont="1" applyBorder="1"/>
    <xf numFmtId="9" fontId="5" fillId="0" borderId="11" xfId="2" applyNumberFormat="1" applyFont="1" applyBorder="1"/>
    <xf numFmtId="10" fontId="5" fillId="0" borderId="11" xfId="0" applyNumberFormat="1" applyFont="1" applyBorder="1"/>
    <xf numFmtId="41" fontId="4" fillId="0" borderId="7" xfId="3" applyFont="1" applyFill="1" applyBorder="1" applyProtection="1">
      <protection locked="0"/>
    </xf>
    <xf numFmtId="0" fontId="5" fillId="0" borderId="1" xfId="0" applyFont="1" applyBorder="1"/>
    <xf numFmtId="165" fontId="5" fillId="0" borderId="2" xfId="1" applyNumberFormat="1" applyFont="1" applyBorder="1"/>
    <xf numFmtId="10" fontId="5" fillId="0" borderId="2" xfId="2" applyNumberFormat="1" applyFont="1" applyBorder="1"/>
    <xf numFmtId="0" fontId="5" fillId="0" borderId="3" xfId="0" applyFont="1" applyBorder="1"/>
    <xf numFmtId="167" fontId="5" fillId="0" borderId="11" xfId="1" applyNumberFormat="1" applyFont="1" applyBorder="1"/>
    <xf numFmtId="165" fontId="5" fillId="0" borderId="11" xfId="1" applyNumberFormat="1" applyFont="1" applyBorder="1"/>
    <xf numFmtId="165" fontId="5" fillId="0" borderId="1" xfId="0" applyNumberFormat="1" applyFont="1" applyBorder="1"/>
    <xf numFmtId="43" fontId="5" fillId="0" borderId="1" xfId="0" applyNumberFormat="1" applyFont="1" applyBorder="1"/>
    <xf numFmtId="43" fontId="5" fillId="0" borderId="3" xfId="0" applyNumberFormat="1" applyFont="1" applyBorder="1"/>
    <xf numFmtId="41" fontId="4" fillId="0" borderId="0" xfId="0" applyNumberFormat="1" applyFont="1" applyFill="1" applyAlignment="1" applyProtection="1">
      <alignment horizontal="right"/>
      <protection locked="0"/>
    </xf>
    <xf numFmtId="41" fontId="4" fillId="0" borderId="1" xfId="0" applyNumberFormat="1" applyFon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5" fillId="0" borderId="12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41" fontId="4" fillId="0" borderId="2" xfId="3" applyFont="1" applyFill="1" applyBorder="1" applyAlignment="1" applyProtection="1">
      <alignment wrapText="1"/>
      <protection locked="0"/>
    </xf>
    <xf numFmtId="41" fontId="4" fillId="0" borderId="2" xfId="3" applyFont="1" applyFill="1" applyBorder="1" applyAlignment="1" applyProtection="1">
      <alignment horizontal="center" wrapText="1"/>
      <protection locked="0"/>
    </xf>
    <xf numFmtId="0" fontId="5" fillId="0" borderId="1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1" fontId="4" fillId="0" borderId="3" xfId="3" applyFont="1" applyFill="1" applyBorder="1" applyAlignment="1" applyProtection="1">
      <alignment horizontal="center" wrapText="1"/>
      <protection locked="0"/>
    </xf>
    <xf numFmtId="41" fontId="4" fillId="0" borderId="3" xfId="3" applyFont="1" applyFill="1" applyBorder="1" applyAlignment="1" applyProtection="1">
      <alignment wrapText="1"/>
      <protection locked="0"/>
    </xf>
    <xf numFmtId="0" fontId="5" fillId="0" borderId="14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6" fillId="0" borderId="0" xfId="0" applyFont="1" applyAlignment="1">
      <alignment horizontal="right"/>
    </xf>
    <xf numFmtId="0" fontId="7" fillId="0" borderId="8" xfId="0" applyFont="1" applyBorder="1" applyAlignment="1">
      <alignment horizontal="center"/>
    </xf>
    <xf numFmtId="41" fontId="8" fillId="0" borderId="3" xfId="3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/>
    </xf>
    <xf numFmtId="0" fontId="5" fillId="0" borderId="11" xfId="0" applyFont="1" applyBorder="1"/>
    <xf numFmtId="0" fontId="5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10" fontId="5" fillId="2" borderId="11" xfId="2" applyNumberFormat="1" applyFont="1" applyFill="1" applyBorder="1"/>
    <xf numFmtId="10" fontId="5" fillId="2" borderId="11" xfId="0" applyNumberFormat="1" applyFont="1" applyFill="1" applyBorder="1"/>
    <xf numFmtId="165" fontId="5" fillId="2" borderId="11" xfId="1" applyNumberFormat="1" applyFont="1" applyFill="1" applyBorder="1"/>
    <xf numFmtId="167" fontId="5" fillId="2" borderId="11" xfId="1" applyNumberFormat="1" applyFont="1" applyFill="1" applyBorder="1"/>
    <xf numFmtId="0" fontId="5" fillId="0" borderId="3" xfId="0" applyFont="1" applyFill="1" applyBorder="1"/>
    <xf numFmtId="0" fontId="5" fillId="0" borderId="1" xfId="0" applyFont="1" applyFill="1" applyBorder="1"/>
    <xf numFmtId="0" fontId="5" fillId="0" borderId="11" xfId="0" applyFont="1" applyFill="1" applyBorder="1"/>
    <xf numFmtId="0" fontId="9" fillId="2" borderId="8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Ut98 COS Study 5 Function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%20WA%20December%202009%20te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T5">
            <v>3</v>
          </cell>
        </row>
        <row r="6">
          <cell r="C6" t="str">
            <v>WCA Method</v>
          </cell>
        </row>
        <row r="8">
          <cell r="D8">
            <v>0.32866311526453879</v>
          </cell>
        </row>
        <row r="9">
          <cell r="D9">
            <v>0.67133688473546127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61">
          <cell r="H61">
            <v>4.0554694704984802E-2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tabSelected="1" topLeftCell="A13" workbookViewId="0">
      <selection activeCell="C31" sqref="C31"/>
    </sheetView>
  </sheetViews>
  <sheetFormatPr defaultRowHeight="15"/>
  <cols>
    <col min="1" max="1" width="6.85546875" customWidth="1"/>
    <col min="2" max="2" width="12.85546875" bestFit="1" customWidth="1"/>
    <col min="3" max="3" width="33.28515625" customWidth="1"/>
    <col min="4" max="4" width="15.85546875" customWidth="1"/>
    <col min="5" max="5" width="16" customWidth="1"/>
    <col min="6" max="6" width="14.7109375" customWidth="1"/>
    <col min="7" max="7" width="16" customWidth="1"/>
    <col min="8" max="8" width="18.140625" customWidth="1"/>
    <col min="9" max="9" width="17" customWidth="1"/>
    <col min="10" max="10" width="18.28515625" customWidth="1"/>
    <col min="11" max="13" width="13.7109375" customWidth="1"/>
    <col min="14" max="14" width="18.7109375" bestFit="1" customWidth="1"/>
  </cols>
  <sheetData>
    <row r="1" spans="1:10" ht="15.75">
      <c r="B1" s="3"/>
      <c r="C1" s="1"/>
      <c r="D1" s="3"/>
      <c r="E1" s="3"/>
      <c r="F1" s="3"/>
    </row>
    <row r="2" spans="1:10" ht="15.75">
      <c r="A2" s="4"/>
      <c r="B2" s="5"/>
      <c r="D2" s="5"/>
      <c r="E2" s="5"/>
      <c r="F2" s="6"/>
    </row>
    <row r="4" spans="1:10" ht="15.75">
      <c r="B4" s="2"/>
      <c r="C4" s="70" t="s">
        <v>66</v>
      </c>
      <c r="D4" s="70"/>
      <c r="E4" s="70"/>
      <c r="F4" s="70"/>
      <c r="G4" s="70"/>
      <c r="H4" s="70"/>
      <c r="I4" s="70"/>
      <c r="J4" s="70"/>
    </row>
    <row r="5" spans="1:10" ht="15.75">
      <c r="G5" s="3"/>
      <c r="H5" s="3"/>
    </row>
    <row r="6" spans="1:10" ht="16.5" thickBot="1"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69</v>
      </c>
      <c r="I6" s="33" t="s">
        <v>6</v>
      </c>
      <c r="J6" s="33" t="s">
        <v>7</v>
      </c>
    </row>
    <row r="7" spans="1:10" ht="15.75">
      <c r="A7" s="53"/>
      <c r="B7" s="54"/>
      <c r="C7" s="53"/>
      <c r="D7" s="53"/>
      <c r="E7" s="53"/>
      <c r="F7" s="53"/>
      <c r="G7" s="53"/>
      <c r="H7" s="54"/>
      <c r="I7" s="55"/>
      <c r="J7" s="56" t="s">
        <v>16</v>
      </c>
    </row>
    <row r="8" spans="1:10" ht="15.75">
      <c r="A8" s="57"/>
      <c r="B8" s="57"/>
      <c r="C8" s="57"/>
      <c r="D8" s="57"/>
      <c r="E8" s="58" t="s">
        <v>12</v>
      </c>
      <c r="F8" s="58" t="s">
        <v>13</v>
      </c>
      <c r="G8" s="58" t="s">
        <v>14</v>
      </c>
      <c r="H8" s="58" t="s">
        <v>16</v>
      </c>
      <c r="I8" s="59" t="s">
        <v>46</v>
      </c>
      <c r="J8" s="60" t="s">
        <v>48</v>
      </c>
    </row>
    <row r="9" spans="1:10" ht="15.75">
      <c r="A9" s="58" t="s">
        <v>17</v>
      </c>
      <c r="B9" s="58" t="s">
        <v>18</v>
      </c>
      <c r="C9" s="58" t="s">
        <v>19</v>
      </c>
      <c r="D9" s="58" t="s">
        <v>20</v>
      </c>
      <c r="E9" s="58" t="s">
        <v>21</v>
      </c>
      <c r="F9" s="58" t="s">
        <v>22</v>
      </c>
      <c r="G9" s="58" t="s">
        <v>23</v>
      </c>
      <c r="H9" s="58" t="s">
        <v>25</v>
      </c>
      <c r="I9" s="59" t="s">
        <v>47</v>
      </c>
      <c r="J9" s="60" t="s">
        <v>24</v>
      </c>
    </row>
    <row r="10" spans="1:10" ht="16.5" thickBot="1">
      <c r="A10" s="61" t="s">
        <v>26</v>
      </c>
      <c r="B10" s="61" t="s">
        <v>26</v>
      </c>
      <c r="C10" s="62"/>
      <c r="D10" s="61" t="s">
        <v>27</v>
      </c>
      <c r="E10" s="61" t="s">
        <v>28</v>
      </c>
      <c r="F10" s="61" t="s">
        <v>29</v>
      </c>
      <c r="G10" s="61" t="s">
        <v>30</v>
      </c>
      <c r="H10" s="61" t="s">
        <v>31</v>
      </c>
      <c r="I10" s="63" t="s">
        <v>65</v>
      </c>
      <c r="J10" s="64" t="s">
        <v>77</v>
      </c>
    </row>
    <row r="11" spans="1:10" ht="16.5" thickBot="1">
      <c r="A11" s="10"/>
      <c r="B11" s="10"/>
      <c r="C11" s="11"/>
      <c r="D11" s="67"/>
      <c r="E11" s="67"/>
      <c r="F11" s="67"/>
      <c r="G11" s="67"/>
      <c r="H11" s="67"/>
      <c r="I11" s="68" t="s">
        <v>71</v>
      </c>
      <c r="J11" s="66" t="s">
        <v>72</v>
      </c>
    </row>
    <row r="12" spans="1:10" ht="16.5" thickBot="1">
      <c r="A12" s="12">
        <v>1</v>
      </c>
      <c r="B12" s="13" t="s">
        <v>32</v>
      </c>
      <c r="C12" s="14" t="s">
        <v>33</v>
      </c>
      <c r="D12" s="15">
        <v>118412053.8</v>
      </c>
      <c r="E12" s="16">
        <v>3.1535403935005403E-2</v>
      </c>
      <c r="F12" s="17">
        <f t="shared" ref="F12:F18" si="0">(E12/E$20)</f>
        <v>0.77760180823477421</v>
      </c>
      <c r="G12" s="15">
        <v>121560019.58864465</v>
      </c>
      <c r="H12" s="16">
        <v>2.6584842400940237E-2</v>
      </c>
      <c r="I12" s="37">
        <f t="shared" ref="I12:I18" si="1">+D12/G12</f>
        <v>0.97410360907066917</v>
      </c>
      <c r="J12" s="38">
        <f t="shared" ref="J12:J18" si="2">1/I12-1</f>
        <v>2.6584842400940278E-2</v>
      </c>
    </row>
    <row r="13" spans="1:10" ht="16.5" thickBot="1">
      <c r="A13" s="18">
        <f t="shared" ref="A13:A18" si="3">A12+1</f>
        <v>2</v>
      </c>
      <c r="B13" s="13" t="s">
        <v>34</v>
      </c>
      <c r="C13" s="14" t="s">
        <v>35</v>
      </c>
      <c r="D13" s="15">
        <v>39618396.077282183</v>
      </c>
      <c r="E13" s="16">
        <v>6.5691704362443037E-2</v>
      </c>
      <c r="F13" s="17">
        <f t="shared" si="0"/>
        <v>1.619829833273742</v>
      </c>
      <c r="G13" s="15">
        <v>36911392.972716928</v>
      </c>
      <c r="H13" s="16">
        <v>-6.8326923161775702E-2</v>
      </c>
      <c r="I13" s="37">
        <f t="shared" si="1"/>
        <v>1.0733378744759412</v>
      </c>
      <c r="J13" s="38">
        <f t="shared" si="2"/>
        <v>-6.8326923161775577E-2</v>
      </c>
    </row>
    <row r="14" spans="1:10" ht="16.5" thickBot="1">
      <c r="A14" s="18">
        <f t="shared" si="3"/>
        <v>3</v>
      </c>
      <c r="B14" s="13" t="s">
        <v>36</v>
      </c>
      <c r="C14" s="14" t="s">
        <v>37</v>
      </c>
      <c r="D14" s="15">
        <v>58011657.992478229</v>
      </c>
      <c r="E14" s="16">
        <v>4.8833776361697695E-2</v>
      </c>
      <c r="F14" s="17">
        <f t="shared" si="0"/>
        <v>1.2041460727774944</v>
      </c>
      <c r="G14" s="15">
        <v>56668272.950192668</v>
      </c>
      <c r="H14" s="16">
        <v>-2.3157156488437969E-2</v>
      </c>
      <c r="I14" s="37">
        <f t="shared" si="1"/>
        <v>1.0237061228858395</v>
      </c>
      <c r="J14" s="38">
        <f t="shared" si="2"/>
        <v>-2.3157156488437969E-2</v>
      </c>
    </row>
    <row r="15" spans="1:10" ht="16.5" thickBot="1">
      <c r="A15" s="18">
        <f t="shared" si="3"/>
        <v>4</v>
      </c>
      <c r="B15" s="13" t="s">
        <v>38</v>
      </c>
      <c r="C15" s="14" t="s">
        <v>39</v>
      </c>
      <c r="D15" s="15">
        <v>20765255.97092241</v>
      </c>
      <c r="E15" s="16">
        <v>2.9956682458433269E-2</v>
      </c>
      <c r="F15" s="17">
        <f t="shared" si="0"/>
        <v>0.73867360305269736</v>
      </c>
      <c r="G15" s="15">
        <v>21402485.423640102</v>
      </c>
      <c r="H15" s="16">
        <v>3.0687291002336022E-2</v>
      </c>
      <c r="I15" s="37">
        <f t="shared" si="1"/>
        <v>0.97022638071680034</v>
      </c>
      <c r="J15" s="38">
        <f t="shared" si="2"/>
        <v>3.0687291002335915E-2</v>
      </c>
    </row>
    <row r="16" spans="1:10" ht="16.5" thickBot="1">
      <c r="A16" s="18">
        <f t="shared" si="3"/>
        <v>5</v>
      </c>
      <c r="B16" s="19" t="s">
        <v>38</v>
      </c>
      <c r="C16" s="14" t="s">
        <v>40</v>
      </c>
      <c r="D16" s="15">
        <v>20784274.384601828</v>
      </c>
      <c r="E16" s="16">
        <v>2.4872994154745007E-2</v>
      </c>
      <c r="F16" s="17">
        <f t="shared" si="0"/>
        <v>0.61331972378743438</v>
      </c>
      <c r="G16" s="15">
        <v>21683491.945166726</v>
      </c>
      <c r="H16" s="16">
        <v>4.326432301293566E-2</v>
      </c>
      <c r="I16" s="37">
        <f t="shared" si="1"/>
        <v>0.95852985474669661</v>
      </c>
      <c r="J16" s="38">
        <f t="shared" si="2"/>
        <v>4.3264323012935701E-2</v>
      </c>
    </row>
    <row r="17" spans="1:14" ht="16.5" thickBot="1">
      <c r="A17" s="18">
        <f t="shared" si="3"/>
        <v>6</v>
      </c>
      <c r="B17" s="13" t="s">
        <v>41</v>
      </c>
      <c r="C17" s="14" t="s">
        <v>42</v>
      </c>
      <c r="D17" s="15">
        <v>11640974.999999998</v>
      </c>
      <c r="E17" s="16">
        <v>5.0658444436233532E-2</v>
      </c>
      <c r="F17" s="17">
        <f t="shared" si="0"/>
        <v>1.2491388433508988</v>
      </c>
      <c r="G17" s="15">
        <v>11297518.120387932</v>
      </c>
      <c r="H17" s="16">
        <v>-2.9504133426286536E-2</v>
      </c>
      <c r="I17" s="37">
        <f t="shared" si="1"/>
        <v>1.0304010912797077</v>
      </c>
      <c r="J17" s="38">
        <f t="shared" si="2"/>
        <v>-2.9504133426286439E-2</v>
      </c>
    </row>
    <row r="18" spans="1:14" ht="16.5" thickBot="1">
      <c r="A18" s="18">
        <f t="shared" si="3"/>
        <v>7</v>
      </c>
      <c r="B18" s="13" t="s">
        <v>43</v>
      </c>
      <c r="C18" s="14" t="s">
        <v>44</v>
      </c>
      <c r="D18" s="15">
        <v>1778495.8793352358</v>
      </c>
      <c r="E18" s="16">
        <v>0.1079394972218834</v>
      </c>
      <c r="F18" s="17">
        <f t="shared" si="0"/>
        <v>2.661578345172845</v>
      </c>
      <c r="G18" s="15">
        <v>1487928.1038709884</v>
      </c>
      <c r="H18" s="16">
        <v>-0.1633783799222833</v>
      </c>
      <c r="I18" s="37">
        <f t="shared" si="1"/>
        <v>1.1952834782193491</v>
      </c>
      <c r="J18" s="38">
        <f t="shared" si="2"/>
        <v>-0.16337837992228332</v>
      </c>
    </row>
    <row r="19" spans="1:14" ht="15.75">
      <c r="A19" s="20"/>
      <c r="B19" s="21"/>
      <c r="C19" s="21"/>
      <c r="D19" s="22"/>
      <c r="E19" s="21"/>
      <c r="F19" s="23"/>
      <c r="G19" s="22"/>
      <c r="H19" s="24"/>
      <c r="I19" s="43"/>
      <c r="J19" s="43"/>
    </row>
    <row r="20" spans="1:14" ht="15.75">
      <c r="A20" s="18">
        <f>A18+1</f>
        <v>8</v>
      </c>
      <c r="B20" s="21"/>
      <c r="C20" s="9" t="s">
        <v>45</v>
      </c>
      <c r="D20" s="22">
        <f>SUM(D12:D18)</f>
        <v>271011109.10461986</v>
      </c>
      <c r="E20" s="25">
        <v>4.0554694704984802E-2</v>
      </c>
      <c r="F20" s="23">
        <f>(E20/E$20)</f>
        <v>1</v>
      </c>
      <c r="G20" s="22">
        <v>271011109.10461998</v>
      </c>
      <c r="H20" s="26">
        <v>4.2784098748832623E-16</v>
      </c>
      <c r="I20" s="44">
        <f>+D20/G20</f>
        <v>0.99999999999999956</v>
      </c>
      <c r="J20" s="45">
        <f>1/I20-1</f>
        <v>0</v>
      </c>
    </row>
    <row r="21" spans="1:14" ht="16.5" thickBot="1">
      <c r="A21" s="27"/>
      <c r="B21" s="11"/>
      <c r="C21" s="11"/>
      <c r="D21" s="28"/>
      <c r="E21" s="29"/>
      <c r="F21" s="30"/>
      <c r="G21" s="28"/>
      <c r="H21" s="31"/>
      <c r="I21" s="46"/>
      <c r="J21" s="46"/>
    </row>
    <row r="22" spans="1:14" ht="15.75">
      <c r="A22" s="7"/>
      <c r="B22" s="7" t="s">
        <v>68</v>
      </c>
      <c r="C22" s="7"/>
      <c r="D22" s="7"/>
      <c r="E22" s="7"/>
      <c r="F22" s="7"/>
      <c r="G22" s="7"/>
      <c r="H22" s="7"/>
    </row>
    <row r="23" spans="1:14" ht="15.75">
      <c r="A23" s="7"/>
      <c r="B23" s="52" t="s">
        <v>67</v>
      </c>
      <c r="C23" s="7" t="s">
        <v>70</v>
      </c>
      <c r="D23" s="7"/>
      <c r="E23" s="7"/>
      <c r="F23" s="7"/>
      <c r="G23" s="7"/>
      <c r="H23" s="7"/>
    </row>
    <row r="24" spans="1:14" ht="15.75">
      <c r="A24" s="7"/>
      <c r="B24" s="52"/>
      <c r="C24" s="7"/>
      <c r="D24" s="7"/>
      <c r="E24" s="7"/>
      <c r="F24" s="7"/>
      <c r="G24" s="7"/>
      <c r="H24" s="7"/>
    </row>
    <row r="25" spans="1:14" ht="15.75">
      <c r="A25" s="7"/>
      <c r="B25" s="52"/>
      <c r="C25" s="7"/>
      <c r="D25" s="7"/>
      <c r="E25" s="7"/>
      <c r="F25" s="7"/>
      <c r="G25" s="7"/>
      <c r="H25" s="7"/>
    </row>
    <row r="26" spans="1:14" ht="16.5" thickBot="1">
      <c r="A26" s="32"/>
      <c r="B26" s="32"/>
      <c r="C26" s="65" t="s">
        <v>76</v>
      </c>
      <c r="D26" s="33" t="s">
        <v>8</v>
      </c>
      <c r="E26" s="33" t="s">
        <v>9</v>
      </c>
      <c r="F26" s="33" t="s">
        <v>10</v>
      </c>
      <c r="G26" s="33" t="s">
        <v>11</v>
      </c>
      <c r="H26" s="33" t="s">
        <v>56</v>
      </c>
      <c r="I26" s="33" t="s">
        <v>58</v>
      </c>
      <c r="J26" s="33" t="s">
        <v>57</v>
      </c>
      <c r="K26" s="32"/>
      <c r="L26" s="32"/>
      <c r="M26" s="32"/>
      <c r="N26" s="32"/>
    </row>
    <row r="27" spans="1:14" ht="15.75">
      <c r="A27" s="32"/>
      <c r="B27" s="32"/>
      <c r="C27" s="32"/>
      <c r="D27" s="71" t="s">
        <v>49</v>
      </c>
      <c r="E27" s="56" t="s">
        <v>14</v>
      </c>
      <c r="F27" s="71" t="s">
        <v>49</v>
      </c>
      <c r="G27" s="56" t="s">
        <v>53</v>
      </c>
      <c r="H27" s="56" t="s">
        <v>59</v>
      </c>
      <c r="I27" s="56" t="s">
        <v>61</v>
      </c>
      <c r="J27" s="56" t="s">
        <v>15</v>
      </c>
      <c r="K27" s="32"/>
      <c r="L27" s="32"/>
      <c r="M27" s="32"/>
      <c r="N27" s="32"/>
    </row>
    <row r="28" spans="1:14" ht="15.75">
      <c r="A28" s="32"/>
      <c r="B28" s="32"/>
      <c r="C28" s="32"/>
      <c r="D28" s="72" t="s">
        <v>50</v>
      </c>
      <c r="E28" s="60" t="s">
        <v>51</v>
      </c>
      <c r="F28" s="72" t="s">
        <v>50</v>
      </c>
      <c r="G28" s="60" t="s">
        <v>15</v>
      </c>
      <c r="H28" s="60" t="s">
        <v>60</v>
      </c>
      <c r="I28" s="60" t="s">
        <v>47</v>
      </c>
      <c r="J28" s="60" t="s">
        <v>63</v>
      </c>
      <c r="K28" s="32"/>
      <c r="L28" s="32"/>
      <c r="M28" s="32"/>
      <c r="N28" s="32"/>
    </row>
    <row r="29" spans="1:14" ht="15.75">
      <c r="A29" s="32"/>
      <c r="B29" s="32"/>
      <c r="C29" s="32"/>
      <c r="D29" s="72" t="s">
        <v>27</v>
      </c>
      <c r="E29" s="60" t="s">
        <v>52</v>
      </c>
      <c r="F29" s="72" t="s">
        <v>52</v>
      </c>
      <c r="G29" s="60" t="s">
        <v>54</v>
      </c>
      <c r="H29" s="60" t="s">
        <v>50</v>
      </c>
      <c r="I29" s="60" t="s">
        <v>62</v>
      </c>
      <c r="J29" s="60" t="s">
        <v>64</v>
      </c>
      <c r="K29" s="32"/>
      <c r="L29" s="32"/>
      <c r="M29" s="32"/>
      <c r="N29" s="32"/>
    </row>
    <row r="30" spans="1:14" ht="16.5" thickBot="1">
      <c r="A30" s="32"/>
      <c r="B30" s="32"/>
      <c r="C30" s="32"/>
      <c r="D30" s="73" t="s">
        <v>15</v>
      </c>
      <c r="E30" s="64" t="s">
        <v>15</v>
      </c>
      <c r="F30" s="73" t="s">
        <v>15</v>
      </c>
      <c r="G30" s="64" t="s">
        <v>55</v>
      </c>
      <c r="H30" s="64" t="s">
        <v>15</v>
      </c>
      <c r="I30" s="64" t="s">
        <v>15</v>
      </c>
      <c r="J30" s="64"/>
      <c r="K30" s="32"/>
      <c r="L30" s="32"/>
      <c r="M30" s="32"/>
      <c r="N30" s="32"/>
    </row>
    <row r="31" spans="1:14" ht="27" thickBot="1">
      <c r="A31" s="32"/>
      <c r="B31" s="32"/>
      <c r="C31" s="32"/>
      <c r="D31" s="81" t="s">
        <v>80</v>
      </c>
      <c r="E31" s="82" t="s">
        <v>73</v>
      </c>
      <c r="F31" s="83"/>
      <c r="G31" s="82" t="s">
        <v>74</v>
      </c>
      <c r="H31" s="82" t="s">
        <v>75</v>
      </c>
      <c r="I31" s="82" t="s">
        <v>78</v>
      </c>
      <c r="J31" s="82" t="s">
        <v>79</v>
      </c>
      <c r="K31" s="32"/>
      <c r="L31" s="32"/>
      <c r="M31" s="32"/>
      <c r="N31" s="32"/>
    </row>
    <row r="32" spans="1:14" ht="16.5" thickBot="1">
      <c r="A32" s="34">
        <f>+A20+1</f>
        <v>9</v>
      </c>
      <c r="B32" s="35" t="s">
        <v>32</v>
      </c>
      <c r="C32" s="36" t="s">
        <v>33</v>
      </c>
      <c r="D32" s="74">
        <v>0.10580000000000001</v>
      </c>
      <c r="E32" s="39">
        <f t="shared" ref="E32:E38" si="4">+D32+J12</f>
        <v>0.13238484240094028</v>
      </c>
      <c r="F32" s="74">
        <v>0.1206</v>
      </c>
      <c r="G32" s="40">
        <f t="shared" ref="G32:G38" si="5">+F32/D32</f>
        <v>1.1398865784499055</v>
      </c>
      <c r="H32" s="77">
        <f t="shared" ref="H32:H38" si="6">(1+F32)*D12</f>
        <v>132692547.48828</v>
      </c>
      <c r="I32" s="76">
        <f t="shared" ref="I32:I38" si="7">+H32/G12</f>
        <v>1.0915805043245919</v>
      </c>
      <c r="J32" s="37">
        <f t="shared" ref="J32:J38" si="8">+I32/I$40</f>
        <v>0.98656311653378104</v>
      </c>
      <c r="K32" s="32"/>
      <c r="L32" s="32"/>
      <c r="M32" s="32"/>
      <c r="N32" s="32"/>
    </row>
    <row r="33" spans="1:14" ht="16.5" thickBot="1">
      <c r="A33" s="18">
        <f>+A32+1</f>
        <v>10</v>
      </c>
      <c r="B33" s="13" t="s">
        <v>34</v>
      </c>
      <c r="C33" s="14" t="s">
        <v>35</v>
      </c>
      <c r="D33" s="75">
        <f>+D32</f>
        <v>0.10580000000000001</v>
      </c>
      <c r="E33" s="39">
        <f t="shared" si="4"/>
        <v>3.7473076838224428E-2</v>
      </c>
      <c r="F33" s="74">
        <v>8.7300000000000003E-2</v>
      </c>
      <c r="G33" s="40">
        <f t="shared" si="5"/>
        <v>0.82514177693761814</v>
      </c>
      <c r="H33" s="77">
        <f t="shared" si="6"/>
        <v>43077082.054828912</v>
      </c>
      <c r="I33" s="76">
        <f t="shared" si="7"/>
        <v>1.1670402709176908</v>
      </c>
      <c r="J33" s="37">
        <f t="shared" si="8"/>
        <v>1.054763145948068</v>
      </c>
      <c r="K33" s="32"/>
      <c r="L33" s="32"/>
      <c r="M33" s="32"/>
      <c r="N33" s="32"/>
    </row>
    <row r="34" spans="1:14" ht="16.5" thickBot="1">
      <c r="A34" s="18">
        <f t="shared" ref="A34:A38" si="9">+A33+1</f>
        <v>11</v>
      </c>
      <c r="B34" s="13" t="s">
        <v>36</v>
      </c>
      <c r="C34" s="42" t="s">
        <v>37</v>
      </c>
      <c r="D34" s="75">
        <f t="shared" ref="D34:D38" si="10">+D33</f>
        <v>0.10580000000000001</v>
      </c>
      <c r="E34" s="39">
        <f t="shared" si="4"/>
        <v>8.2642843511562036E-2</v>
      </c>
      <c r="F34" s="74">
        <f>+F33</f>
        <v>8.7300000000000003E-2</v>
      </c>
      <c r="G34" s="40">
        <f t="shared" si="5"/>
        <v>0.82514177693761814</v>
      </c>
      <c r="H34" s="77">
        <f t="shared" si="6"/>
        <v>63076075.735221572</v>
      </c>
      <c r="I34" s="76">
        <f t="shared" si="7"/>
        <v>1.1130756674137732</v>
      </c>
      <c r="J34" s="37">
        <f t="shared" si="8"/>
        <v>1.0059903003316319</v>
      </c>
      <c r="K34" s="32"/>
      <c r="L34" s="32"/>
      <c r="M34" s="32"/>
      <c r="N34" s="32"/>
    </row>
    <row r="35" spans="1:14" ht="16.5" thickBot="1">
      <c r="A35" s="18">
        <f t="shared" si="9"/>
        <v>12</v>
      </c>
      <c r="B35" s="13" t="s">
        <v>38</v>
      </c>
      <c r="C35" s="14" t="s">
        <v>39</v>
      </c>
      <c r="D35" s="75">
        <f t="shared" si="10"/>
        <v>0.10580000000000001</v>
      </c>
      <c r="E35" s="39">
        <f t="shared" si="4"/>
        <v>0.13648729100233592</v>
      </c>
      <c r="F35" s="74">
        <f>+F32</f>
        <v>0.1206</v>
      </c>
      <c r="G35" s="40">
        <f t="shared" si="5"/>
        <v>1.1398865784499055</v>
      </c>
      <c r="H35" s="77">
        <f t="shared" si="6"/>
        <v>23269545.841015656</v>
      </c>
      <c r="I35" s="76">
        <f t="shared" si="7"/>
        <v>1.0872356822312466</v>
      </c>
      <c r="J35" s="37">
        <f t="shared" si="8"/>
        <v>0.98263629555428056</v>
      </c>
      <c r="K35" s="32"/>
      <c r="L35" s="32"/>
      <c r="M35" s="32"/>
      <c r="N35" s="32"/>
    </row>
    <row r="36" spans="1:14" ht="16.5" thickBot="1">
      <c r="A36" s="18">
        <f t="shared" si="9"/>
        <v>13</v>
      </c>
      <c r="B36" s="19" t="s">
        <v>38</v>
      </c>
      <c r="C36" s="14" t="s">
        <v>40</v>
      </c>
      <c r="D36" s="75">
        <f t="shared" si="10"/>
        <v>0.10580000000000001</v>
      </c>
      <c r="E36" s="39">
        <f t="shared" si="4"/>
        <v>0.14906432301293571</v>
      </c>
      <c r="F36" s="74">
        <f>+F32</f>
        <v>0.1206</v>
      </c>
      <c r="G36" s="40">
        <f t="shared" si="5"/>
        <v>1.1398865784499055</v>
      </c>
      <c r="H36" s="77">
        <f t="shared" si="6"/>
        <v>23290857.875384808</v>
      </c>
      <c r="I36" s="76">
        <f t="shared" si="7"/>
        <v>1.0741285552291482</v>
      </c>
      <c r="J36" s="37">
        <f t="shared" si="8"/>
        <v>0.97079016234398174</v>
      </c>
      <c r="K36" s="32"/>
      <c r="L36" s="32"/>
      <c r="M36" s="32"/>
      <c r="N36" s="32"/>
    </row>
    <row r="37" spans="1:14" ht="16.5" thickBot="1">
      <c r="A37" s="18">
        <f t="shared" si="9"/>
        <v>14</v>
      </c>
      <c r="B37" s="13" t="s">
        <v>41</v>
      </c>
      <c r="C37" s="14" t="s">
        <v>42</v>
      </c>
      <c r="D37" s="75">
        <f t="shared" si="10"/>
        <v>0.10580000000000001</v>
      </c>
      <c r="E37" s="39">
        <f t="shared" si="4"/>
        <v>7.6295866573713567E-2</v>
      </c>
      <c r="F37" s="74">
        <f>+F33</f>
        <v>8.7300000000000003E-2</v>
      </c>
      <c r="G37" s="40">
        <f t="shared" si="5"/>
        <v>0.82514177693761814</v>
      </c>
      <c r="H37" s="77">
        <f t="shared" si="6"/>
        <v>12657232.117499998</v>
      </c>
      <c r="I37" s="76">
        <f t="shared" si="7"/>
        <v>1.1203551065484263</v>
      </c>
      <c r="J37" s="37">
        <f t="shared" si="8"/>
        <v>1.0125694084513257</v>
      </c>
      <c r="K37" s="32"/>
      <c r="L37" s="32"/>
      <c r="M37" s="32"/>
      <c r="N37" s="32"/>
    </row>
    <row r="38" spans="1:14" ht="16.5" thickBot="1">
      <c r="A38" s="18">
        <f t="shared" si="9"/>
        <v>15</v>
      </c>
      <c r="B38" s="13" t="s">
        <v>43</v>
      </c>
      <c r="C38" s="14" t="s">
        <v>44</v>
      </c>
      <c r="D38" s="75">
        <f t="shared" si="10"/>
        <v>0.10580000000000001</v>
      </c>
      <c r="E38" s="39">
        <f t="shared" si="4"/>
        <v>-5.7578379922283318E-2</v>
      </c>
      <c r="F38" s="74">
        <v>0.01</v>
      </c>
      <c r="G38" s="40">
        <f t="shared" si="5"/>
        <v>9.4517958412098299E-2</v>
      </c>
      <c r="H38" s="47">
        <f t="shared" si="6"/>
        <v>1796280.8381285882</v>
      </c>
      <c r="I38" s="48">
        <f t="shared" si="7"/>
        <v>1.2072363130015424</v>
      </c>
      <c r="J38" s="37">
        <f t="shared" si="8"/>
        <v>1.0910920583768444</v>
      </c>
      <c r="K38" s="32"/>
      <c r="L38" s="32"/>
      <c r="M38" s="32"/>
      <c r="N38" s="32"/>
    </row>
    <row r="39" spans="1:14" ht="16.5" thickBot="1">
      <c r="A39" s="20"/>
      <c r="B39" s="21"/>
      <c r="C39" s="21"/>
      <c r="D39" s="79"/>
      <c r="E39" s="79"/>
      <c r="F39" s="79"/>
      <c r="G39" s="43"/>
      <c r="H39" s="43"/>
      <c r="I39" s="49"/>
      <c r="J39" s="50"/>
      <c r="K39" s="32"/>
      <c r="L39" s="32"/>
      <c r="M39" s="32"/>
      <c r="N39" s="32"/>
    </row>
    <row r="40" spans="1:14" ht="16.5" thickBot="1">
      <c r="A40" s="20">
        <f>+A38+1</f>
        <v>16</v>
      </c>
      <c r="B40" s="21"/>
      <c r="C40" s="9" t="s">
        <v>45</v>
      </c>
      <c r="D40" s="75">
        <f>+D38</f>
        <v>0.10580000000000001</v>
      </c>
      <c r="E40" s="41"/>
      <c r="F40" s="80"/>
      <c r="G40" s="69"/>
      <c r="H40" s="77">
        <f>SUM(H32:H38)</f>
        <v>299859621.95035952</v>
      </c>
      <c r="I40" s="76">
        <f>+H40/G20</f>
        <v>1.1064477133098001</v>
      </c>
      <c r="J40" s="37">
        <f>+I40/I$40</f>
        <v>1</v>
      </c>
      <c r="K40" s="32"/>
      <c r="L40" s="32"/>
      <c r="M40" s="32"/>
      <c r="N40" s="32"/>
    </row>
    <row r="41" spans="1:14" ht="16.5" thickBot="1">
      <c r="A41" s="27"/>
      <c r="B41" s="11"/>
      <c r="C41" s="11"/>
      <c r="D41" s="46"/>
      <c r="E41" s="46"/>
      <c r="F41" s="78"/>
      <c r="G41" s="46"/>
      <c r="H41" s="46"/>
      <c r="I41" s="46"/>
      <c r="J41" s="51"/>
      <c r="K41" s="32"/>
      <c r="L41" s="32"/>
      <c r="M41" s="32"/>
      <c r="N41" s="32"/>
    </row>
    <row r="42" spans="1:14" ht="15.7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ht="15.7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1:14" ht="15.75">
      <c r="A44" s="32"/>
      <c r="B44" s="32"/>
      <c r="C44" s="32"/>
      <c r="J44" s="32"/>
      <c r="K44" s="32"/>
      <c r="L44" s="32"/>
      <c r="M44" s="32"/>
      <c r="N44" s="32"/>
    </row>
    <row r="45" spans="1:14" ht="15.75">
      <c r="A45" s="32"/>
      <c r="B45" s="32"/>
      <c r="C45" s="32"/>
      <c r="J45" s="32"/>
      <c r="K45" s="32"/>
      <c r="L45" s="32"/>
      <c r="M45" s="32"/>
      <c r="N45" s="32"/>
    </row>
    <row r="46" spans="1:14" ht="15.75">
      <c r="A46" s="32"/>
      <c r="B46" s="32"/>
      <c r="C46" s="32"/>
      <c r="J46" s="32"/>
      <c r="K46" s="32"/>
      <c r="L46" s="32"/>
      <c r="M46" s="32"/>
      <c r="N46" s="32"/>
    </row>
    <row r="47" spans="1:14" ht="15.75">
      <c r="A47" s="32"/>
      <c r="B47" s="32"/>
      <c r="C47" s="32"/>
      <c r="J47" s="32"/>
      <c r="K47" s="32"/>
      <c r="L47" s="32"/>
      <c r="M47" s="32"/>
      <c r="N47" s="32"/>
    </row>
    <row r="48" spans="1:14" ht="15.75">
      <c r="A48" s="32"/>
      <c r="B48" s="32"/>
      <c r="C48" s="32"/>
      <c r="J48" s="32"/>
      <c r="K48" s="32"/>
      <c r="L48" s="32"/>
      <c r="M48" s="32"/>
      <c r="N48" s="32"/>
    </row>
    <row r="49" spans="6:14" ht="15.75">
      <c r="J49" s="32"/>
      <c r="K49" s="32"/>
      <c r="L49" s="32"/>
      <c r="M49" s="32"/>
      <c r="N49" s="32"/>
    </row>
    <row r="50" spans="6:14" ht="15.75">
      <c r="J50" s="32"/>
      <c r="K50" s="32"/>
      <c r="L50" s="32"/>
      <c r="M50" s="32"/>
      <c r="N50" s="32"/>
    </row>
    <row r="51" spans="6:14" ht="15.75">
      <c r="J51" s="32"/>
      <c r="K51" s="32"/>
      <c r="L51" s="32"/>
      <c r="M51" s="32"/>
      <c r="N51" s="32"/>
    </row>
    <row r="52" spans="6:14" ht="15.75">
      <c r="J52" s="32"/>
      <c r="K52" s="32"/>
      <c r="L52" s="32"/>
      <c r="M52" s="32"/>
      <c r="N52" s="32"/>
    </row>
    <row r="53" spans="6:14" ht="15.75">
      <c r="J53" s="32"/>
      <c r="K53" s="32"/>
      <c r="L53" s="32"/>
      <c r="M53" s="32"/>
      <c r="N53" s="32"/>
    </row>
    <row r="54" spans="6:14" ht="15.75">
      <c r="J54" s="32"/>
      <c r="K54" s="32"/>
      <c r="L54" s="32"/>
      <c r="M54" s="32"/>
      <c r="N54" s="32"/>
    </row>
    <row r="55" spans="6:14" ht="15.75">
      <c r="J55" s="32"/>
      <c r="K55" s="32"/>
      <c r="L55" s="32"/>
      <c r="M55" s="32"/>
      <c r="N55" s="32"/>
    </row>
    <row r="56" spans="6:14" ht="15.75">
      <c r="J56" s="32"/>
      <c r="K56" s="32"/>
      <c r="L56" s="32"/>
      <c r="M56" s="32"/>
      <c r="N56" s="32"/>
    </row>
    <row r="57" spans="6:14" ht="15.75">
      <c r="J57" s="32"/>
      <c r="K57" s="32"/>
      <c r="L57" s="32"/>
      <c r="M57" s="32"/>
      <c r="N57" s="32"/>
    </row>
    <row r="58" spans="6:14" ht="15.75">
      <c r="J58" s="32"/>
      <c r="K58" s="32"/>
      <c r="L58" s="32"/>
      <c r="M58" s="32"/>
      <c r="N58" s="32"/>
    </row>
    <row r="59" spans="6:14" ht="15.75">
      <c r="J59" s="32"/>
      <c r="K59" s="32"/>
      <c r="L59" s="32"/>
      <c r="M59" s="32"/>
      <c r="N59" s="32"/>
    </row>
    <row r="60" spans="6:14" ht="15.75">
      <c r="J60" s="32"/>
      <c r="K60" s="32"/>
      <c r="L60" s="32"/>
      <c r="M60" s="32"/>
      <c r="N60" s="32"/>
    </row>
    <row r="61" spans="6:14" ht="15.75">
      <c r="F61" s="32"/>
      <c r="J61" s="32"/>
      <c r="K61" s="32"/>
      <c r="L61" s="32"/>
      <c r="M61" s="32"/>
      <c r="N61" s="32"/>
    </row>
    <row r="62" spans="6:14" ht="15.75">
      <c r="F62" s="32"/>
      <c r="G62" s="32"/>
      <c r="H62" s="32"/>
      <c r="I62" s="32"/>
      <c r="J62" s="32"/>
      <c r="K62" s="32"/>
      <c r="L62" s="32"/>
      <c r="M62" s="32"/>
      <c r="N62" s="32"/>
    </row>
  </sheetData>
  <mergeCells count="1">
    <mergeCell ref="C4:J4"/>
  </mergeCells>
  <pageMargins left="0.7" right="0.7" top="2" bottom="0.75" header="1.3" footer="0.3"/>
  <pageSetup scale="68" orientation="landscape" r:id="rId1"/>
  <headerFooter>
    <oddHeader>&amp;C&amp;"Times New Roman,Regular"Staff Proposed Revenue Allocation&amp;R&amp;"Times New Roman,Regular"PacifiCorp Docket No. UE-100749
Exhibit No. ___ (TES-3)
October 5, 2010
&amp;"Times New Roman,Bold Italic"revised January 18, 2011</oddHeader>
    <oddFooter>&amp;R&amp;"Times New Roman,Regular"&amp;10Page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2011-01-18T08:00:00+00:00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DAD3DE-27E8-4016-B2D2-55DA8E38F5DA}"/>
</file>

<file path=customXml/itemProps2.xml><?xml version="1.0" encoding="utf-8"?>
<ds:datastoreItem xmlns:ds="http://schemas.openxmlformats.org/officeDocument/2006/customXml" ds:itemID="{FA41125D-F0DD-4A65-A1D5-C4E198223566}"/>
</file>

<file path=customXml/itemProps3.xml><?xml version="1.0" encoding="utf-8"?>
<ds:datastoreItem xmlns:ds="http://schemas.openxmlformats.org/officeDocument/2006/customXml" ds:itemID="{4CC14B6C-AB82-468C-A315-BCE231639175}"/>
</file>

<file path=customXml/itemProps4.xml><?xml version="1.0" encoding="utf-8"?>
<ds:datastoreItem xmlns:ds="http://schemas.openxmlformats.org/officeDocument/2006/customXml" ds:itemID="{1E5466F7-1331-450D-AEB5-A9FAEBD0CC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Schooley</dc:creator>
  <cp:lastModifiedBy>Thomas Schooley</cp:lastModifiedBy>
  <cp:lastPrinted>2011-01-18T19:05:38Z</cp:lastPrinted>
  <dcterms:created xsi:type="dcterms:W3CDTF">2010-09-24T23:26:14Z</dcterms:created>
  <dcterms:modified xsi:type="dcterms:W3CDTF">2011-01-18T19:07:18Z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