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01m107\c01m107\2016\2016_WA_Elec_and_Gas_GRC\Data Requests\Drafts\Liz\ICNU\"/>
    </mc:Choice>
  </mc:AlternateContent>
  <bookViews>
    <workbookView xWindow="30285" yWindow="-105" windowWidth="19410" windowHeight="11010" tabRatio="838"/>
  </bookViews>
  <sheets>
    <sheet name="ADJ DETAIL INPUT" sheetId="1" r:id="rId1"/>
    <sheet name="RR SUMMARY" sheetId="55" r:id="rId2"/>
    <sheet name="CF" sheetId="56" r:id="rId3"/>
    <sheet name="ADJ SUMMARY" sheetId="3" r:id="rId4"/>
    <sheet name="LEAD SHEETS-DO NOT ENTER" sheetId="76" r:id="rId5"/>
    <sheet name="DEBT CALC" sheetId="75" r:id="rId6"/>
    <sheet name="ROO INPUT" sheetId="5" r:id="rId7"/>
  </sheets>
  <externalReferences>
    <externalReference r:id="rId8"/>
    <externalReference r:id="rId9"/>
    <externalReference r:id="rId10"/>
  </externalReferences>
  <definedNames>
    <definedName name="ID_Elec" localSheetId="2">[1]DebtCalc!#REF!</definedName>
    <definedName name="ID_Elec" localSheetId="5">'DEBT CALC'!$A$65:$F$142</definedName>
    <definedName name="ID_Elec" localSheetId="4">#REF!</definedName>
    <definedName name="ID_Elec" localSheetId="1">[2]DebtCalc!#REF!</definedName>
    <definedName name="ID_Elec">#REF!</definedName>
    <definedName name="ID_Gas" localSheetId="5">'DEBT CALC'!#REF!</definedName>
    <definedName name="ID_Gas" localSheetId="4">#REF!</definedName>
    <definedName name="ID_Gas">#REF!</definedName>
    <definedName name="_xlnm.Print_Area" localSheetId="0">'ADJ DETAIL INPUT'!$A$2:$W$84</definedName>
    <definedName name="_xlnm.Print_Area" localSheetId="3">'ADJ SUMMARY'!$A$1:$F$29</definedName>
    <definedName name="_xlnm.Print_Area" localSheetId="2">CF!$A$1:$E$27</definedName>
    <definedName name="_xlnm.Print_Area" localSheetId="5">'DEBT CALC'!$A$1:$I$43</definedName>
    <definedName name="_xlnm.Print_Area" localSheetId="4">'LEAD SHEETS-DO NOT ENTER'!$A$2:$V$82</definedName>
    <definedName name="_xlnm.Print_Area" localSheetId="6">'ROO INPUT'!$A$3:$G$82</definedName>
    <definedName name="_xlnm.Print_Area" localSheetId="1">'RR SUMMARY'!$A$1:$F$22</definedName>
    <definedName name="Print_for_CBReport">'ADJ SUMMARY'!$A$1:$F$41</definedName>
    <definedName name="Print_for_Checking" localSheetId="5">'[3]ADJ SUMMARY'!$A$1:'[3]ADJ SUMMARY'!#REF!</definedName>
    <definedName name="Print_for_Checking">'ADJ SUMMARY'!$A$1:$F$41</definedName>
    <definedName name="_xlnm.Print_Titles" localSheetId="0">'ADJ DETAIL INPUT'!$A:$D,'ADJ DETAIL INPUT'!$2:$11</definedName>
    <definedName name="_xlnm.Print_Titles" localSheetId="4">'LEAD SHEETS-DO NOT ENTER'!$A:$D,'LEAD SHEETS-DO NOT ENTER'!$2:$11</definedName>
    <definedName name="Summary" localSheetId="5">#REF!</definedName>
    <definedName name="Summary" localSheetId="4">#REF!</definedName>
    <definedName name="Summary">#REF!</definedName>
    <definedName name="WA_Elec" localSheetId="2">[1]DebtCalc!#REF!</definedName>
    <definedName name="WA_Elec" localSheetId="5">'DEBT CALC'!$A$1:$F$64</definedName>
    <definedName name="WA_Elec" localSheetId="4">#REF!</definedName>
    <definedName name="WA_Elec" localSheetId="1">[2]DebtCalc!#REF!</definedName>
    <definedName name="WA_Elec">#REF!</definedName>
    <definedName name="WA_Gas" localSheetId="5">'DEBT CALC'!#REF!</definedName>
    <definedName name="WA_Gas" localSheetId="4">#REF!</definedName>
    <definedName name="WA_Gas">#REF!</definedName>
    <definedName name="Z_5BE913A1_B14F_11D2_B0DC_0000832CDFF0_.wvu.Cols" localSheetId="0" hidden="1">'ADJ DETAIL INPUT'!$S:$W</definedName>
    <definedName name="Z_5BE913A1_B14F_11D2_B0DC_0000832CDFF0_.wvu.Cols" localSheetId="4" hidden="1">'LEAD SHEETS-DO NOT ENTER'!#REF!</definedName>
    <definedName name="Z_5BE913A1_B14F_11D2_B0DC_0000832CDFF0_.wvu.PrintArea" localSheetId="0" hidden="1">'ADJ DETAIL INPUT'!$E$12:$W$83</definedName>
    <definedName name="Z_5BE913A1_B14F_11D2_B0DC_0000832CDFF0_.wvu.PrintArea" localSheetId="3" hidden="1">'ADJ SUMMARY'!$A$1:$F$41</definedName>
    <definedName name="Z_5BE913A1_B14F_11D2_B0DC_0000832CDFF0_.wvu.PrintArea" localSheetId="4" hidden="1">'LEAD SHEETS-DO NOT ENTER'!$E$12:$U$83</definedName>
    <definedName name="Z_5BE913A1_B14F_11D2_B0DC_0000832CDFF0_.wvu.PrintArea" localSheetId="6" hidden="1">'ROO INPUT'!$A$3:$G$82</definedName>
    <definedName name="Z_5BE913A1_B14F_11D2_B0DC_0000832CDFF0_.wvu.PrintTitles" localSheetId="0" hidden="1">'ADJ DETAIL INPUT'!$A:$D,'ADJ DETAIL INPUT'!$2:$11</definedName>
    <definedName name="Z_5BE913A1_B14F_11D2_B0DC_0000832CDFF0_.wvu.PrintTitles" localSheetId="4" hidden="1">'LEAD SHEETS-DO NOT ENTER'!$A:$D,'LEAD SHEETS-DO NOT ENTER'!$2:$11</definedName>
    <definedName name="Z_5BE913A1_B14F_11D2_B0DC_0000832CDFF0_.wvu.Rows" localSheetId="3" hidden="1">'ADJ SUMMARY'!$24:$24,'ADJ SUMMARY'!$28:$37,'ADJ SUMMARY'!#REF!</definedName>
    <definedName name="Z_A15D1964_B049_11D2_8670_0000832CEEE8_.wvu.Cols" localSheetId="0" hidden="1">'ADJ DETAIL INPUT'!$S:$W</definedName>
    <definedName name="Z_A15D1964_B049_11D2_8670_0000832CEEE8_.wvu.Cols" localSheetId="4" hidden="1">'LEAD SHEETS-DO NOT ENTER'!#REF!</definedName>
    <definedName name="Z_A15D1964_B049_11D2_8670_0000832CEEE8_.wvu.PrintArea" localSheetId="0" hidden="1">'ADJ DETAIL INPUT'!$E$12:$W$83</definedName>
    <definedName name="Z_A15D1964_B049_11D2_8670_0000832CEEE8_.wvu.PrintArea" localSheetId="3" hidden="1">'ADJ SUMMARY'!$A$1:$F$41</definedName>
    <definedName name="Z_A15D1964_B049_11D2_8670_0000832CEEE8_.wvu.PrintArea" localSheetId="4" hidden="1">'LEAD SHEETS-DO NOT ENTER'!$E$12:$U$83</definedName>
    <definedName name="Z_A15D1964_B049_11D2_8670_0000832CEEE8_.wvu.PrintArea" localSheetId="6" hidden="1">'ROO INPUT'!$A$3:$G$82</definedName>
    <definedName name="Z_A15D1964_B049_11D2_8670_0000832CEEE8_.wvu.PrintTitles" localSheetId="0" hidden="1">'ADJ DETAIL INPUT'!$A:$D,'ADJ DETAIL INPUT'!$2:$11</definedName>
    <definedName name="Z_A15D1964_B049_11D2_8670_0000832CEEE8_.wvu.PrintTitles" localSheetId="4" hidden="1">'LEAD SHEETS-DO NOT ENTER'!$A:$D,'LEAD SHEETS-DO NOT ENTER'!$2:$11</definedName>
    <definedName name="Z_A15D1964_B049_11D2_8670_0000832CEEE8_.wvu.Rows" localSheetId="3" hidden="1">'ADJ SUMMARY'!$24:$24,'ADJ SUMMARY'!$28:$37,'ADJ SUMMARY'!#REF!</definedName>
  </definedNames>
  <calcPr calcId="152511"/>
  <customWorkbookViews>
    <customWorkbookView name="Don Falkner - Personal View" guid="{5BE913A1-B14F-11D2-B0DC-0000832CDFF0}" mergeInterval="0" personalView="1" maximized="1" windowWidth="1020" windowHeight="604" activeSheetId="2"/>
    <customWorkbookView name="Kathy Mitchell - Personal View" guid="{A15D1964-B049-11D2-8670-0000832CEEE8}" mergeInterval="0" personalView="1" maximized="1" windowWidth="796" windowHeight="436" activeSheetId="1"/>
  </customWorkbookViews>
</workbook>
</file>

<file path=xl/calcChain.xml><?xml version="1.0" encoding="utf-8"?>
<calcChain xmlns="http://schemas.openxmlformats.org/spreadsheetml/2006/main">
  <c r="F44" i="5" l="1"/>
  <c r="F40" i="5"/>
  <c r="F24" i="5"/>
  <c r="F15" i="5"/>
  <c r="F16" i="5"/>
  <c r="F17" i="5"/>
  <c r="F18" i="5"/>
  <c r="F22" i="5"/>
  <c r="F23" i="5"/>
  <c r="F25" i="5"/>
  <c r="V8" i="76" l="1"/>
  <c r="V9" i="76"/>
  <c r="V10" i="76"/>
  <c r="V11" i="76"/>
  <c r="V12" i="76"/>
  <c r="V15" i="76"/>
  <c r="V18" i="76" s="1"/>
  <c r="V16" i="76"/>
  <c r="V17" i="76"/>
  <c r="V22" i="76"/>
  <c r="V25" i="76" s="1"/>
  <c r="V23" i="76"/>
  <c r="V24" i="76"/>
  <c r="V28" i="76"/>
  <c r="V31" i="76" s="1"/>
  <c r="V29" i="76"/>
  <c r="V30" i="76"/>
  <c r="V34" i="76"/>
  <c r="V37" i="76" s="1"/>
  <c r="V35" i="76"/>
  <c r="V36" i="76"/>
  <c r="V39" i="76"/>
  <c r="V40" i="76"/>
  <c r="V41" i="76"/>
  <c r="V44" i="76"/>
  <c r="V45" i="76"/>
  <c r="V48" i="76" s="1"/>
  <c r="V46" i="76"/>
  <c r="V47" i="76"/>
  <c r="V56" i="76"/>
  <c r="V57" i="76"/>
  <c r="V63" i="76"/>
  <c r="V64" i="76"/>
  <c r="V65" i="76"/>
  <c r="V69" i="76"/>
  <c r="V70" i="76"/>
  <c r="V71" i="76"/>
  <c r="V74" i="76"/>
  <c r="V76" i="76"/>
  <c r="V77" i="76"/>
  <c r="V78" i="76"/>
  <c r="V79" i="76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28" i="5" s="1"/>
  <c r="F119" i="5"/>
  <c r="F120" i="5"/>
  <c r="F121" i="5"/>
  <c r="F122" i="5"/>
  <c r="F30" i="5" s="1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34" i="5" s="1"/>
  <c r="F150" i="5"/>
  <c r="F151" i="5"/>
  <c r="F35" i="5" s="1"/>
  <c r="F152" i="5"/>
  <c r="F36" i="5" s="1"/>
  <c r="F153" i="5"/>
  <c r="F154" i="5"/>
  <c r="F155" i="5"/>
  <c r="F156" i="5"/>
  <c r="F157" i="5"/>
  <c r="F158" i="5"/>
  <c r="F159" i="5"/>
  <c r="F160" i="5"/>
  <c r="F161" i="5"/>
  <c r="F162" i="5"/>
  <c r="F163" i="5"/>
  <c r="F39" i="5" s="1"/>
  <c r="F164" i="5"/>
  <c r="F165" i="5"/>
  <c r="F166" i="5"/>
  <c r="F167" i="5"/>
  <c r="F168" i="5"/>
  <c r="F169" i="5"/>
  <c r="F170" i="5"/>
  <c r="F171" i="5"/>
  <c r="F172" i="5"/>
  <c r="F173" i="5"/>
  <c r="F174" i="5"/>
  <c r="F175" i="5"/>
  <c r="F41" i="5" s="1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54" i="5" s="1"/>
  <c r="F211" i="5"/>
  <c r="F56" i="5" s="1"/>
  <c r="F212" i="5"/>
  <c r="F57" i="5" s="1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63" i="5" s="1"/>
  <c r="F231" i="5"/>
  <c r="F232" i="5"/>
  <c r="F233" i="5"/>
  <c r="F234" i="5"/>
  <c r="F235" i="5"/>
  <c r="F29" i="5" l="1"/>
  <c r="V66" i="76"/>
  <c r="F46" i="5"/>
  <c r="F45" i="5"/>
  <c r="F48" i="5" s="1"/>
  <c r="F31" i="5"/>
  <c r="V49" i="76"/>
  <c r="V51" i="76" s="1"/>
  <c r="V72" i="76"/>
  <c r="F37" i="5"/>
  <c r="E13" i="55"/>
  <c r="G14" i="55" s="1"/>
  <c r="E21" i="56"/>
  <c r="V73" i="76" l="1"/>
  <c r="V75" i="76" s="1"/>
  <c r="V82" i="76" s="1"/>
  <c r="F49" i="5"/>
  <c r="I31" i="1"/>
  <c r="I25" i="1"/>
  <c r="I18" i="1"/>
  <c r="S44" i="1" l="1"/>
  <c r="S39" i="1"/>
  <c r="S36" i="1"/>
  <c r="F51" i="5" l="1"/>
  <c r="F59" i="5" s="1"/>
  <c r="U79" i="76"/>
  <c r="T79" i="76"/>
  <c r="S79" i="76"/>
  <c r="R79" i="76"/>
  <c r="U78" i="76"/>
  <c r="T78" i="76"/>
  <c r="S78" i="76"/>
  <c r="R78" i="76"/>
  <c r="U77" i="76"/>
  <c r="T77" i="76"/>
  <c r="S77" i="76"/>
  <c r="R77" i="76"/>
  <c r="U76" i="76"/>
  <c r="T76" i="76"/>
  <c r="S76" i="76"/>
  <c r="R76" i="76"/>
  <c r="U74" i="76"/>
  <c r="T74" i="76"/>
  <c r="S74" i="76"/>
  <c r="R74" i="76"/>
  <c r="U71" i="76"/>
  <c r="T71" i="76"/>
  <c r="S71" i="76"/>
  <c r="R71" i="76"/>
  <c r="U70" i="76"/>
  <c r="T70" i="76"/>
  <c r="S70" i="76"/>
  <c r="R70" i="76"/>
  <c r="U69" i="76"/>
  <c r="U72" i="76" s="1"/>
  <c r="T69" i="76"/>
  <c r="T72" i="76" s="1"/>
  <c r="S69" i="76"/>
  <c r="S72" i="76" s="1"/>
  <c r="R69" i="76"/>
  <c r="R72" i="76" s="1"/>
  <c r="U65" i="76"/>
  <c r="T65" i="76"/>
  <c r="S65" i="76"/>
  <c r="R65" i="76"/>
  <c r="U64" i="76"/>
  <c r="T64" i="76"/>
  <c r="S64" i="76"/>
  <c r="R64" i="76"/>
  <c r="U63" i="76"/>
  <c r="U66" i="76" s="1"/>
  <c r="U73" i="76" s="1"/>
  <c r="U75" i="76" s="1"/>
  <c r="U82" i="76" s="1"/>
  <c r="T63" i="76"/>
  <c r="T66" i="76" s="1"/>
  <c r="T73" i="76" s="1"/>
  <c r="T75" i="76" s="1"/>
  <c r="T82" i="76" s="1"/>
  <c r="S63" i="76"/>
  <c r="S66" i="76" s="1"/>
  <c r="S73" i="76" s="1"/>
  <c r="S75" i="76" s="1"/>
  <c r="S82" i="76" s="1"/>
  <c r="R63" i="76"/>
  <c r="R66" i="76" s="1"/>
  <c r="U57" i="76"/>
  <c r="T57" i="76"/>
  <c r="S57" i="76"/>
  <c r="R57" i="76"/>
  <c r="U56" i="76"/>
  <c r="T56" i="76"/>
  <c r="S56" i="76"/>
  <c r="R56" i="76"/>
  <c r="U55" i="76"/>
  <c r="U47" i="76"/>
  <c r="T47" i="76"/>
  <c r="S47" i="76"/>
  <c r="R47" i="76"/>
  <c r="U46" i="76"/>
  <c r="T46" i="76"/>
  <c r="S46" i="76"/>
  <c r="R46" i="76"/>
  <c r="U45" i="76"/>
  <c r="T45" i="76"/>
  <c r="S45" i="76"/>
  <c r="R45" i="76"/>
  <c r="U44" i="76"/>
  <c r="U48" i="76" s="1"/>
  <c r="T44" i="76"/>
  <c r="T48" i="76" s="1"/>
  <c r="S44" i="76"/>
  <c r="S48" i="76" s="1"/>
  <c r="U41" i="76"/>
  <c r="T41" i="76"/>
  <c r="S41" i="76"/>
  <c r="R41" i="76"/>
  <c r="U40" i="76"/>
  <c r="T40" i="76"/>
  <c r="S40" i="76"/>
  <c r="R40" i="76"/>
  <c r="U39" i="76"/>
  <c r="T39" i="76"/>
  <c r="S39" i="76"/>
  <c r="U36" i="76"/>
  <c r="T36" i="76"/>
  <c r="S36" i="76"/>
  <c r="U35" i="76"/>
  <c r="T35" i="76"/>
  <c r="S35" i="76"/>
  <c r="R35" i="76"/>
  <c r="U34" i="76"/>
  <c r="T34" i="76"/>
  <c r="S34" i="76"/>
  <c r="R34" i="76"/>
  <c r="U30" i="76"/>
  <c r="T30" i="76"/>
  <c r="S30" i="76"/>
  <c r="R30" i="76"/>
  <c r="U29" i="76"/>
  <c r="T29" i="76"/>
  <c r="S29" i="76"/>
  <c r="R29" i="76"/>
  <c r="U28" i="76"/>
  <c r="U31" i="76" s="1"/>
  <c r="T28" i="76"/>
  <c r="T31" i="76" s="1"/>
  <c r="S28" i="76"/>
  <c r="S31" i="76" s="1"/>
  <c r="R28" i="76"/>
  <c r="R31" i="76" s="1"/>
  <c r="U24" i="76"/>
  <c r="T24" i="76"/>
  <c r="S24" i="76"/>
  <c r="R24" i="76"/>
  <c r="U23" i="76"/>
  <c r="T23" i="76"/>
  <c r="S23" i="76"/>
  <c r="R23" i="76"/>
  <c r="U22" i="76"/>
  <c r="U25" i="76" s="1"/>
  <c r="T22" i="76"/>
  <c r="T25" i="76" s="1"/>
  <c r="S22" i="76"/>
  <c r="S25" i="76" s="1"/>
  <c r="R22" i="76"/>
  <c r="R25" i="76" s="1"/>
  <c r="U17" i="76"/>
  <c r="T17" i="76"/>
  <c r="S17" i="76"/>
  <c r="R17" i="76"/>
  <c r="U16" i="76"/>
  <c r="T16" i="76"/>
  <c r="S16" i="76"/>
  <c r="R16" i="76"/>
  <c r="U15" i="76"/>
  <c r="U18" i="76" s="1"/>
  <c r="T15" i="76"/>
  <c r="T18" i="76" s="1"/>
  <c r="S15" i="76"/>
  <c r="R15" i="76"/>
  <c r="R18" i="76" s="1"/>
  <c r="U12" i="76"/>
  <c r="T12" i="76"/>
  <c r="S12" i="76"/>
  <c r="R12" i="76"/>
  <c r="U10" i="76"/>
  <c r="S10" i="76"/>
  <c r="U9" i="76"/>
  <c r="T9" i="76"/>
  <c r="S9" i="76"/>
  <c r="R9" i="76"/>
  <c r="U8" i="76"/>
  <c r="T8" i="76"/>
  <c r="S8" i="76"/>
  <c r="R8" i="76"/>
  <c r="Q8" i="76"/>
  <c r="Q9" i="76"/>
  <c r="Q12" i="76"/>
  <c r="Q15" i="76"/>
  <c r="Q16" i="76"/>
  <c r="Q17" i="76"/>
  <c r="Q22" i="76"/>
  <c r="Q23" i="76"/>
  <c r="Q24" i="76"/>
  <c r="Q28" i="76"/>
  <c r="Q29" i="76"/>
  <c r="Q30" i="76"/>
  <c r="Q34" i="76"/>
  <c r="Q35" i="76"/>
  <c r="Q36" i="76"/>
  <c r="Q39" i="76"/>
  <c r="Q40" i="76"/>
  <c r="Q41" i="76"/>
  <c r="Q44" i="76"/>
  <c r="Q45" i="76"/>
  <c r="Q46" i="76"/>
  <c r="Q47" i="76"/>
  <c r="Q56" i="76"/>
  <c r="Q57" i="76"/>
  <c r="Q63" i="76"/>
  <c r="Q64" i="76"/>
  <c r="Q65" i="76"/>
  <c r="Q69" i="76"/>
  <c r="Q70" i="76"/>
  <c r="Q71" i="76"/>
  <c r="Q74" i="76"/>
  <c r="Q76" i="76"/>
  <c r="Q77" i="76"/>
  <c r="Q78" i="76"/>
  <c r="Q79" i="76"/>
  <c r="C22" i="3"/>
  <c r="B25" i="75" s="1"/>
  <c r="B22" i="3"/>
  <c r="S18" i="1"/>
  <c r="S25" i="1"/>
  <c r="S31" i="1"/>
  <c r="S37" i="1"/>
  <c r="S48" i="1"/>
  <c r="S66" i="1"/>
  <c r="S72" i="1"/>
  <c r="R44" i="1"/>
  <c r="R44" i="76" s="1"/>
  <c r="R39" i="1"/>
  <c r="R39" i="76" s="1"/>
  <c r="R36" i="1"/>
  <c r="R36" i="76" s="1"/>
  <c r="Q25" i="76" l="1"/>
  <c r="U37" i="76"/>
  <c r="U49" i="76" s="1"/>
  <c r="U51" i="76" s="1"/>
  <c r="R48" i="76"/>
  <c r="Q31" i="76"/>
  <c r="Q48" i="76"/>
  <c r="Q72" i="76"/>
  <c r="Q18" i="76"/>
  <c r="T37" i="76"/>
  <c r="T49" i="76" s="1"/>
  <c r="T51" i="76" s="1"/>
  <c r="S18" i="76"/>
  <c r="S37" i="76"/>
  <c r="S49" i="76" s="1"/>
  <c r="Q37" i="76"/>
  <c r="Q66" i="76"/>
  <c r="Q73" i="76" s="1"/>
  <c r="Q75" i="76" s="1"/>
  <c r="Q82" i="76" s="1"/>
  <c r="R37" i="76"/>
  <c r="R73" i="76"/>
  <c r="R75" i="76" s="1"/>
  <c r="R82" i="76" s="1"/>
  <c r="S73" i="1"/>
  <c r="S75" i="1" s="1"/>
  <c r="S82" i="1" s="1"/>
  <c r="S49" i="1"/>
  <c r="S51" i="1" s="1"/>
  <c r="Q49" i="76" l="1"/>
  <c r="Q51" i="76" s="1"/>
  <c r="S51" i="76"/>
  <c r="R49" i="76"/>
  <c r="R51" i="76" s="1"/>
  <c r="E22" i="3"/>
  <c r="F25" i="75" s="1"/>
  <c r="G25" i="75" s="1"/>
  <c r="S54" i="1"/>
  <c r="S54" i="76" s="1"/>
  <c r="G8" i="76" l="1"/>
  <c r="H8" i="76"/>
  <c r="I8" i="76"/>
  <c r="J8" i="76"/>
  <c r="K8" i="76"/>
  <c r="L8" i="76"/>
  <c r="M8" i="76"/>
  <c r="N8" i="76"/>
  <c r="O8" i="76"/>
  <c r="P8" i="76"/>
  <c r="G9" i="76"/>
  <c r="H9" i="76"/>
  <c r="I9" i="76"/>
  <c r="J9" i="76"/>
  <c r="K9" i="76"/>
  <c r="L9" i="76"/>
  <c r="M9" i="76"/>
  <c r="N9" i="76"/>
  <c r="O9" i="76"/>
  <c r="P9" i="76"/>
  <c r="I10" i="76"/>
  <c r="J10" i="76"/>
  <c r="M10" i="76"/>
  <c r="N10" i="76"/>
  <c r="O10" i="76"/>
  <c r="P10" i="76"/>
  <c r="I11" i="76"/>
  <c r="G12" i="76"/>
  <c r="H12" i="76"/>
  <c r="I12" i="76"/>
  <c r="J12" i="76"/>
  <c r="K12" i="76"/>
  <c r="L12" i="76"/>
  <c r="M12" i="76"/>
  <c r="N12" i="76"/>
  <c r="O12" i="76"/>
  <c r="P12" i="76"/>
  <c r="G15" i="76"/>
  <c r="H15" i="76"/>
  <c r="I15" i="76"/>
  <c r="J15" i="76"/>
  <c r="K15" i="76"/>
  <c r="L15" i="76"/>
  <c r="M15" i="76"/>
  <c r="N15" i="76"/>
  <c r="O15" i="76"/>
  <c r="P15" i="76"/>
  <c r="G16" i="76"/>
  <c r="H16" i="76"/>
  <c r="I16" i="76"/>
  <c r="J16" i="76"/>
  <c r="K16" i="76"/>
  <c r="L16" i="76"/>
  <c r="M16" i="76"/>
  <c r="N16" i="76"/>
  <c r="O16" i="76"/>
  <c r="P16" i="76"/>
  <c r="G17" i="76"/>
  <c r="H17" i="76"/>
  <c r="I17" i="76"/>
  <c r="J17" i="76"/>
  <c r="K17" i="76"/>
  <c r="L17" i="76"/>
  <c r="M17" i="76"/>
  <c r="N17" i="76"/>
  <c r="O17" i="76"/>
  <c r="P17" i="76"/>
  <c r="G22" i="76"/>
  <c r="H22" i="76"/>
  <c r="I22" i="76"/>
  <c r="J22" i="76"/>
  <c r="K22" i="76"/>
  <c r="L22" i="76"/>
  <c r="M22" i="76"/>
  <c r="N22" i="76"/>
  <c r="O22" i="76"/>
  <c r="P22" i="76"/>
  <c r="G23" i="76"/>
  <c r="H23" i="76"/>
  <c r="I23" i="76"/>
  <c r="J23" i="76"/>
  <c r="K23" i="76"/>
  <c r="L23" i="76"/>
  <c r="M23" i="76"/>
  <c r="N23" i="76"/>
  <c r="O23" i="76"/>
  <c r="P23" i="76"/>
  <c r="G24" i="76"/>
  <c r="H24" i="76"/>
  <c r="I24" i="76"/>
  <c r="J24" i="76"/>
  <c r="K24" i="76"/>
  <c r="L24" i="76"/>
  <c r="M24" i="76"/>
  <c r="N24" i="76"/>
  <c r="O24" i="76"/>
  <c r="P24" i="76"/>
  <c r="G28" i="76"/>
  <c r="H28" i="76"/>
  <c r="I28" i="76"/>
  <c r="J28" i="76"/>
  <c r="K28" i="76"/>
  <c r="L28" i="76"/>
  <c r="M28" i="76"/>
  <c r="N28" i="76"/>
  <c r="O28" i="76"/>
  <c r="P28" i="76"/>
  <c r="G29" i="76"/>
  <c r="H29" i="76"/>
  <c r="I29" i="76"/>
  <c r="J29" i="76"/>
  <c r="K29" i="76"/>
  <c r="L29" i="76"/>
  <c r="M29" i="76"/>
  <c r="N29" i="76"/>
  <c r="O29" i="76"/>
  <c r="P29" i="76"/>
  <c r="G30" i="76"/>
  <c r="H30" i="76"/>
  <c r="I30" i="76"/>
  <c r="J30" i="76"/>
  <c r="K30" i="76"/>
  <c r="L30" i="76"/>
  <c r="M30" i="76"/>
  <c r="N30" i="76"/>
  <c r="O30" i="76"/>
  <c r="P30" i="76"/>
  <c r="G34" i="76"/>
  <c r="H34" i="76"/>
  <c r="I34" i="76"/>
  <c r="J34" i="76"/>
  <c r="K34" i="76"/>
  <c r="L34" i="76"/>
  <c r="M34" i="76"/>
  <c r="N34" i="76"/>
  <c r="O34" i="76"/>
  <c r="P34" i="76"/>
  <c r="G35" i="76"/>
  <c r="H35" i="76"/>
  <c r="I35" i="76"/>
  <c r="J35" i="76"/>
  <c r="K35" i="76"/>
  <c r="L35" i="76"/>
  <c r="M35" i="76"/>
  <c r="N35" i="76"/>
  <c r="O35" i="76"/>
  <c r="P35" i="76"/>
  <c r="G36" i="76"/>
  <c r="H36" i="76"/>
  <c r="I36" i="76"/>
  <c r="J36" i="76"/>
  <c r="K36" i="76"/>
  <c r="L36" i="76"/>
  <c r="M36" i="76"/>
  <c r="N36" i="76"/>
  <c r="O36" i="76"/>
  <c r="P36" i="76"/>
  <c r="G39" i="76"/>
  <c r="H39" i="76"/>
  <c r="I39" i="76"/>
  <c r="J39" i="76"/>
  <c r="K39" i="76"/>
  <c r="L39" i="76"/>
  <c r="M39" i="76"/>
  <c r="N39" i="76"/>
  <c r="O39" i="76"/>
  <c r="P39" i="76"/>
  <c r="G40" i="76"/>
  <c r="H40" i="76"/>
  <c r="I40" i="76"/>
  <c r="J40" i="76"/>
  <c r="K40" i="76"/>
  <c r="L40" i="76"/>
  <c r="M40" i="76"/>
  <c r="N40" i="76"/>
  <c r="O40" i="76"/>
  <c r="P40" i="76"/>
  <c r="G41" i="76"/>
  <c r="H41" i="76"/>
  <c r="I41" i="76"/>
  <c r="J41" i="76"/>
  <c r="K41" i="76"/>
  <c r="L41" i="76"/>
  <c r="M41" i="76"/>
  <c r="N41" i="76"/>
  <c r="O41" i="76"/>
  <c r="P41" i="76"/>
  <c r="G44" i="76"/>
  <c r="H44" i="76"/>
  <c r="I44" i="76"/>
  <c r="J44" i="76"/>
  <c r="K44" i="76"/>
  <c r="L44" i="76"/>
  <c r="M44" i="76"/>
  <c r="N44" i="76"/>
  <c r="O44" i="76"/>
  <c r="P44" i="76"/>
  <c r="G45" i="76"/>
  <c r="H45" i="76"/>
  <c r="I45" i="76"/>
  <c r="J45" i="76"/>
  <c r="K45" i="76"/>
  <c r="L45" i="76"/>
  <c r="M45" i="76"/>
  <c r="N45" i="76"/>
  <c r="O45" i="76"/>
  <c r="P45" i="76"/>
  <c r="G46" i="76"/>
  <c r="H46" i="76"/>
  <c r="I46" i="76"/>
  <c r="J46" i="76"/>
  <c r="K46" i="76"/>
  <c r="L46" i="76"/>
  <c r="M46" i="76"/>
  <c r="N46" i="76"/>
  <c r="O46" i="76"/>
  <c r="P46" i="76"/>
  <c r="G47" i="76"/>
  <c r="H47" i="76"/>
  <c r="I47" i="76"/>
  <c r="J47" i="76"/>
  <c r="K47" i="76"/>
  <c r="L47" i="76"/>
  <c r="M47" i="76"/>
  <c r="N47" i="76"/>
  <c r="O47" i="76"/>
  <c r="P47" i="76"/>
  <c r="N54" i="76"/>
  <c r="N55" i="76"/>
  <c r="G56" i="76"/>
  <c r="H56" i="76"/>
  <c r="I56" i="76"/>
  <c r="J56" i="76"/>
  <c r="K56" i="76"/>
  <c r="L56" i="76"/>
  <c r="M56" i="76"/>
  <c r="N56" i="76"/>
  <c r="O56" i="76"/>
  <c r="P56" i="76"/>
  <c r="G57" i="76"/>
  <c r="H57" i="76"/>
  <c r="I57" i="76"/>
  <c r="J57" i="76"/>
  <c r="K57" i="76"/>
  <c r="L57" i="76"/>
  <c r="M57" i="76"/>
  <c r="N57" i="76"/>
  <c r="O57" i="76"/>
  <c r="P57" i="76"/>
  <c r="G63" i="76"/>
  <c r="H63" i="76"/>
  <c r="I63" i="76"/>
  <c r="J63" i="76"/>
  <c r="K63" i="76"/>
  <c r="L63" i="76"/>
  <c r="M63" i="76"/>
  <c r="N63" i="76"/>
  <c r="O63" i="76"/>
  <c r="P63" i="76"/>
  <c r="G64" i="76"/>
  <c r="H64" i="76"/>
  <c r="I64" i="76"/>
  <c r="J64" i="76"/>
  <c r="K64" i="76"/>
  <c r="L64" i="76"/>
  <c r="M64" i="76"/>
  <c r="N64" i="76"/>
  <c r="O64" i="76"/>
  <c r="P64" i="76"/>
  <c r="G65" i="76"/>
  <c r="H65" i="76"/>
  <c r="I65" i="76"/>
  <c r="J65" i="76"/>
  <c r="K65" i="76"/>
  <c r="L65" i="76"/>
  <c r="M65" i="76"/>
  <c r="N65" i="76"/>
  <c r="O65" i="76"/>
  <c r="P65" i="76"/>
  <c r="G69" i="76"/>
  <c r="H69" i="76"/>
  <c r="I69" i="76"/>
  <c r="J69" i="76"/>
  <c r="K69" i="76"/>
  <c r="L69" i="76"/>
  <c r="M69" i="76"/>
  <c r="N69" i="76"/>
  <c r="O69" i="76"/>
  <c r="P69" i="76"/>
  <c r="G70" i="76"/>
  <c r="H70" i="76"/>
  <c r="I70" i="76"/>
  <c r="J70" i="76"/>
  <c r="K70" i="76"/>
  <c r="L70" i="76"/>
  <c r="M70" i="76"/>
  <c r="N70" i="76"/>
  <c r="O70" i="76"/>
  <c r="P70" i="76"/>
  <c r="G71" i="76"/>
  <c r="H71" i="76"/>
  <c r="I71" i="76"/>
  <c r="J71" i="76"/>
  <c r="K71" i="76"/>
  <c r="L71" i="76"/>
  <c r="M71" i="76"/>
  <c r="N71" i="76"/>
  <c r="O71" i="76"/>
  <c r="P71" i="76"/>
  <c r="G74" i="76"/>
  <c r="H74" i="76"/>
  <c r="I74" i="76"/>
  <c r="J74" i="76"/>
  <c r="K74" i="76"/>
  <c r="L74" i="76"/>
  <c r="M74" i="76"/>
  <c r="N74" i="76"/>
  <c r="O74" i="76"/>
  <c r="P74" i="76"/>
  <c r="G76" i="76"/>
  <c r="H76" i="76"/>
  <c r="I76" i="76"/>
  <c r="J76" i="76"/>
  <c r="K76" i="76"/>
  <c r="L76" i="76"/>
  <c r="M76" i="76"/>
  <c r="N76" i="76"/>
  <c r="O76" i="76"/>
  <c r="P76" i="76"/>
  <c r="G77" i="76"/>
  <c r="H77" i="76"/>
  <c r="I77" i="76"/>
  <c r="J77" i="76"/>
  <c r="K77" i="76"/>
  <c r="L77" i="76"/>
  <c r="M77" i="76"/>
  <c r="N77" i="76"/>
  <c r="O77" i="76"/>
  <c r="P77" i="76"/>
  <c r="G78" i="76"/>
  <c r="H78" i="76"/>
  <c r="I78" i="76"/>
  <c r="J78" i="76"/>
  <c r="K78" i="76"/>
  <c r="L78" i="76"/>
  <c r="M78" i="76"/>
  <c r="N78" i="76"/>
  <c r="O78" i="76"/>
  <c r="P78" i="76"/>
  <c r="G79" i="76"/>
  <c r="H79" i="76"/>
  <c r="I79" i="76"/>
  <c r="J79" i="76"/>
  <c r="K79" i="76"/>
  <c r="L79" i="76"/>
  <c r="M79" i="76"/>
  <c r="N79" i="76"/>
  <c r="O79" i="76"/>
  <c r="P79" i="76"/>
  <c r="G31" i="76" l="1"/>
  <c r="N37" i="76"/>
  <c r="P31" i="76"/>
  <c r="P72" i="76"/>
  <c r="M66" i="76"/>
  <c r="J31" i="76"/>
  <c r="M31" i="76"/>
  <c r="L31" i="76"/>
  <c r="M72" i="76"/>
  <c r="N25" i="76"/>
  <c r="M18" i="76"/>
  <c r="G48" i="76"/>
  <c r="N48" i="76"/>
  <c r="J48" i="76"/>
  <c r="G25" i="76"/>
  <c r="G72" i="76"/>
  <c r="J72" i="76"/>
  <c r="N66" i="76"/>
  <c r="P25" i="76"/>
  <c r="N18" i="76"/>
  <c r="L72" i="76"/>
  <c r="P66" i="76"/>
  <c r="H66" i="76"/>
  <c r="J66" i="76"/>
  <c r="M37" i="76"/>
  <c r="I37" i="76"/>
  <c r="G37" i="76"/>
  <c r="J25" i="76"/>
  <c r="M25" i="76"/>
  <c r="G18" i="76"/>
  <c r="K72" i="76"/>
  <c r="N72" i="76"/>
  <c r="O37" i="76"/>
  <c r="J37" i="76"/>
  <c r="N31" i="76"/>
  <c r="H25" i="76"/>
  <c r="J18" i="76"/>
  <c r="O48" i="76"/>
  <c r="H72" i="76"/>
  <c r="G66" i="76"/>
  <c r="G73" i="76" s="1"/>
  <c r="G75" i="76" s="1"/>
  <c r="G82" i="76" s="1"/>
  <c r="P48" i="76"/>
  <c r="K37" i="76"/>
  <c r="I25" i="76"/>
  <c r="O18" i="76"/>
  <c r="I66" i="76"/>
  <c r="L66" i="76"/>
  <c r="H31" i="76"/>
  <c r="O25" i="76"/>
  <c r="K18" i="76"/>
  <c r="H37" i="76"/>
  <c r="I31" i="76"/>
  <c r="I72" i="76"/>
  <c r="K48" i="76"/>
  <c r="O31" i="76"/>
  <c r="K31" i="76"/>
  <c r="L25" i="76"/>
  <c r="K25" i="76"/>
  <c r="P18" i="76"/>
  <c r="L18" i="76"/>
  <c r="H18" i="76"/>
  <c r="M48" i="76"/>
  <c r="H48" i="76"/>
  <c r="P37" i="76"/>
  <c r="O66" i="76"/>
  <c r="O72" i="76"/>
  <c r="L37" i="76"/>
  <c r="L48" i="76"/>
  <c r="K66" i="76"/>
  <c r="I48" i="76"/>
  <c r="I18" i="76"/>
  <c r="P73" i="76" l="1"/>
  <c r="P75" i="76" s="1"/>
  <c r="P82" i="76" s="1"/>
  <c r="M73" i="76"/>
  <c r="M75" i="76" s="1"/>
  <c r="M82" i="76" s="1"/>
  <c r="K73" i="76"/>
  <c r="K75" i="76" s="1"/>
  <c r="K82" i="76" s="1"/>
  <c r="J73" i="76"/>
  <c r="J75" i="76" s="1"/>
  <c r="J82" i="76" s="1"/>
  <c r="N49" i="76"/>
  <c r="N51" i="76" s="1"/>
  <c r="N59" i="76" s="1"/>
  <c r="G49" i="76"/>
  <c r="G51" i="76" s="1"/>
  <c r="L73" i="76"/>
  <c r="L75" i="76" s="1"/>
  <c r="L82" i="76" s="1"/>
  <c r="J49" i="76"/>
  <c r="J51" i="76" s="1"/>
  <c r="H49" i="76"/>
  <c r="H51" i="76" s="1"/>
  <c r="N73" i="76"/>
  <c r="N75" i="76" s="1"/>
  <c r="N82" i="76" s="1"/>
  <c r="M49" i="76"/>
  <c r="M51" i="76" s="1"/>
  <c r="H73" i="76"/>
  <c r="H75" i="76" s="1"/>
  <c r="H82" i="76" s="1"/>
  <c r="O73" i="76"/>
  <c r="O75" i="76" s="1"/>
  <c r="O82" i="76" s="1"/>
  <c r="I49" i="76"/>
  <c r="I51" i="76" s="1"/>
  <c r="K49" i="76"/>
  <c r="K51" i="76" s="1"/>
  <c r="I73" i="76"/>
  <c r="I75" i="76" s="1"/>
  <c r="I82" i="76" s="1"/>
  <c r="O49" i="76"/>
  <c r="O51" i="76" s="1"/>
  <c r="L49" i="76"/>
  <c r="L51" i="76" s="1"/>
  <c r="P49" i="76"/>
  <c r="P51" i="76" s="1"/>
  <c r="F79" i="76" l="1"/>
  <c r="F283" i="5" l="1"/>
  <c r="J11" i="1" l="1"/>
  <c r="J11" i="76" s="1"/>
  <c r="K11" i="1" l="1"/>
  <c r="C13" i="3"/>
  <c r="B16" i="75" s="1"/>
  <c r="B13" i="3"/>
  <c r="L11" i="1" l="1"/>
  <c r="K11" i="76"/>
  <c r="J72" i="1"/>
  <c r="J66" i="1"/>
  <c r="J48" i="1"/>
  <c r="J37" i="1"/>
  <c r="J31" i="1"/>
  <c r="J25" i="1"/>
  <c r="J18" i="1"/>
  <c r="M11" i="1" l="1"/>
  <c r="L11" i="76"/>
  <c r="J73" i="1"/>
  <c r="J75" i="1" s="1"/>
  <c r="J82" i="1" s="1"/>
  <c r="E13" i="3" s="1"/>
  <c r="F16" i="75" s="1"/>
  <c r="G16" i="75" s="1"/>
  <c r="J49" i="1"/>
  <c r="J51" i="1" s="1"/>
  <c r="N11" i="1" l="1"/>
  <c r="M11" i="76"/>
  <c r="J54" i="1"/>
  <c r="J54" i="76" s="1"/>
  <c r="N11" i="76" l="1"/>
  <c r="O11" i="1"/>
  <c r="N84" i="55"/>
  <c r="O11" i="76" l="1"/>
  <c r="P11" i="1"/>
  <c r="Q11" i="1" s="1"/>
  <c r="R11" i="1" l="1"/>
  <c r="Q11" i="76"/>
  <c r="P11" i="76"/>
  <c r="F63" i="76"/>
  <c r="F8" i="76"/>
  <c r="F9" i="76"/>
  <c r="F10" i="76"/>
  <c r="F12" i="76"/>
  <c r="F15" i="76"/>
  <c r="F16" i="76"/>
  <c r="F17" i="76"/>
  <c r="F22" i="76"/>
  <c r="F23" i="76"/>
  <c r="F24" i="76"/>
  <c r="F28" i="76"/>
  <c r="F29" i="76"/>
  <c r="F30" i="76"/>
  <c r="F34" i="76"/>
  <c r="F35" i="76"/>
  <c r="F36" i="76"/>
  <c r="F39" i="76"/>
  <c r="F40" i="76"/>
  <c r="F41" i="76"/>
  <c r="F44" i="76"/>
  <c r="F45" i="76"/>
  <c r="F46" i="76"/>
  <c r="F47" i="76"/>
  <c r="F56" i="76"/>
  <c r="F57" i="76"/>
  <c r="F64" i="76"/>
  <c r="F65" i="76"/>
  <c r="F69" i="76"/>
  <c r="F70" i="76"/>
  <c r="F71" i="76"/>
  <c r="F74" i="76"/>
  <c r="F76" i="76"/>
  <c r="F77" i="76"/>
  <c r="F78" i="76"/>
  <c r="E12" i="76"/>
  <c r="E11" i="76"/>
  <c r="E10" i="76"/>
  <c r="E9" i="76"/>
  <c r="E8" i="76"/>
  <c r="A5" i="76"/>
  <c r="A4" i="76"/>
  <c r="A3" i="76"/>
  <c r="A2" i="76"/>
  <c r="S11" i="1" l="1"/>
  <c r="R11" i="76"/>
  <c r="F72" i="76"/>
  <c r="F31" i="76"/>
  <c r="F18" i="76"/>
  <c r="F66" i="76"/>
  <c r="F25" i="76"/>
  <c r="F37" i="76"/>
  <c r="F48" i="76"/>
  <c r="T11" i="1" l="1"/>
  <c r="S11" i="76"/>
  <c r="F73" i="76"/>
  <c r="F75" i="76" s="1"/>
  <c r="F49" i="76"/>
  <c r="F51" i="76" s="1"/>
  <c r="U11" i="1" l="1"/>
  <c r="U11" i="76" s="1"/>
  <c r="T11" i="76"/>
  <c r="T37" i="1"/>
  <c r="T31" i="1"/>
  <c r="T25" i="1"/>
  <c r="T18" i="1"/>
  <c r="A22" i="3" l="1"/>
  <c r="A25" i="75" s="1"/>
  <c r="P37" i="1"/>
  <c r="O37" i="1"/>
  <c r="V37" i="1"/>
  <c r="Q37" i="1"/>
  <c r="P31" i="1"/>
  <c r="O31" i="1"/>
  <c r="V31" i="1"/>
  <c r="Q31" i="1"/>
  <c r="P25" i="1"/>
  <c r="O25" i="1"/>
  <c r="V25" i="1"/>
  <c r="Q25" i="1"/>
  <c r="P18" i="1"/>
  <c r="O18" i="1"/>
  <c r="V18" i="1"/>
  <c r="Q18" i="1"/>
  <c r="E15" i="55" l="1"/>
  <c r="G38" i="75" l="1"/>
  <c r="G15" i="5" l="1"/>
  <c r="G16" i="5"/>
  <c r="G17" i="5"/>
  <c r="G22" i="5"/>
  <c r="G23" i="5"/>
  <c r="G24" i="5"/>
  <c r="G28" i="5"/>
  <c r="G29" i="5"/>
  <c r="G30" i="5"/>
  <c r="G34" i="5"/>
  <c r="G35" i="5"/>
  <c r="G36" i="5"/>
  <c r="G39" i="5"/>
  <c r="G40" i="5"/>
  <c r="G41" i="5"/>
  <c r="G44" i="5"/>
  <c r="G45" i="5"/>
  <c r="G46" i="5"/>
  <c r="G54" i="5"/>
  <c r="G56" i="5"/>
  <c r="G57" i="5"/>
  <c r="G63" i="5"/>
  <c r="G64" i="5"/>
  <c r="G65" i="5"/>
  <c r="G69" i="5"/>
  <c r="G70" i="5"/>
  <c r="G71" i="5"/>
  <c r="G74" i="5"/>
  <c r="G76" i="5"/>
  <c r="G77" i="5"/>
  <c r="G78" i="5"/>
  <c r="G79" i="5"/>
  <c r="G72" i="5" l="1"/>
  <c r="G66" i="5"/>
  <c r="G73" i="5" s="1"/>
  <c r="G75" i="5" s="1"/>
  <c r="G82" i="5" s="1"/>
  <c r="G37" i="5"/>
  <c r="G18" i="5"/>
  <c r="G31" i="5"/>
  <c r="G25" i="5"/>
  <c r="G48" i="5"/>
  <c r="E22" i="5"/>
  <c r="F236" i="5"/>
  <c r="F237" i="5"/>
  <c r="F238" i="5"/>
  <c r="F239" i="5"/>
  <c r="F240" i="5"/>
  <c r="F241" i="5"/>
  <c r="F242" i="5"/>
  <c r="F243" i="5"/>
  <c r="F244" i="5"/>
  <c r="F245" i="5"/>
  <c r="F246" i="5"/>
  <c r="F64" i="5" s="1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65" i="5" s="1"/>
  <c r="F260" i="5"/>
  <c r="F261" i="5"/>
  <c r="F262" i="5"/>
  <c r="F263" i="5"/>
  <c r="F264" i="5"/>
  <c r="F265" i="5"/>
  <c r="F266" i="5"/>
  <c r="F70" i="5" s="1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4" i="5"/>
  <c r="F285" i="5"/>
  <c r="F286" i="5"/>
  <c r="F74" i="5" s="1"/>
  <c r="F287" i="5"/>
  <c r="F288" i="5"/>
  <c r="F289" i="5"/>
  <c r="F290" i="5"/>
  <c r="F291" i="5"/>
  <c r="F77" i="5" s="1"/>
  <c r="F292" i="5"/>
  <c r="F293" i="5"/>
  <c r="F294" i="5"/>
  <c r="F295" i="5"/>
  <c r="F296" i="5"/>
  <c r="F297" i="5"/>
  <c r="F79" i="5" s="1"/>
  <c r="F298" i="5"/>
  <c r="F299" i="5"/>
  <c r="F300" i="5"/>
  <c r="F301" i="5"/>
  <c r="F78" i="5" l="1"/>
  <c r="F71" i="5"/>
  <c r="F69" i="5"/>
  <c r="F72" i="5" s="1"/>
  <c r="F66" i="5"/>
  <c r="F76" i="5"/>
  <c r="G49" i="5"/>
  <c r="G51" i="5" s="1"/>
  <c r="G59" i="5" s="1"/>
  <c r="F82" i="76"/>
  <c r="E55" i="1"/>
  <c r="U18" i="1"/>
  <c r="F18" i="1"/>
  <c r="G18" i="1"/>
  <c r="H18" i="1"/>
  <c r="R18" i="1"/>
  <c r="K18" i="1"/>
  <c r="L18" i="1"/>
  <c r="M18" i="1"/>
  <c r="N18" i="1"/>
  <c r="F73" i="5" l="1"/>
  <c r="F75" i="5" s="1"/>
  <c r="F82" i="5" s="1"/>
  <c r="F84" i="5" s="1"/>
  <c r="E55" i="76"/>
  <c r="A4" i="75" l="1"/>
  <c r="A68" i="75" s="1"/>
  <c r="B24" i="3"/>
  <c r="B23" i="3"/>
  <c r="B19" i="3"/>
  <c r="B18" i="3"/>
  <c r="B25" i="3"/>
  <c r="B20" i="3"/>
  <c r="B17" i="3"/>
  <c r="B16" i="3"/>
  <c r="B15" i="3"/>
  <c r="B14" i="3"/>
  <c r="B12" i="3"/>
  <c r="B21" i="3"/>
  <c r="B11" i="3"/>
  <c r="B10" i="3"/>
  <c r="B9" i="3"/>
  <c r="B8" i="3"/>
  <c r="C126" i="75"/>
  <c r="C125" i="75"/>
  <c r="F112" i="75"/>
  <c r="B112" i="75"/>
  <c r="F109" i="75"/>
  <c r="B109" i="75"/>
  <c r="A109" i="75"/>
  <c r="F108" i="75"/>
  <c r="B108" i="75"/>
  <c r="A108" i="75"/>
  <c r="F107" i="75"/>
  <c r="B107" i="75"/>
  <c r="A107" i="75"/>
  <c r="F106" i="75"/>
  <c r="B106" i="75"/>
  <c r="A106" i="75"/>
  <c r="F105" i="75"/>
  <c r="B105" i="75"/>
  <c r="A105" i="75"/>
  <c r="F104" i="75"/>
  <c r="B104" i="75"/>
  <c r="A104" i="75"/>
  <c r="F103" i="75"/>
  <c r="B103" i="75"/>
  <c r="A103" i="75"/>
  <c r="F102" i="75"/>
  <c r="B102" i="75"/>
  <c r="A102" i="75"/>
  <c r="F101" i="75"/>
  <c r="B101" i="75"/>
  <c r="A101" i="75"/>
  <c r="F100" i="75"/>
  <c r="B100" i="75"/>
  <c r="A100" i="75"/>
  <c r="F99" i="75"/>
  <c r="B99" i="75"/>
  <c r="A99" i="75"/>
  <c r="F98" i="75"/>
  <c r="B98" i="75"/>
  <c r="A98" i="75"/>
  <c r="F97" i="75"/>
  <c r="B97" i="75"/>
  <c r="A97" i="75"/>
  <c r="F96" i="75"/>
  <c r="B96" i="75"/>
  <c r="A96" i="75"/>
  <c r="F95" i="75"/>
  <c r="B95" i="75"/>
  <c r="A95" i="75"/>
  <c r="F94" i="75"/>
  <c r="B94" i="75"/>
  <c r="A94" i="75"/>
  <c r="F92" i="75"/>
  <c r="B92" i="75"/>
  <c r="A92" i="75"/>
  <c r="F91" i="75"/>
  <c r="B91" i="75"/>
  <c r="A91" i="75"/>
  <c r="F90" i="75"/>
  <c r="B90" i="75"/>
  <c r="A90" i="75"/>
  <c r="F89" i="75"/>
  <c r="B89" i="75"/>
  <c r="A89" i="75"/>
  <c r="F88" i="75"/>
  <c r="B88" i="75"/>
  <c r="A88" i="75"/>
  <c r="F87" i="75"/>
  <c r="B87" i="75"/>
  <c r="A87" i="75"/>
  <c r="F86" i="75"/>
  <c r="B86" i="75"/>
  <c r="A86" i="75"/>
  <c r="F85" i="75"/>
  <c r="B85" i="75"/>
  <c r="A85" i="75"/>
  <c r="F84" i="75"/>
  <c r="B84" i="75"/>
  <c r="A84" i="75"/>
  <c r="F83" i="75"/>
  <c r="B83" i="75"/>
  <c r="A83" i="75"/>
  <c r="F82" i="75"/>
  <c r="B82" i="75"/>
  <c r="A82" i="75"/>
  <c r="F81" i="75"/>
  <c r="B81" i="75"/>
  <c r="A81" i="75"/>
  <c r="F80" i="75"/>
  <c r="B80" i="75"/>
  <c r="A80" i="75"/>
  <c r="F79" i="75"/>
  <c r="B79" i="75"/>
  <c r="A79" i="75"/>
  <c r="F78" i="75"/>
  <c r="B78" i="75"/>
  <c r="A78" i="75"/>
  <c r="F77" i="75"/>
  <c r="B77" i="75"/>
  <c r="A77" i="75"/>
  <c r="F76" i="75"/>
  <c r="B76" i="75"/>
  <c r="A76" i="75"/>
  <c r="F75" i="75"/>
  <c r="B75" i="75"/>
  <c r="A75" i="75"/>
  <c r="F74" i="75"/>
  <c r="B74" i="75"/>
  <c r="A74" i="75"/>
  <c r="F73" i="75"/>
  <c r="B73" i="75"/>
  <c r="A73" i="75"/>
  <c r="F72" i="75"/>
  <c r="F110" i="75" s="1"/>
  <c r="B72" i="75"/>
  <c r="A72" i="75"/>
  <c r="A66" i="75"/>
  <c r="A65" i="75"/>
  <c r="C63" i="75"/>
  <c r="C141" i="75" s="1"/>
  <c r="C62" i="75"/>
  <c r="C140" i="75" s="1"/>
  <c r="C59" i="75"/>
  <c r="C137" i="75" s="1"/>
  <c r="C58" i="75"/>
  <c r="C136" i="75" s="1"/>
  <c r="C55" i="75"/>
  <c r="C133" i="75" s="1"/>
  <c r="C54" i="75"/>
  <c r="C132" i="75" s="1"/>
  <c r="C53" i="75"/>
  <c r="C131" i="75" s="1"/>
  <c r="C49" i="75"/>
  <c r="E56" i="75" s="1"/>
  <c r="I10" i="75"/>
  <c r="F114" i="75" l="1"/>
  <c r="F118" i="75" s="1"/>
  <c r="F121" i="75" s="1"/>
  <c r="C64" i="75"/>
  <c r="D63" i="75" s="1"/>
  <c r="C127" i="75"/>
  <c r="E134" i="75" s="1"/>
  <c r="C134" i="75"/>
  <c r="D133" i="75" s="1"/>
  <c r="C138" i="75"/>
  <c r="D137" i="75" s="1"/>
  <c r="C142" i="75"/>
  <c r="D140" i="75" s="1"/>
  <c r="D142" i="75" s="1"/>
  <c r="C60" i="75"/>
  <c r="D58" i="75" s="1"/>
  <c r="C56" i="75"/>
  <c r="D54" i="75" s="1"/>
  <c r="E54" i="75" s="1"/>
  <c r="E64" i="75" s="1"/>
  <c r="D59" i="75" l="1"/>
  <c r="D60" i="75" s="1"/>
  <c r="D132" i="75"/>
  <c r="D62" i="75"/>
  <c r="D64" i="75" s="1"/>
  <c r="D131" i="75"/>
  <c r="E131" i="75" s="1"/>
  <c r="E138" i="75" s="1"/>
  <c r="E137" i="75" s="1"/>
  <c r="E133" i="75"/>
  <c r="D141" i="75"/>
  <c r="E63" i="75"/>
  <c r="D55" i="75"/>
  <c r="E55" i="75" s="1"/>
  <c r="D53" i="75"/>
  <c r="D136" i="75"/>
  <c r="D134" i="75" l="1"/>
  <c r="E132" i="75"/>
  <c r="E142" i="75" s="1"/>
  <c r="E140" i="75" s="1"/>
  <c r="E62" i="75"/>
  <c r="D56" i="75"/>
  <c r="E53" i="75"/>
  <c r="E60" i="75" s="1"/>
  <c r="E136" i="75"/>
  <c r="D138" i="75"/>
  <c r="E141" i="75" l="1"/>
  <c r="E58" i="75"/>
  <c r="E59" i="75"/>
  <c r="F25" i="1" l="1"/>
  <c r="G25" i="1"/>
  <c r="H25" i="1"/>
  <c r="R25" i="1"/>
  <c r="K25" i="1"/>
  <c r="L25" i="1"/>
  <c r="M25" i="1"/>
  <c r="N25" i="1"/>
  <c r="U25" i="1"/>
  <c r="W43" i="1" l="1"/>
  <c r="A3" i="1"/>
  <c r="A4" i="1"/>
  <c r="A5" i="1"/>
  <c r="A2" i="1"/>
  <c r="A1" i="3" s="1"/>
  <c r="F11" i="1"/>
  <c r="C4" i="56" l="1"/>
  <c r="A4" i="3"/>
  <c r="G11" i="1"/>
  <c r="G11" i="76" s="1"/>
  <c r="F11" i="76"/>
  <c r="H11" i="1" l="1"/>
  <c r="H11" i="76" s="1"/>
  <c r="E34" i="5" l="1"/>
  <c r="E23" i="56" l="1"/>
  <c r="E25" i="56" l="1"/>
  <c r="E27" i="56" s="1"/>
  <c r="E22" i="1"/>
  <c r="E22" i="76" s="1"/>
  <c r="E34" i="1"/>
  <c r="E34" i="76" s="1"/>
  <c r="C23" i="3"/>
  <c r="B26" i="75" s="1"/>
  <c r="A10" i="3"/>
  <c r="A13" i="75" s="1"/>
  <c r="C10" i="3"/>
  <c r="B13" i="75" s="1"/>
  <c r="A11" i="3"/>
  <c r="A14" i="75" s="1"/>
  <c r="C11" i="3"/>
  <c r="B14" i="75" s="1"/>
  <c r="C21" i="3"/>
  <c r="B24" i="75" s="1"/>
  <c r="C12" i="3"/>
  <c r="B15" i="75" s="1"/>
  <c r="C14" i="3"/>
  <c r="B17" i="75" s="1"/>
  <c r="C15" i="3"/>
  <c r="B18" i="75" s="1"/>
  <c r="C16" i="3"/>
  <c r="B19" i="75" s="1"/>
  <c r="C17" i="3"/>
  <c r="B20" i="75" s="1"/>
  <c r="C20" i="3"/>
  <c r="B23" i="75" s="1"/>
  <c r="C25" i="3"/>
  <c r="B28" i="75" s="1"/>
  <c r="C18" i="3"/>
  <c r="B21" i="75" s="1"/>
  <c r="C19" i="3"/>
  <c r="B22" i="75" s="1"/>
  <c r="C24" i="3"/>
  <c r="B27" i="75" s="1"/>
  <c r="C8" i="3"/>
  <c r="B11" i="75" s="1"/>
  <c r="A9" i="3"/>
  <c r="A12" i="75" s="1"/>
  <c r="C9" i="3"/>
  <c r="B12" i="75" s="1"/>
  <c r="A8" i="3"/>
  <c r="A11" i="75" s="1"/>
  <c r="H22" i="5"/>
  <c r="H34" i="5"/>
  <c r="H68" i="5"/>
  <c r="W34" i="1" l="1"/>
  <c r="W22" i="1"/>
  <c r="U48" i="1"/>
  <c r="R72" i="1"/>
  <c r="K48" i="1"/>
  <c r="N48" i="1"/>
  <c r="N31" i="1"/>
  <c r="T48" i="1"/>
  <c r="T49" i="1" s="1"/>
  <c r="G37" i="1"/>
  <c r="L31" i="1"/>
  <c r="G31" i="1"/>
  <c r="L37" i="1"/>
  <c r="I37" i="1"/>
  <c r="F31" i="1"/>
  <c r="R37" i="1"/>
  <c r="K37" i="1"/>
  <c r="L48" i="1"/>
  <c r="M37" i="1"/>
  <c r="Q48" i="1"/>
  <c r="V48" i="1"/>
  <c r="O48" i="1"/>
  <c r="P48" i="1"/>
  <c r="T72" i="1"/>
  <c r="P66" i="1"/>
  <c r="M72" i="1"/>
  <c r="L66" i="1"/>
  <c r="H66" i="1"/>
  <c r="R31" i="1"/>
  <c r="M31" i="1"/>
  <c r="M66" i="1"/>
  <c r="L72" i="1"/>
  <c r="H72" i="1"/>
  <c r="F48" i="1"/>
  <c r="F37" i="1"/>
  <c r="H48" i="1"/>
  <c r="H37" i="1"/>
  <c r="K31" i="1"/>
  <c r="M48" i="1"/>
  <c r="N37" i="1"/>
  <c r="P72" i="1"/>
  <c r="O66" i="1"/>
  <c r="V72" i="1"/>
  <c r="N72" i="1"/>
  <c r="S55" i="1"/>
  <c r="S55" i="76" s="1"/>
  <c r="S59" i="76" s="1"/>
  <c r="C17" i="55"/>
  <c r="U37" i="1"/>
  <c r="U72" i="1"/>
  <c r="V66" i="1"/>
  <c r="Q72" i="1"/>
  <c r="K72" i="1"/>
  <c r="R66" i="1"/>
  <c r="F66" i="1"/>
  <c r="U31" i="1"/>
  <c r="H31" i="1"/>
  <c r="U66" i="1"/>
  <c r="Q66" i="1"/>
  <c r="F72" i="1"/>
  <c r="R48" i="1"/>
  <c r="T66" i="1"/>
  <c r="O72" i="1"/>
  <c r="N66" i="1"/>
  <c r="K66" i="1"/>
  <c r="I72" i="1"/>
  <c r="G72" i="1"/>
  <c r="G48" i="1"/>
  <c r="I48" i="1"/>
  <c r="I66" i="1"/>
  <c r="I73" i="1" s="1"/>
  <c r="G66" i="1"/>
  <c r="Q73" i="1" l="1"/>
  <c r="S59" i="1"/>
  <c r="D22" i="3" s="1"/>
  <c r="K73" i="1"/>
  <c r="K75" i="1" s="1"/>
  <c r="J55" i="1"/>
  <c r="J55" i="76" s="1"/>
  <c r="J59" i="76" s="1"/>
  <c r="T73" i="1"/>
  <c r="T75" i="1" s="1"/>
  <c r="R73" i="1"/>
  <c r="R75" i="1" s="1"/>
  <c r="N73" i="1"/>
  <c r="N75" i="1" s="1"/>
  <c r="M73" i="1"/>
  <c r="U73" i="1"/>
  <c r="U75" i="1" s="1"/>
  <c r="U82" i="1" s="1"/>
  <c r="G73" i="1"/>
  <c r="G75" i="1" s="1"/>
  <c r="G82" i="1" s="1"/>
  <c r="O73" i="1"/>
  <c r="L73" i="1"/>
  <c r="H73" i="1"/>
  <c r="F73" i="1"/>
  <c r="V73" i="1"/>
  <c r="P73" i="1"/>
  <c r="E17" i="55"/>
  <c r="H49" i="1"/>
  <c r="H51" i="1" s="1"/>
  <c r="H54" i="1" s="1"/>
  <c r="H54" i="76" s="1"/>
  <c r="Q49" i="1"/>
  <c r="Q51" i="1" s="1"/>
  <c r="Q54" i="1" s="1"/>
  <c r="Q54" i="76" s="1"/>
  <c r="K49" i="1"/>
  <c r="K51" i="1" s="1"/>
  <c r="U49" i="1"/>
  <c r="U51" i="1" s="1"/>
  <c r="P49" i="1"/>
  <c r="P51" i="1" s="1"/>
  <c r="O49" i="1"/>
  <c r="O51" i="1" s="1"/>
  <c r="O54" i="1" s="1"/>
  <c r="O54" i="76" s="1"/>
  <c r="I49" i="1"/>
  <c r="I51" i="1" s="1"/>
  <c r="I54" i="1" s="1"/>
  <c r="I54" i="76" s="1"/>
  <c r="F49" i="1"/>
  <c r="F51" i="1" s="1"/>
  <c r="F54" i="1" s="1"/>
  <c r="F54" i="76" s="1"/>
  <c r="L49" i="1"/>
  <c r="L51" i="1" s="1"/>
  <c r="L54" i="1" s="1"/>
  <c r="L54" i="76" s="1"/>
  <c r="N49" i="1"/>
  <c r="N51" i="1" s="1"/>
  <c r="M49" i="1"/>
  <c r="M51" i="1" s="1"/>
  <c r="R49" i="1"/>
  <c r="R51" i="1" s="1"/>
  <c r="G49" i="1"/>
  <c r="V49" i="1"/>
  <c r="V51" i="1" s="1"/>
  <c r="T51" i="1"/>
  <c r="T54" i="1" s="1"/>
  <c r="T54" i="76" s="1"/>
  <c r="J59" i="1" l="1"/>
  <c r="E24" i="3"/>
  <c r="F27" i="75" s="1"/>
  <c r="G27" i="75" s="1"/>
  <c r="G55" i="1"/>
  <c r="G55" i="76" s="1"/>
  <c r="E10" i="3"/>
  <c r="F13" i="75" s="1"/>
  <c r="G13" i="75" s="1"/>
  <c r="E34" i="75"/>
  <c r="T82" i="1"/>
  <c r="E23" i="3" s="1"/>
  <c r="F26" i="75" s="1"/>
  <c r="G26" i="75" s="1"/>
  <c r="R82" i="1"/>
  <c r="R55" i="1" s="1"/>
  <c r="R55" i="76" s="1"/>
  <c r="N82" i="1"/>
  <c r="K82" i="1"/>
  <c r="I75" i="1"/>
  <c r="L75" i="1"/>
  <c r="O75" i="1"/>
  <c r="F75" i="1"/>
  <c r="F82" i="1" s="1"/>
  <c r="Q75" i="1"/>
  <c r="P54" i="1"/>
  <c r="P54" i="76" s="1"/>
  <c r="P75" i="1"/>
  <c r="P82" i="1" s="1"/>
  <c r="P55" i="1" s="1"/>
  <c r="P55" i="76" s="1"/>
  <c r="M75" i="1"/>
  <c r="M82" i="1" s="1"/>
  <c r="M55" i="1" s="1"/>
  <c r="M55" i="76" s="1"/>
  <c r="H75" i="1"/>
  <c r="H82" i="1" s="1"/>
  <c r="E11" i="3" s="1"/>
  <c r="F14" i="75" s="1"/>
  <c r="G14" i="75" s="1"/>
  <c r="V75" i="1"/>
  <c r="V82" i="1" s="1"/>
  <c r="V55" i="1" s="1"/>
  <c r="V55" i="76" s="1"/>
  <c r="R54" i="1"/>
  <c r="R54" i="76" s="1"/>
  <c r="K54" i="1"/>
  <c r="K54" i="76" s="1"/>
  <c r="M54" i="1"/>
  <c r="M54" i="76" s="1"/>
  <c r="V54" i="1"/>
  <c r="V54" i="76" s="1"/>
  <c r="E17" i="3"/>
  <c r="F20" i="75" s="1"/>
  <c r="G20" i="75" s="1"/>
  <c r="G51" i="1"/>
  <c r="V59" i="76" l="1"/>
  <c r="I26" i="75"/>
  <c r="I14" i="75"/>
  <c r="I25" i="75"/>
  <c r="I27" i="75"/>
  <c r="I13" i="75"/>
  <c r="I16" i="75"/>
  <c r="I20" i="75"/>
  <c r="R59" i="76"/>
  <c r="M59" i="76"/>
  <c r="E21" i="3"/>
  <c r="F24" i="75" s="1"/>
  <c r="G24" i="75" s="1"/>
  <c r="P59" i="76"/>
  <c r="D13" i="3"/>
  <c r="K55" i="1"/>
  <c r="K55" i="76" s="1"/>
  <c r="K59" i="76" s="1"/>
  <c r="E14" i="3"/>
  <c r="F17" i="75" s="1"/>
  <c r="G17" i="75" s="1"/>
  <c r="F34" i="75"/>
  <c r="E25" i="3"/>
  <c r="F28" i="75" s="1"/>
  <c r="G28" i="75" s="1"/>
  <c r="E19" i="3"/>
  <c r="F22" i="75" s="1"/>
  <c r="G22" i="75" s="1"/>
  <c r="T55" i="1"/>
  <c r="T55" i="76" s="1"/>
  <c r="T59" i="76" s="1"/>
  <c r="H55" i="1"/>
  <c r="H55" i="76" s="1"/>
  <c r="H59" i="76" s="1"/>
  <c r="E16" i="3"/>
  <c r="F19" i="75" s="1"/>
  <c r="G19" i="75" s="1"/>
  <c r="G54" i="1"/>
  <c r="G54" i="76" s="1"/>
  <c r="G59" i="76" s="1"/>
  <c r="O82" i="1"/>
  <c r="E18" i="3" s="1"/>
  <c r="F21" i="75" s="1"/>
  <c r="G21" i="75" s="1"/>
  <c r="I82" i="1"/>
  <c r="I55" i="1" s="1"/>
  <c r="I55" i="76" s="1"/>
  <c r="I59" i="76" s="1"/>
  <c r="R59" i="1"/>
  <c r="D21" i="3" s="1"/>
  <c r="L82" i="1"/>
  <c r="Q82" i="1"/>
  <c r="F55" i="1"/>
  <c r="F55" i="76" s="1"/>
  <c r="V59" i="1"/>
  <c r="P59" i="1"/>
  <c r="M59" i="1"/>
  <c r="I17" i="75" l="1"/>
  <c r="I19" i="75"/>
  <c r="I24" i="75"/>
  <c r="I21" i="75"/>
  <c r="I22" i="75"/>
  <c r="I28" i="75"/>
  <c r="K59" i="1"/>
  <c r="H59" i="1"/>
  <c r="T59" i="1"/>
  <c r="O55" i="1"/>
  <c r="O55" i="76" s="1"/>
  <c r="O59" i="76" s="1"/>
  <c r="E20" i="3"/>
  <c r="F23" i="75" s="1"/>
  <c r="Q55" i="1"/>
  <c r="Q55" i="76" s="1"/>
  <c r="Q59" i="76" s="1"/>
  <c r="L55" i="1"/>
  <c r="L55" i="76" s="1"/>
  <c r="L59" i="76" s="1"/>
  <c r="G59" i="1"/>
  <c r="E12" i="3"/>
  <c r="F15" i="75" s="1"/>
  <c r="I59" i="1"/>
  <c r="N59" i="1"/>
  <c r="D25" i="3"/>
  <c r="F59" i="76"/>
  <c r="D19" i="3"/>
  <c r="E15" i="3"/>
  <c r="F18" i="75" s="1"/>
  <c r="E9" i="3"/>
  <c r="F12" i="75" s="1"/>
  <c r="D16" i="3"/>
  <c r="F59" i="1"/>
  <c r="G15" i="75" l="1"/>
  <c r="I15" i="75"/>
  <c r="G23" i="75"/>
  <c r="I23" i="75"/>
  <c r="G18" i="75"/>
  <c r="I18" i="75"/>
  <c r="G12" i="75"/>
  <c r="I12" i="75"/>
  <c r="D14" i="3"/>
  <c r="L59" i="1"/>
  <c r="Q59" i="1"/>
  <c r="D11" i="3"/>
  <c r="D23" i="3"/>
  <c r="D12" i="3"/>
  <c r="O59" i="1"/>
  <c r="D17" i="3"/>
  <c r="W55" i="1"/>
  <c r="F30" i="75"/>
  <c r="D10" i="3"/>
  <c r="D9" i="3"/>
  <c r="D20" i="3" l="1"/>
  <c r="D15" i="3"/>
  <c r="F36" i="75"/>
  <c r="D18" i="3"/>
  <c r="F40" i="75" l="1"/>
  <c r="F43" i="75" l="1"/>
  <c r="A12" i="3" l="1"/>
  <c r="A15" i="75" s="1"/>
  <c r="A13" i="3" l="1"/>
  <c r="A16" i="75" s="1"/>
  <c r="A14" i="3" l="1"/>
  <c r="A17" i="75" s="1"/>
  <c r="A15" i="3" l="1"/>
  <c r="A18" i="75" s="1"/>
  <c r="A16" i="3" l="1"/>
  <c r="A19" i="75" s="1"/>
  <c r="A17" i="3" l="1"/>
  <c r="A20" i="75" s="1"/>
  <c r="A18" i="3" l="1"/>
  <c r="A21" i="75" s="1"/>
  <c r="A19" i="3" l="1"/>
  <c r="A22" i="75" s="1"/>
  <c r="A20" i="3" l="1"/>
  <c r="A23" i="75" s="1"/>
  <c r="A21" i="3" l="1"/>
  <c r="A24" i="75" s="1"/>
  <c r="A23" i="3" l="1"/>
  <c r="A26" i="75" s="1"/>
  <c r="E8" i="75" l="1"/>
  <c r="A24" i="3"/>
  <c r="A27" i="75" s="1"/>
  <c r="A25" i="3" l="1"/>
  <c r="A28" i="75" s="1"/>
  <c r="E23" i="5"/>
  <c r="H23" i="5" s="1"/>
  <c r="E23" i="1"/>
  <c r="W23" i="1" s="1"/>
  <c r="E23" i="76" l="1"/>
  <c r="E41" i="5" l="1"/>
  <c r="H41" i="5" s="1"/>
  <c r="E46" i="1"/>
  <c r="E46" i="76" s="1"/>
  <c r="E41" i="1"/>
  <c r="W41" i="1" s="1"/>
  <c r="E40" i="1"/>
  <c r="W40" i="1" s="1"/>
  <c r="E40" i="5"/>
  <c r="H40" i="5" s="1"/>
  <c r="E46" i="5"/>
  <c r="E54" i="1"/>
  <c r="E54" i="76" s="1"/>
  <c r="E54" i="5"/>
  <c r="H54" i="5" s="1"/>
  <c r="E41" i="76" l="1"/>
  <c r="E40" i="76"/>
  <c r="W46" i="1"/>
  <c r="E79" i="5" l="1"/>
  <c r="H77" i="5" s="1"/>
  <c r="E79" i="1"/>
  <c r="E79" i="76" s="1"/>
  <c r="E77" i="5"/>
  <c r="E77" i="1"/>
  <c r="W77" i="1" s="1"/>
  <c r="E77" i="76" l="1"/>
  <c r="W79" i="1"/>
  <c r="H21" i="5"/>
  <c r="E45" i="5"/>
  <c r="H45" i="5" s="1"/>
  <c r="E36" i="1"/>
  <c r="E36" i="76" s="1"/>
  <c r="E39" i="5"/>
  <c r="H39" i="5" s="1"/>
  <c r="E47" i="1"/>
  <c r="E47" i="76" s="1"/>
  <c r="W47" i="1"/>
  <c r="E36" i="5"/>
  <c r="H36" i="5" s="1"/>
  <c r="E47" i="5"/>
  <c r="H47" i="5" s="1"/>
  <c r="E44" i="1"/>
  <c r="E30" i="5"/>
  <c r="H30" i="5" s="1"/>
  <c r="E30" i="1"/>
  <c r="W30" i="1" s="1"/>
  <c r="E57" i="1"/>
  <c r="E57" i="76" s="1"/>
  <c r="E17" i="5"/>
  <c r="H17" i="5" s="1"/>
  <c r="E17" i="1"/>
  <c r="W17" i="1" s="1"/>
  <c r="E56" i="1"/>
  <c r="W56" i="1" s="1"/>
  <c r="E16" i="5"/>
  <c r="H16" i="5" s="1"/>
  <c r="E16" i="1"/>
  <c r="W16" i="1" s="1"/>
  <c r="E44" i="5"/>
  <c r="H44" i="5" s="1"/>
  <c r="E45" i="1"/>
  <c r="E45" i="76" s="1"/>
  <c r="E65" i="5"/>
  <c r="H65" i="5" s="1"/>
  <c r="E65" i="1"/>
  <c r="W65" i="1" s="1"/>
  <c r="E39" i="1"/>
  <c r="W39" i="1" s="1"/>
  <c r="E76" i="1"/>
  <c r="W76" i="1" s="1"/>
  <c r="E71" i="5"/>
  <c r="H71" i="5" s="1"/>
  <c r="E71" i="1"/>
  <c r="E71" i="76" s="1"/>
  <c r="E78" i="1"/>
  <c r="E78" i="76" s="1"/>
  <c r="E57" i="5"/>
  <c r="H57" i="5" s="1"/>
  <c r="E64" i="5"/>
  <c r="H64" i="5" s="1"/>
  <c r="E64" i="1"/>
  <c r="W64" i="1" s="1"/>
  <c r="E56" i="5"/>
  <c r="H56" i="5" s="1"/>
  <c r="E76" i="5"/>
  <c r="H76" i="5" s="1"/>
  <c r="E78" i="5"/>
  <c r="E69" i="5"/>
  <c r="H69" i="5" s="1"/>
  <c r="E69" i="1"/>
  <c r="W69" i="1" s="1"/>
  <c r="E35" i="5"/>
  <c r="H35" i="5" s="1"/>
  <c r="E35" i="1"/>
  <c r="W35" i="1" s="1"/>
  <c r="E29" i="5"/>
  <c r="H29" i="5" s="1"/>
  <c r="E29" i="1"/>
  <c r="W29" i="1" s="1"/>
  <c r="E28" i="5"/>
  <c r="E28" i="1"/>
  <c r="E24" i="5"/>
  <c r="E25" i="5" s="1"/>
  <c r="E24" i="1"/>
  <c r="E24" i="76" s="1"/>
  <c r="E25" i="76" s="1"/>
  <c r="E70" i="5"/>
  <c r="H70" i="5" s="1"/>
  <c r="E70" i="1"/>
  <c r="E70" i="76" s="1"/>
  <c r="E74" i="5"/>
  <c r="H74" i="5" s="1"/>
  <c r="E74" i="1"/>
  <c r="W74" i="1" s="1"/>
  <c r="E15" i="5"/>
  <c r="H15" i="5" s="1"/>
  <c r="E15" i="1"/>
  <c r="E63" i="5"/>
  <c r="E63" i="1"/>
  <c r="W63" i="1" s="1"/>
  <c r="E31" i="5" l="1"/>
  <c r="H31" i="5" s="1"/>
  <c r="E31" i="1"/>
  <c r="E69" i="76"/>
  <c r="E72" i="76" s="1"/>
  <c r="E18" i="1"/>
  <c r="E28" i="76"/>
  <c r="W71" i="1"/>
  <c r="W57" i="1"/>
  <c r="E48" i="1"/>
  <c r="E39" i="76"/>
  <c r="E48" i="5"/>
  <c r="H48" i="5" s="1"/>
  <c r="W15" i="1"/>
  <c r="W24" i="1"/>
  <c r="W78" i="1"/>
  <c r="W45" i="1"/>
  <c r="E17" i="76"/>
  <c r="E15" i="76"/>
  <c r="E63" i="76"/>
  <c r="W28" i="1"/>
  <c r="E76" i="76"/>
  <c r="E25" i="1"/>
  <c r="E56" i="76"/>
  <c r="E44" i="76"/>
  <c r="E48" i="76" s="1"/>
  <c r="W18" i="1"/>
  <c r="E66" i="5"/>
  <c r="H66" i="5" s="1"/>
  <c r="H63" i="5"/>
  <c r="E72" i="5"/>
  <c r="H72" i="5" s="1"/>
  <c r="E72" i="1"/>
  <c r="E74" i="76"/>
  <c r="W66" i="1"/>
  <c r="H25" i="5"/>
  <c r="E18" i="5"/>
  <c r="E37" i="1"/>
  <c r="E66" i="1"/>
  <c r="W44" i="1"/>
  <c r="E29" i="76"/>
  <c r="H28" i="5"/>
  <c r="E65" i="76"/>
  <c r="E16" i="76"/>
  <c r="H24" i="5"/>
  <c r="E64" i="76"/>
  <c r="E30" i="76"/>
  <c r="W36" i="1"/>
  <c r="E37" i="5"/>
  <c r="H37" i="5" s="1"/>
  <c r="W70" i="1"/>
  <c r="E35" i="76"/>
  <c r="E37" i="76" s="1"/>
  <c r="W25" i="1" l="1"/>
  <c r="E49" i="1"/>
  <c r="E51" i="1" s="1"/>
  <c r="E59" i="1" s="1"/>
  <c r="E18" i="76"/>
  <c r="E31" i="76"/>
  <c r="E49" i="76" s="1"/>
  <c r="E66" i="76"/>
  <c r="E73" i="76" s="1"/>
  <c r="E75" i="76" s="1"/>
  <c r="E82" i="76" s="1"/>
  <c r="E73" i="1"/>
  <c r="E75" i="1" s="1"/>
  <c r="E82" i="1" s="1"/>
  <c r="W31" i="1"/>
  <c r="E49" i="5"/>
  <c r="H49" i="5" s="1"/>
  <c r="E73" i="5"/>
  <c r="E75" i="5" s="1"/>
  <c r="E82" i="5" s="1"/>
  <c r="H82" i="5" s="1"/>
  <c r="E8" i="3"/>
  <c r="W72" i="1"/>
  <c r="W73" i="1" s="1"/>
  <c r="W75" i="1" s="1"/>
  <c r="W82" i="1" s="1"/>
  <c r="W48" i="1"/>
  <c r="H18" i="5"/>
  <c r="W37" i="1"/>
  <c r="W51" i="1" l="1"/>
  <c r="E51" i="76"/>
  <c r="E59" i="76" s="1"/>
  <c r="E51" i="5"/>
  <c r="H51" i="5" s="1"/>
  <c r="W49" i="1"/>
  <c r="D8" i="3"/>
  <c r="E83" i="1"/>
  <c r="E11" i="75"/>
  <c r="E27" i="3"/>
  <c r="E59" i="5" l="1"/>
  <c r="E84" i="5" s="1"/>
  <c r="I11" i="75"/>
  <c r="E30" i="75"/>
  <c r="E36" i="75" s="1"/>
  <c r="G11" i="75"/>
  <c r="G30" i="75" s="1"/>
  <c r="H59" i="5" l="1"/>
  <c r="E40" i="75"/>
  <c r="G36" i="75"/>
  <c r="I36" i="75" l="1"/>
  <c r="I43" i="75" s="1"/>
  <c r="E43" i="75"/>
  <c r="G40" i="75"/>
  <c r="G43" i="75" l="1"/>
  <c r="U54" i="1"/>
  <c r="J44" i="75" l="1"/>
  <c r="U54" i="76"/>
  <c r="U59" i="76" s="1"/>
  <c r="W54" i="1"/>
  <c r="U59" i="1"/>
  <c r="W59" i="1" l="1"/>
  <c r="D24" i="3"/>
  <c r="D27" i="3" s="1"/>
  <c r="W83" i="1" l="1"/>
  <c r="F27" i="3"/>
</calcChain>
</file>

<file path=xl/comments1.xml><?xml version="1.0" encoding="utf-8"?>
<comments xmlns="http://schemas.openxmlformats.org/spreadsheetml/2006/main">
  <authors>
    <author>rzk7kq</author>
  </authors>
  <commentList>
    <comment ref="B46" authorId="0" shapeId="0">
      <text>
        <r>
          <rPr>
            <b/>
            <sz val="8"/>
            <color indexed="81"/>
            <rFont val="Tahoma"/>
            <family val="2"/>
          </rPr>
          <t xml:space="preserve">rzk7kq: </t>
        </r>
        <r>
          <rPr>
            <sz val="8"/>
            <color indexed="81"/>
            <rFont val="Tahoma"/>
            <family val="2"/>
          </rPr>
          <t xml:space="preserve">
AFUDC Equity - all 419100 accounts
AFUDC Debt - all 432000 accounts</t>
        </r>
      </text>
    </comment>
    <comment ref="F112" authorId="0" shapeId="0">
      <text>
        <r>
          <rPr>
            <b/>
            <sz val="8"/>
            <color indexed="81"/>
            <rFont val="Tahoma"/>
            <family val="2"/>
          </rPr>
          <t>rzk7kq:</t>
        </r>
        <r>
          <rPr>
            <sz val="8"/>
            <color indexed="81"/>
            <rFont val="Tahoma"/>
            <family val="2"/>
          </rPr>
          <t xml:space="preserve">
ID excludes STD
Cap Structure at 12/31/2005 provided by Paul Kimball</t>
        </r>
      </text>
    </comment>
  </commentList>
</comments>
</file>

<file path=xl/comments2.xml><?xml version="1.0" encoding="utf-8"?>
<comments xmlns="http://schemas.openxmlformats.org/spreadsheetml/2006/main">
  <authors>
    <author>Avista Corp Employee</author>
  </authors>
  <commentList>
    <comment ref="B101" authorId="0" shapeId="0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  <comment ref="J101" authorId="0" shapeId="0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</commentList>
</comments>
</file>

<file path=xl/sharedStrings.xml><?xml version="1.0" encoding="utf-8"?>
<sst xmlns="http://schemas.openxmlformats.org/spreadsheetml/2006/main" count="770" uniqueCount="431">
  <si>
    <t>Per</t>
  </si>
  <si>
    <t xml:space="preserve">Deferred </t>
  </si>
  <si>
    <t xml:space="preserve">Eliminate </t>
  </si>
  <si>
    <t>Regulatory</t>
  </si>
  <si>
    <t>Injuries</t>
  </si>
  <si>
    <t>Restate</t>
  </si>
  <si>
    <t>Office Space</t>
  </si>
  <si>
    <t>Line</t>
  </si>
  <si>
    <t xml:space="preserve">Results </t>
  </si>
  <si>
    <t>FIT</t>
  </si>
  <si>
    <t xml:space="preserve">B &amp; O </t>
  </si>
  <si>
    <t>Property</t>
  </si>
  <si>
    <t>Expense</t>
  </si>
  <si>
    <t xml:space="preserve">and </t>
  </si>
  <si>
    <t>Debt</t>
  </si>
  <si>
    <t>Charges to</t>
  </si>
  <si>
    <t>No.</t>
  </si>
  <si>
    <t>DESCRIPTION</t>
  </si>
  <si>
    <t>Report</t>
  </si>
  <si>
    <t>Rate Base</t>
  </si>
  <si>
    <t>Adjustment</t>
  </si>
  <si>
    <t>Taxes</t>
  </si>
  <si>
    <t>Tax</t>
  </si>
  <si>
    <t>Damages</t>
  </si>
  <si>
    <t>Interest</t>
  </si>
  <si>
    <t>Total</t>
  </si>
  <si>
    <t>REVENUES</t>
  </si>
  <si>
    <t>Total General Business</t>
  </si>
  <si>
    <t>Total Transportation</t>
  </si>
  <si>
    <t>Other Revenues</t>
  </si>
  <si>
    <t>Total Gas Revenues</t>
  </si>
  <si>
    <t>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</si>
  <si>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</si>
  <si>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</si>
  <si>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</si>
  <si>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</si>
  <si>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</si>
  <si>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</si>
  <si>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</si>
  <si>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</si>
  <si>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</si>
  <si>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</si>
  <si>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</si>
  <si>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</si>
  <si>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</si>
  <si>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</si>
  <si>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</si>
  <si>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</si>
  <si>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</si>
  <si>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</si>
  <si>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</si>
  <si>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</si>
  <si>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</si>
  <si>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Distribution Plant</t>
  </si>
  <si>
    <t>General Plant</t>
  </si>
  <si>
    <t>Total Plant in Service</t>
  </si>
  <si>
    <t>ACCUMULATED DEPRECIATION</t>
  </si>
  <si>
    <t>GAS INVENTORY</t>
  </si>
  <si>
    <t>GAIN ON SALE OF BUILDING</t>
  </si>
  <si>
    <t>TOTAL RATE BASE</t>
  </si>
  <si>
    <t>Washington Gas</t>
  </si>
  <si>
    <t>Column</t>
  </si>
  <si>
    <t>Description</t>
  </si>
  <si>
    <t xml:space="preserve">NOI   </t>
  </si>
  <si>
    <t>ROR</t>
  </si>
  <si>
    <t>PER RESULTS OF</t>
  </si>
  <si>
    <t>OPERATIONS REPORTS</t>
  </si>
  <si>
    <t xml:space="preserve">(000'S OF DOLLARS)   </t>
  </si>
  <si>
    <t>GAS</t>
  </si>
  <si>
    <t>System</t>
  </si>
  <si>
    <t>Washington</t>
  </si>
  <si>
    <t>Idaho</t>
  </si>
  <si>
    <t>Check</t>
  </si>
  <si>
    <t xml:space="preserve">Total General Business </t>
  </si>
  <si>
    <t xml:space="preserve">Total Transportation </t>
  </si>
  <si>
    <t xml:space="preserve">   Total Gas Revenues</t>
  </si>
  <si>
    <t xml:space="preserve">   City Gate Purchases</t>
  </si>
  <si>
    <t xml:space="preserve">   Purchased Gas Expense</t>
  </si>
  <si>
    <t xml:space="preserve">   Net Nat. Gas Storage Trans</t>
  </si>
  <si>
    <t xml:space="preserve">      Total Production</t>
  </si>
  <si>
    <t xml:space="preserve">   Operating Expenses</t>
  </si>
  <si>
    <t xml:space="preserve">   Depreciation</t>
  </si>
  <si>
    <t xml:space="preserve">   Taxes</t>
  </si>
  <si>
    <t xml:space="preserve">      Total Underground Storage</t>
  </si>
  <si>
    <t xml:space="preserve">      Total Distribution</t>
  </si>
  <si>
    <t>Sales</t>
  </si>
  <si>
    <t>Administrative and General</t>
  </si>
  <si>
    <t xml:space="preserve">      Total Admin. &amp; General</t>
  </si>
  <si>
    <t>Operating Income before FIT</t>
  </si>
  <si>
    <t>Federal Income Taxes</t>
  </si>
  <si>
    <t xml:space="preserve">   Current Accrual</t>
  </si>
  <si>
    <t xml:space="preserve">   Deferred FIT</t>
  </si>
  <si>
    <t xml:space="preserve">   Amort ITC</t>
  </si>
  <si>
    <t>RATE BASE</t>
  </si>
  <si>
    <t>PLANT IN SERVICE</t>
  </si>
  <si>
    <t xml:space="preserve">   Underground Storage</t>
  </si>
  <si>
    <t xml:space="preserve">   Distribution Plant</t>
  </si>
  <si>
    <t xml:space="preserve">   General Plant incl Intangible</t>
  </si>
  <si>
    <t xml:space="preserve">      Total Plant in Service</t>
  </si>
  <si>
    <t>DEFERRED TAXES</t>
  </si>
  <si>
    <t xml:space="preserve"> </t>
  </si>
  <si>
    <t>AVISTA UTILITIES</t>
  </si>
  <si>
    <t>Uncollectible</t>
  </si>
  <si>
    <t>Washington - Gas</t>
  </si>
  <si>
    <t>(000's)</t>
  </si>
  <si>
    <t>Adjustment Description</t>
  </si>
  <si>
    <t>Adjustments</t>
  </si>
  <si>
    <t>Restated Debt Interest</t>
  </si>
  <si>
    <t>Increase (Decrease) in Interest Expense</t>
  </si>
  <si>
    <t>FIT Rate</t>
  </si>
  <si>
    <t>Increase (Decrease) in FIT</t>
  </si>
  <si>
    <t>Liz</t>
  </si>
  <si>
    <t>Weighted Average Cost of Debt</t>
  </si>
  <si>
    <t>Restate Debt Interest</t>
  </si>
  <si>
    <t>Jeanne</t>
  </si>
  <si>
    <t>Net</t>
  </si>
  <si>
    <t>Excise</t>
  </si>
  <si>
    <t xml:space="preserve">Line </t>
  </si>
  <si>
    <t>Capital</t>
  </si>
  <si>
    <t>Weighted</t>
  </si>
  <si>
    <t>Component</t>
  </si>
  <si>
    <t>Structure</t>
  </si>
  <si>
    <t>Cost</t>
  </si>
  <si>
    <t>Conversion Factor</t>
  </si>
  <si>
    <t>(000's OF DOLLARS)</t>
  </si>
  <si>
    <t>Revenue Conversion Factor</t>
  </si>
  <si>
    <t>Washington - Gas System</t>
  </si>
  <si>
    <t>Factor</t>
  </si>
  <si>
    <t>Revenues</t>
  </si>
  <si>
    <t>Expense:</t>
  </si>
  <si>
    <t xml:space="preserve">  Uncollectibles  </t>
  </si>
  <si>
    <t xml:space="preserve">  Commission Fees </t>
  </si>
  <si>
    <t xml:space="preserve">  Washington Excise Tax  </t>
  </si>
  <si>
    <t xml:space="preserve">    Total Expense</t>
  </si>
  <si>
    <t>Net Operating Income Before FIT</t>
  </si>
  <si>
    <t xml:space="preserve">  Federal Income Tax @ 35%</t>
  </si>
  <si>
    <t>REVENUE CONVERSION FACTOR</t>
  </si>
  <si>
    <t>WA Wtd Debt</t>
  </si>
  <si>
    <t>Misc</t>
  </si>
  <si>
    <t>Restating</t>
  </si>
  <si>
    <t>Common Equity</t>
  </si>
  <si>
    <t>Filed Revenue Requirement</t>
  </si>
  <si>
    <t xml:space="preserve">Adjusted Revenue Requirement </t>
  </si>
  <si>
    <t>NET PLANT</t>
  </si>
  <si>
    <t xml:space="preserve">WORKING CAPITAL </t>
  </si>
  <si>
    <t>WORKING CAPITAL</t>
  </si>
  <si>
    <t>Done</t>
  </si>
  <si>
    <t>Not Done</t>
  </si>
  <si>
    <t>Debt Interest</t>
  </si>
  <si>
    <t>Adjsutment Number</t>
  </si>
  <si>
    <t>Workpaper Reference</t>
  </si>
  <si>
    <t>G-ROO</t>
  </si>
  <si>
    <t>G-DFIT</t>
  </si>
  <si>
    <t>G-DDC</t>
  </si>
  <si>
    <t>G-EBO</t>
  </si>
  <si>
    <t>G-UE</t>
  </si>
  <si>
    <t>G-RE</t>
  </si>
  <si>
    <t>G-FIT</t>
  </si>
  <si>
    <t>G-NGL</t>
  </si>
  <si>
    <t>G-OSC</t>
  </si>
  <si>
    <t>G-MR</t>
  </si>
  <si>
    <t>G-DI</t>
  </si>
  <si>
    <t>Depreciation/Amortization</t>
  </si>
  <si>
    <t xml:space="preserve">WASHINGTON NATURAL GAS RESULTS </t>
  </si>
  <si>
    <t>ACCUMULATED DEPRECIATION/AMORT</t>
  </si>
  <si>
    <t>Net Plant After DFIT</t>
  </si>
  <si>
    <t>Production Expenses</t>
  </si>
  <si>
    <t>DEFREED TAXES</t>
  </si>
  <si>
    <t xml:space="preserve">Blue = Input </t>
  </si>
  <si>
    <t>Black = Formula/Text</t>
  </si>
  <si>
    <t>Reconciliation</t>
  </si>
  <si>
    <t>FIT Expense</t>
  </si>
  <si>
    <t>Line No. 27</t>
  </si>
  <si>
    <t>ROO</t>
  </si>
  <si>
    <t>TOTAL</t>
  </si>
  <si>
    <t>Below</t>
  </si>
  <si>
    <t>Not Necessary - this calcuation should not be removed from above to determine adj. - LMA</t>
  </si>
  <si>
    <t>Capitalized Interest</t>
  </si>
  <si>
    <t>Equity AFUDC</t>
  </si>
  <si>
    <t>updated for 2006</t>
  </si>
  <si>
    <t>Borrowed AFUDC</t>
  </si>
  <si>
    <t xml:space="preserve">   Capitalized Interest</t>
  </si>
  <si>
    <t>Allocated</t>
  </si>
  <si>
    <t>Amount</t>
  </si>
  <si>
    <t>Percentage</t>
  </si>
  <si>
    <t>Electric CWIP</t>
  </si>
  <si>
    <t>Gas CWIP</t>
  </si>
  <si>
    <t>WPNG CWIP</t>
  </si>
  <si>
    <t xml:space="preserve">   Total</t>
  </si>
  <si>
    <t>WA Electric CWIP</t>
  </si>
  <si>
    <t>ID Electric CWIP</t>
  </si>
  <si>
    <t>WA Gas CWIP</t>
  </si>
  <si>
    <t>ID Gas CWIP</t>
  </si>
  <si>
    <t>Idaho - Electric</t>
  </si>
  <si>
    <t>Restated Rate Base</t>
  </si>
  <si>
    <t>ID excludes STD</t>
  </si>
  <si>
    <t xml:space="preserve"> Interest Per Results (E-FIT-12A)</t>
  </si>
  <si>
    <t>updated for 2007 LMA</t>
  </si>
  <si>
    <t>WP Ref</t>
  </si>
  <si>
    <t>Washington - GAS</t>
  </si>
  <si>
    <t>Interest Per Results (G-FIT-12A)</t>
  </si>
  <si>
    <t xml:space="preserve">   Debt Interest</t>
  </si>
  <si>
    <t>SALES OF GAS:</t>
  </si>
  <si>
    <t>Residential</t>
  </si>
  <si>
    <t>4812XX</t>
  </si>
  <si>
    <t>Commercial - Firm &amp; Interruptible</t>
  </si>
  <si>
    <t>4813XX</t>
  </si>
  <si>
    <t>Industrial-Firm</t>
  </si>
  <si>
    <t>Interruptible</t>
  </si>
  <si>
    <t>499XXX</t>
  </si>
  <si>
    <t>Unbilled Revenue</t>
  </si>
  <si>
    <t>Interdepartmental Revenue</t>
  </si>
  <si>
    <t>TOTAL SALES TO ULTIMATE CUSTOMERS</t>
  </si>
  <si>
    <t>OTHER OPERATING REVENUES:</t>
  </si>
  <si>
    <t>Sales for Resale</t>
  </si>
  <si>
    <t>Miscellaneous Service Revenues</t>
  </si>
  <si>
    <t>Transportation For Others</t>
  </si>
  <si>
    <t>Rent from Gas Property</t>
  </si>
  <si>
    <t>Other Gas Revenues</t>
  </si>
  <si>
    <t>TOTAL OTHER OPERATING REVENUES</t>
  </si>
  <si>
    <t>TOTAL GAS REVENUES</t>
  </si>
  <si>
    <t>PRODUCTION EXPENSES:</t>
  </si>
  <si>
    <t>804/805</t>
  </si>
  <si>
    <t>808XXX</t>
  </si>
  <si>
    <t>Net Natural Gas Storage Transactions</t>
  </si>
  <si>
    <t>Gas Used for Products Extraction</t>
  </si>
  <si>
    <t>Other Gas Expenses</t>
  </si>
  <si>
    <t>Gas Technology Institute (GTI) Expenses</t>
  </si>
  <si>
    <t>TOTAL PRODUCTION EXPENSES</t>
  </si>
  <si>
    <t>UNDERGROUND STORAGE EXPENSES:</t>
  </si>
  <si>
    <t>Supervision &amp; Engineering</t>
  </si>
  <si>
    <t>Other Expenses</t>
  </si>
  <si>
    <t>Other Equipment</t>
  </si>
  <si>
    <t>TOTAL UNDERGROUND STORAGE OPER EXP</t>
  </si>
  <si>
    <t>Depreciation Expense-Underground Storage</t>
  </si>
  <si>
    <t>Amortization Expense-Underground Storage</t>
  </si>
  <si>
    <t>Taxes Other Than FIT</t>
  </si>
  <si>
    <t>TOTAL UG STORAGE DEPR/AMRT/NON-FIT TAXES</t>
  </si>
  <si>
    <t>TOTAL UNDERGROUND STORAGE EXPENSES</t>
  </si>
  <si>
    <t>DISTRIBUTION EXPENSES:</t>
  </si>
  <si>
    <t xml:space="preserve">  OPERATION</t>
  </si>
  <si>
    <t>Distribution Load Dispatching</t>
  </si>
  <si>
    <t>Mains &amp; Services Expenses</t>
  </si>
  <si>
    <t>Measuring &amp; Reg Sta Exp-General</t>
  </si>
  <si>
    <t>Measuring &amp; Reg Sta Exp-Industrial</t>
  </si>
  <si>
    <t>Measuring &amp; Reg Sta Exp-City Gate</t>
  </si>
  <si>
    <t>Meter &amp; House Regulator Expenses</t>
  </si>
  <si>
    <t>Customer Installation Expenses</t>
  </si>
  <si>
    <t>Rents</t>
  </si>
  <si>
    <t xml:space="preserve">  MAINTENANCE</t>
  </si>
  <si>
    <t>Mains</t>
  </si>
  <si>
    <t>Services</t>
  </si>
  <si>
    <t>Meters &amp; House Regulators</t>
  </si>
  <si>
    <t>TOTAL DISTRIBUTION OPERATING EXP</t>
  </si>
  <si>
    <t>Depreciation Expense-Distribution</t>
  </si>
  <si>
    <t>TOTAL DISTR DEPR/AMRT/NON-FIT TAXES</t>
  </si>
  <si>
    <t>TOTAL DISTRIBUTION EXPENSES</t>
  </si>
  <si>
    <t>CUSTOMER ACCOUNTS EXPENSES:</t>
  </si>
  <si>
    <t>Supervision</t>
  </si>
  <si>
    <t>Meter Reading Expenses</t>
  </si>
  <si>
    <t>903XXX</t>
  </si>
  <si>
    <t>Customer Records &amp; Collection Expenses</t>
  </si>
  <si>
    <t>Uncollectible Accounts</t>
  </si>
  <si>
    <t>Misc Customer Accounts</t>
  </si>
  <si>
    <t>TOTAL CUSTOMER ACCOUNTS EXPENSES</t>
  </si>
  <si>
    <t>CUSTOMER SERVICE &amp; INFO EXPENSES:</t>
  </si>
  <si>
    <t>908XXX</t>
  </si>
  <si>
    <t>Customer Assistance Expenses</t>
  </si>
  <si>
    <t>Advertising</t>
  </si>
  <si>
    <t>Misc Customer Service &amp; Info Exp</t>
  </si>
  <si>
    <t>TOTAL CUSTOMER SERVICE &amp; INFO EXP</t>
  </si>
  <si>
    <t>SALES EXPENSES:</t>
  </si>
  <si>
    <t>Demonstrating &amp; Selling Expenses</t>
  </si>
  <si>
    <t>Miscellaneous Sales Expenses</t>
  </si>
  <si>
    <t>TOTAL SALES EXPENSES</t>
  </si>
  <si>
    <t>ADMINISTRATIVE &amp; GENERAL EXPENSES:</t>
  </si>
  <si>
    <t>Salaries</t>
  </si>
  <si>
    <t>Office Supplies &amp; Expenses</t>
  </si>
  <si>
    <t>Admin. Expenses Transferred - Credit</t>
  </si>
  <si>
    <t>Outside Services Employed</t>
  </si>
  <si>
    <t>Property Insurance Premium</t>
  </si>
  <si>
    <t>925XXX</t>
  </si>
  <si>
    <t>Injuries and Damages</t>
  </si>
  <si>
    <t>926XXX</t>
  </si>
  <si>
    <t>Employee Pensions and Benefits</t>
  </si>
  <si>
    <t>Regulatory Commission Expenses</t>
  </si>
  <si>
    <t>Miscellaneous General Expenses</t>
  </si>
  <si>
    <t>Maintenance of General Plant</t>
  </si>
  <si>
    <t>TOTAL ADMIN &amp; GEN OPERATING EXP</t>
  </si>
  <si>
    <t>Depreciation Expense-General Plant</t>
  </si>
  <si>
    <t>Amortization Expense - General Plant - 303000</t>
  </si>
  <si>
    <t>Amortization Expense - Misc IT Intangible Plant - 3031XX</t>
  </si>
  <si>
    <t>Amortization Expense-General Plant - 390200, 396200</t>
  </si>
  <si>
    <t>WA GRC Jackson Prairie O&amp;M Deferral</t>
  </si>
  <si>
    <t>407X28</t>
  </si>
  <si>
    <t>Reg Credit/Debit Decoupling Def Rev</t>
  </si>
  <si>
    <t>Reg Debit Amt Decoupling Surcharge</t>
  </si>
  <si>
    <t>DSIT Amortization - ID</t>
  </si>
  <si>
    <t>407425</t>
  </si>
  <si>
    <t>WA GRC Jackson Prairie Deferral</t>
  </si>
  <si>
    <t>TOTAL A&amp;G DEPR/AMRT/NON-FIT TAXES</t>
  </si>
  <si>
    <t>TOTAL ADMIN &amp; GENERAL EXPENSES</t>
  </si>
  <si>
    <t>TOTAL EXPENSES BEFORE FIT</t>
  </si>
  <si>
    <t>NET OPERATING INCOME BEFORE FIT</t>
  </si>
  <si>
    <t>DEFERRED FEDERAL INCOME TAX</t>
  </si>
  <si>
    <t>AMORTIZED INVESTMENT TAX CREDIT</t>
  </si>
  <si>
    <t>GAS NET OPERATING INCOME</t>
  </si>
  <si>
    <t>INTANGIBLE PLANT:</t>
  </si>
  <si>
    <t>Misc Intangible Plant (303000)</t>
  </si>
  <si>
    <t>3031XX</t>
  </si>
  <si>
    <t>Misc Intangible IT Plant (3031XX)</t>
  </si>
  <si>
    <t xml:space="preserve">  TOTAL INTANGIBLE PLANT</t>
  </si>
  <si>
    <t>UNDERGROUND STORAGE PLANT:</t>
  </si>
  <si>
    <t>350XXX</t>
  </si>
  <si>
    <t>Land &amp; Land Rights</t>
  </si>
  <si>
    <t>351XXX</t>
  </si>
  <si>
    <t>Structures &amp; Improvements</t>
  </si>
  <si>
    <t>352XXX</t>
  </si>
  <si>
    <t>Wells</t>
  </si>
  <si>
    <t>Lines</t>
  </si>
  <si>
    <t>Compressor Station Equipment</t>
  </si>
  <si>
    <t>Measuring &amp; Regulating Equipment</t>
  </si>
  <si>
    <t>Purification Equipment</t>
  </si>
  <si>
    <t>TOTAL UNDERGROUND STORAGE PLANT</t>
  </si>
  <si>
    <t>DISTRIBUTION PLANT:</t>
  </si>
  <si>
    <t>Measuring &amp; Reg Station Equip-General</t>
  </si>
  <si>
    <t>Measuring &amp; Reg Station Equip-City Gate</t>
  </si>
  <si>
    <t>Meters</t>
  </si>
  <si>
    <t>Meter Installations</t>
  </si>
  <si>
    <t>House Regulators</t>
  </si>
  <si>
    <t>House Regulator Installations</t>
  </si>
  <si>
    <t>Industrial Measuring &amp; Reg Sta Equip</t>
  </si>
  <si>
    <t>TOTAL DISTRIBUTION PLANT</t>
  </si>
  <si>
    <t>GENERAL PLANT</t>
  </si>
  <si>
    <t>389XXX</t>
  </si>
  <si>
    <t>390XXX</t>
  </si>
  <si>
    <t>391XXX</t>
  </si>
  <si>
    <t>Office Furniture &amp; Equipment</t>
  </si>
  <si>
    <t>392XXX</t>
  </si>
  <si>
    <t>Transportation Equipment</t>
  </si>
  <si>
    <t>Stores Equipment</t>
  </si>
  <si>
    <t>Tools, Shop &amp; Garage Equipment</t>
  </si>
  <si>
    <t>Laboratory Equipment</t>
  </si>
  <si>
    <t>396XXX</t>
  </si>
  <si>
    <t>Power Operated Equipment</t>
  </si>
  <si>
    <t>397XXX</t>
  </si>
  <si>
    <t>Communications Equipment</t>
  </si>
  <si>
    <t>Miscellaneous Equipment</t>
  </si>
  <si>
    <t>TOTAL GENERAL PLANT</t>
  </si>
  <si>
    <t xml:space="preserve">  TOTAL PLANT IN SERVICE</t>
  </si>
  <si>
    <t xml:space="preserve">  TOTAL ACCUMULATED DEPRECIATION</t>
  </si>
  <si>
    <t>ACCUMULATED AMORTIZATION</t>
  </si>
  <si>
    <t>General Plant - 303000</t>
  </si>
  <si>
    <t>Misc IT Intangible Plant - 3031XX</t>
  </si>
  <si>
    <t>General Plant - 390200, 396200</t>
  </si>
  <si>
    <t xml:space="preserve">  TOTAL ACCUMULATED AMORTIZATION</t>
  </si>
  <si>
    <t xml:space="preserve">  TOTAL ACCUMULATED DEPR/AMORT</t>
  </si>
  <si>
    <t>NET GAS UTILITY PLANT before DFIT</t>
  </si>
  <si>
    <t>ACCUMULATED DFIT</t>
  </si>
  <si>
    <t>ADFIT - Gas Plant In Service</t>
  </si>
  <si>
    <t>ADFIT - Common Plant (282900 from C-DTX)</t>
  </si>
  <si>
    <t>ADFIT - Gas portion of Bond Redemptions</t>
  </si>
  <si>
    <t xml:space="preserve">  TOTAL ACCUMULATED DFIT</t>
  </si>
  <si>
    <t>NET GAS UTILITY PLANT</t>
  </si>
  <si>
    <t>OTHER ADJUSTMENTS:</t>
  </si>
  <si>
    <t>Gain on Sale of General Office Bldg</t>
  </si>
  <si>
    <t>DFIT - Gain on Sale of General Office Bldg</t>
  </si>
  <si>
    <t>Gas Stored - Recoverable Base Gas</t>
  </si>
  <si>
    <t>Gas Inventory--Jackson Prairie</t>
  </si>
  <si>
    <t>Customer Advances</t>
  </si>
  <si>
    <t>Customer Deposits</t>
  </si>
  <si>
    <t>Working Capital</t>
  </si>
  <si>
    <t>DSM Programs</t>
  </si>
  <si>
    <t>TOTAL OTHER ADJUSTMENTS</t>
  </si>
  <si>
    <t>NET RATE BASE</t>
  </si>
  <si>
    <t xml:space="preserve">   Regulatory Amortizations</t>
  </si>
  <si>
    <t>Regulatory Amortizations</t>
  </si>
  <si>
    <t xml:space="preserve">   Depreciation/Amortization</t>
  </si>
  <si>
    <t>ACCUMULATED DEPRECIATION/AMORTIZATION</t>
  </si>
  <si>
    <t xml:space="preserve">      Total Accum. Depreciation/Amort.</t>
  </si>
  <si>
    <t>Total Accumulated Depreciation/Amortization</t>
  </si>
  <si>
    <t>OTHER</t>
  </si>
  <si>
    <t>Reviewed</t>
  </si>
  <si>
    <t>All other</t>
  </si>
  <si>
    <t>Summary</t>
  </si>
  <si>
    <t>G-RET</t>
  </si>
  <si>
    <t>R-Ttl</t>
  </si>
  <si>
    <t xml:space="preserve">FIT / </t>
  </si>
  <si>
    <t xml:space="preserve">DFIT </t>
  </si>
  <si>
    <t>Total Debt</t>
  </si>
  <si>
    <t>Restating adjustments</t>
  </si>
  <si>
    <t>Working</t>
  </si>
  <si>
    <t>G-WC</t>
  </si>
  <si>
    <t>Gains/Losses</t>
  </si>
  <si>
    <t>Ryan</t>
  </si>
  <si>
    <t>Reg Credit Decoupling Rebate</t>
  </si>
  <si>
    <t>ADFIT - Common Plant (283750 from C-DTX)</t>
  </si>
  <si>
    <t>CB Restated</t>
  </si>
  <si>
    <t xml:space="preserve">Normalization </t>
  </si>
  <si>
    <t xml:space="preserve">    CB Restated Total</t>
  </si>
  <si>
    <t>G-WN</t>
  </si>
  <si>
    <t>CF</t>
  </si>
  <si>
    <t xml:space="preserve">Weather </t>
  </si>
  <si>
    <t>Deferred Debits</t>
  </si>
  <si>
    <t>&amp; Credits</t>
  </si>
  <si>
    <t>Tara</t>
  </si>
  <si>
    <t>Eliminate</t>
  </si>
  <si>
    <t>Adder</t>
  </si>
  <si>
    <t>Schedules</t>
  </si>
  <si>
    <t>G-EAS</t>
  </si>
  <si>
    <t>(Total Restate Debt)</t>
  </si>
  <si>
    <t>ACTUAL COST OF CAPITAL</t>
  </si>
  <si>
    <t xml:space="preserve">RATE OF RETURN </t>
  </si>
  <si>
    <t>G-ID</t>
  </si>
  <si>
    <t>Provision for Rate Refund</t>
  </si>
  <si>
    <t>Idaho Earnings Test Amortization</t>
  </si>
  <si>
    <t>NET OPERATING INCOME (LOSS) BEFORE FIT</t>
  </si>
  <si>
    <t>GAS NET OPERATING INCOME (LOSS)</t>
  </si>
  <si>
    <t>Compass</t>
  </si>
  <si>
    <t>Deferral</t>
  </si>
  <si>
    <t>G-CD</t>
  </si>
  <si>
    <t>407468</t>
  </si>
  <si>
    <t>Project Compass Deferral - ID</t>
  </si>
  <si>
    <t>G-PT</t>
  </si>
  <si>
    <t>2015 Project</t>
  </si>
  <si>
    <t>Non-Utility</t>
  </si>
  <si>
    <t>(Per Order No. 6; UE-120437, dated 6/20/2012 - "hard" CF rounded to 6 digits)</t>
  </si>
  <si>
    <t>TWELVE MONTHS ENDED December 31, 2015</t>
  </si>
  <si>
    <t>December 31, 2015</t>
  </si>
  <si>
    <t>12/31/2015  AMA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</si>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</sst>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#,##0;\(#,##0\)"/>
    <numFmt numFmtId="166" formatCode="#,##0\ ;\(#,##0\)"/>
    <numFmt numFmtId="167" formatCode="0.0%"/>
    <numFmt numFmtId="168" formatCode="0.000000"/>
    <numFmt numFmtId="169" formatCode="0.000%"/>
    <numFmt numFmtId="170" formatCode="&quot;x &quot;0.00"/>
    <numFmt numFmtId="171" formatCode="&quot;x &quot;0.000"/>
    <numFmt numFmtId="172" formatCode="_(* #,##0_);_(* \(#,##0\);_(* &quot;-&quot;??_);_(@_)"/>
    <numFmt numFmtId="175" formatCode="0000.00"/>
    <numFmt numFmtId="176" formatCode="0000"/>
    <numFmt numFmtId="177" formatCode="_(* #,##0.00000_);_(* \(#,##0.00000\);_(* &quot;-&quot;_);_(@_)"/>
  </numFmts>
  <fonts count="60">
    <font>
      <sz val="10"/>
      <name val="Arial"/>
    </font>
    <font>
      <sz val="10"/>
      <name val="Arial"/>
      <family val="2"/>
    </font>
    <font>
      <sz val="10"/>
      <name val="Geneva"/>
    </font>
    <font>
      <sz val="9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name val="Times New Roman"/>
      <family val="1"/>
    </font>
    <font>
      <u/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9"/>
      <color indexed="8"/>
      <name val="Times New Roman"/>
      <family val="1"/>
    </font>
    <font>
      <sz val="10"/>
      <color indexed="62"/>
      <name val="Times New Roman"/>
      <family val="1"/>
    </font>
    <font>
      <sz val="10"/>
      <color indexed="21"/>
      <name val="Times New Roman"/>
      <family val="1"/>
    </font>
    <font>
      <sz val="10"/>
      <color indexed="12"/>
      <name val="Times New Roman"/>
      <family val="1"/>
    </font>
    <font>
      <sz val="10"/>
      <color indexed="56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Times New Roman"/>
      <family val="1"/>
    </font>
    <font>
      <b/>
      <sz val="10"/>
      <color indexed="48"/>
      <name val="Times New Roman"/>
      <family val="1"/>
    </font>
    <font>
      <sz val="10"/>
      <color indexed="48"/>
      <name val="Times New Roman"/>
      <family val="1"/>
    </font>
    <font>
      <b/>
      <sz val="10"/>
      <color indexed="10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color indexed="56"/>
      <name val="Times New Roman"/>
      <family val="1"/>
    </font>
    <font>
      <sz val="12"/>
      <name val="Courier New"/>
      <family val="3"/>
    </font>
    <font>
      <b/>
      <sz val="11"/>
      <name val="Times New Roman"/>
      <family val="1"/>
    </font>
    <font>
      <u/>
      <sz val="10"/>
      <color theme="0"/>
      <name val="Arial"/>
      <family val="2"/>
    </font>
    <font>
      <u/>
      <sz val="7.5"/>
      <color theme="0"/>
      <name val="Arial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name val="Geneva"/>
      <family val="2"/>
    </font>
    <font>
      <sz val="9"/>
      <color rgb="FF0033CC"/>
      <name val="Times New Roman"/>
      <family val="1"/>
    </font>
    <font>
      <b/>
      <sz val="10"/>
      <color indexed="12"/>
      <name val="Times New Roman"/>
      <family val="1"/>
    </font>
    <font>
      <u/>
      <sz val="10"/>
      <color indexed="12"/>
      <name val="Times New Roman"/>
      <family val="1"/>
    </font>
    <font>
      <b/>
      <u/>
      <sz val="10"/>
      <name val="Times New Roman"/>
      <family val="1"/>
    </font>
    <font>
      <b/>
      <sz val="8"/>
      <color indexed="10"/>
      <name val="Times New Roman"/>
      <family val="1"/>
    </font>
    <font>
      <sz val="12"/>
      <color indexed="10"/>
      <name val="Times New Roman"/>
      <family val="1"/>
    </font>
    <font>
      <sz val="10"/>
      <name val="Tms Rmn"/>
    </font>
    <font>
      <sz val="11"/>
      <name val="Tms Rmn"/>
    </font>
    <font>
      <i/>
      <sz val="8"/>
      <name val="Times New Roman"/>
      <family val="1"/>
    </font>
    <font>
      <sz val="11"/>
      <name val="Times New Roman"/>
      <family val="1"/>
    </font>
    <font>
      <sz val="10"/>
      <name val="Tahoma"/>
      <family val="2"/>
    </font>
    <font>
      <sz val="10"/>
      <color rgb="FFC00000"/>
      <name val="Times New Roman"/>
      <family val="1"/>
    </font>
    <font>
      <sz val="10"/>
      <color rgb="FF0000FF"/>
      <name val="Times New Roman"/>
      <family val="1"/>
    </font>
    <font>
      <b/>
      <u/>
      <sz val="10"/>
      <color indexed="62"/>
      <name val="Times New Roman"/>
      <family val="1"/>
    </font>
    <font>
      <sz val="9"/>
      <color rgb="FFFF0000"/>
      <name val="Times New Roman"/>
      <family val="1"/>
    </font>
    <font>
      <b/>
      <sz val="9"/>
      <color rgb="FFFF0000"/>
      <name val="Times New Roman"/>
      <family val="1"/>
    </font>
    <font>
      <b/>
      <sz val="10"/>
      <color rgb="FFFF0000"/>
      <name val="Times New Roman"/>
      <family val="1"/>
    </font>
    <font>
      <sz val="9"/>
      <color theme="3"/>
      <name val="Times New Roman"/>
      <family val="1"/>
    </font>
    <font>
      <b/>
      <sz val="9"/>
      <color theme="3"/>
      <name val="Times New Roman"/>
      <family val="1"/>
    </font>
    <font>
      <b/>
      <sz val="10"/>
      <color theme="3"/>
      <name val="Times New Roman"/>
      <family val="1"/>
    </font>
    <font>
      <sz val="12"/>
      <name val="Tms Rmn"/>
    </font>
    <font>
      <b/>
      <sz val="9"/>
      <color rgb="FF0000FF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7" fillId="0" borderId="0"/>
    <xf numFmtId="44" fontId="1" fillId="0" borderId="0" applyFont="0" applyFill="0" applyBorder="0" applyAlignment="0" applyProtection="0"/>
    <xf numFmtId="0" fontId="43" fillId="3" borderId="0"/>
    <xf numFmtId="0" fontId="25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7" fillId="0" borderId="0"/>
    <xf numFmtId="43" fontId="48" fillId="0" borderId="0" applyFont="0" applyFill="0" applyBorder="0" applyAlignment="0" applyProtection="0"/>
  </cellStyleXfs>
  <cellXfs count="484">
    <xf numFmtId="0" fontId="0" fillId="0" borderId="0" xfId="0"/>
    <xf numFmtId="0" fontId="4" fillId="0" borderId="0" xfId="0" applyFont="1" applyAlignment="1">
      <alignment horizontal="centerContinuous"/>
    </xf>
    <xf numFmtId="0" fontId="4" fillId="0" borderId="0" xfId="0" applyFont="1"/>
    <xf numFmtId="165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centerContinuous"/>
    </xf>
    <xf numFmtId="165" fontId="4" fillId="0" borderId="10" xfId="0" applyNumberFormat="1" applyFont="1" applyBorder="1" applyAlignment="1">
      <alignment horizontal="right"/>
    </xf>
    <xf numFmtId="166" fontId="6" fillId="0" borderId="1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Continuous"/>
    </xf>
    <xf numFmtId="165" fontId="4" fillId="0" borderId="10" xfId="0" applyNumberFormat="1" applyFont="1" applyBorder="1" applyAlignment="1">
      <alignment horizontal="center"/>
    </xf>
    <xf numFmtId="166" fontId="4" fillId="0" borderId="1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5" fontId="4" fillId="0" borderId="0" xfId="0" applyNumberFormat="1" applyFont="1"/>
    <xf numFmtId="164" fontId="4" fillId="0" borderId="0" xfId="0" applyNumberFormat="1" applyFont="1"/>
    <xf numFmtId="37" fontId="4" fillId="0" borderId="0" xfId="0" applyNumberFormat="1" applyFont="1"/>
    <xf numFmtId="37" fontId="4" fillId="0" borderId="10" xfId="0" applyNumberFormat="1" applyFont="1" applyBorder="1"/>
    <xf numFmtId="3" fontId="4" fillId="0" borderId="0" xfId="0" applyNumberFormat="1" applyFont="1" applyAlignment="1">
      <alignment horizontal="left"/>
    </xf>
    <xf numFmtId="167" fontId="4" fillId="0" borderId="0" xfId="0" applyNumberFormat="1" applyFont="1"/>
    <xf numFmtId="165" fontId="4" fillId="0" borderId="0" xfId="0" applyNumberFormat="1" applyFont="1"/>
    <xf numFmtId="166" fontId="4" fillId="0" borderId="0" xfId="0" applyNumberFormat="1" applyFont="1"/>
    <xf numFmtId="164" fontId="4" fillId="0" borderId="0" xfId="0" applyNumberFormat="1" applyFont="1" applyAlignment="1">
      <alignment horizontal="left"/>
    </xf>
    <xf numFmtId="5" fontId="4" fillId="0" borderId="12" xfId="0" applyNumberFormat="1" applyFont="1" applyBorder="1"/>
    <xf numFmtId="10" fontId="4" fillId="0" borderId="0" xfId="7" applyNumberFormat="1" applyFont="1"/>
    <xf numFmtId="37" fontId="3" fillId="0" borderId="0" xfId="0" applyNumberFormat="1" applyFont="1"/>
    <xf numFmtId="5" fontId="11" fillId="0" borderId="12" xfId="0" applyNumberFormat="1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8" fillId="0" borderId="0" xfId="0" applyFont="1" applyBorder="1"/>
    <xf numFmtId="5" fontId="8" fillId="0" borderId="0" xfId="0" applyNumberFormat="1" applyFont="1" applyBorder="1"/>
    <xf numFmtId="3" fontId="8" fillId="0" borderId="0" xfId="0" applyNumberFormat="1" applyFont="1" applyBorder="1"/>
    <xf numFmtId="37" fontId="8" fillId="0" borderId="0" xfId="0" applyNumberFormat="1" applyFont="1" applyBorder="1"/>
    <xf numFmtId="0" fontId="8" fillId="0" borderId="10" xfId="0" applyFont="1" applyBorder="1" applyAlignment="1">
      <alignment horizontal="center"/>
    </xf>
    <xf numFmtId="6" fontId="8" fillId="0" borderId="0" xfId="2" applyNumberFormat="1" applyFont="1" applyBorder="1"/>
    <xf numFmtId="3" fontId="12" fillId="0" borderId="0" xfId="0" applyNumberFormat="1" applyFont="1" applyAlignment="1">
      <alignment horizontal="center"/>
    </xf>
    <xf numFmtId="3" fontId="12" fillId="0" borderId="0" xfId="0" applyNumberFormat="1" applyFont="1"/>
    <xf numFmtId="0" fontId="12" fillId="0" borderId="0" xfId="0" applyFont="1"/>
    <xf numFmtId="5" fontId="12" fillId="0" borderId="0" xfId="0" applyNumberFormat="1" applyFont="1"/>
    <xf numFmtId="3" fontId="8" fillId="0" borderId="0" xfId="0" applyNumberFormat="1" applyFont="1"/>
    <xf numFmtId="5" fontId="8" fillId="0" borderId="14" xfId="0" applyNumberFormat="1" applyFont="1" applyBorder="1"/>
    <xf numFmtId="0" fontId="8" fillId="0" borderId="13" xfId="0" applyFont="1" applyBorder="1" applyAlignment="1">
      <alignment horizontal="center"/>
    </xf>
    <xf numFmtId="37" fontId="12" fillId="0" borderId="0" xfId="0" applyNumberFormat="1" applyFont="1"/>
    <xf numFmtId="0" fontId="12" fillId="0" borderId="0" xfId="0" applyFont="1" applyAlignment="1">
      <alignment horizontal="center"/>
    </xf>
    <xf numFmtId="37" fontId="12" fillId="0" borderId="0" xfId="0" applyNumberFormat="1" applyFont="1" applyBorder="1"/>
    <xf numFmtId="0" fontId="13" fillId="0" borderId="0" xfId="0" applyFont="1"/>
    <xf numFmtId="0" fontId="13" fillId="0" borderId="0" xfId="0" applyFont="1" applyAlignment="1">
      <alignment horizontal="center"/>
    </xf>
    <xf numFmtId="37" fontId="13" fillId="0" borderId="0" xfId="0" applyNumberFormat="1" applyFont="1" applyBorder="1"/>
    <xf numFmtId="3" fontId="15" fillId="0" borderId="0" xfId="0" applyNumberFormat="1" applyFont="1" applyAlignment="1">
      <alignment horizontal="center"/>
    </xf>
    <xf numFmtId="10" fontId="8" fillId="0" borderId="12" xfId="0" applyNumberFormat="1" applyFont="1" applyBorder="1" applyAlignment="1">
      <alignment horizontal="center"/>
    </xf>
    <xf numFmtId="168" fontId="9" fillId="0" borderId="0" xfId="0" applyNumberFormat="1" applyFont="1" applyAlignment="1">
      <alignment horizontal="center"/>
    </xf>
    <xf numFmtId="168" fontId="20" fillId="0" borderId="0" xfId="0" applyNumberFormat="1" applyFont="1"/>
    <xf numFmtId="14" fontId="20" fillId="0" borderId="0" xfId="0" applyNumberFormat="1" applyFont="1"/>
    <xf numFmtId="0" fontId="20" fillId="0" borderId="0" xfId="0" applyFont="1"/>
    <xf numFmtId="168" fontId="20" fillId="0" borderId="0" xfId="0" applyNumberFormat="1" applyFont="1" applyAlignment="1">
      <alignment horizontal="right"/>
    </xf>
    <xf numFmtId="168" fontId="8" fillId="0" borderId="0" xfId="0" applyNumberFormat="1" applyFont="1"/>
    <xf numFmtId="168" fontId="21" fillId="0" borderId="0" xfId="0" applyNumberFormat="1" applyFont="1" applyAlignment="1">
      <alignment horizontal="center"/>
    </xf>
    <xf numFmtId="168" fontId="9" fillId="0" borderId="0" xfId="0" applyNumberFormat="1" applyFont="1"/>
    <xf numFmtId="168" fontId="22" fillId="0" borderId="0" xfId="0" applyNumberFormat="1" applyFont="1"/>
    <xf numFmtId="10" fontId="22" fillId="0" borderId="0" xfId="0" applyNumberFormat="1" applyFont="1"/>
    <xf numFmtId="0" fontId="17" fillId="0" borderId="0" xfId="0" applyFont="1"/>
    <xf numFmtId="0" fontId="0" fillId="0" borderId="0" xfId="0" applyFill="1"/>
    <xf numFmtId="3" fontId="12" fillId="0" borderId="0" xfId="0" applyNumberFormat="1" applyFont="1" applyFill="1"/>
    <xf numFmtId="37" fontId="12" fillId="0" borderId="0" xfId="0" applyNumberFormat="1" applyFont="1" applyFill="1"/>
    <xf numFmtId="0" fontId="13" fillId="0" borderId="0" xfId="0" applyFont="1" applyFill="1" applyAlignment="1">
      <alignment horizontal="center"/>
    </xf>
    <xf numFmtId="0" fontId="8" fillId="0" borderId="0" xfId="0" applyFont="1" applyFill="1" applyBorder="1"/>
    <xf numFmtId="37" fontId="8" fillId="0" borderId="0" xfId="0" applyNumberFormat="1" applyFont="1" applyFill="1" applyBorder="1"/>
    <xf numFmtId="0" fontId="8" fillId="0" borderId="0" xfId="0" applyFont="1" applyFill="1"/>
    <xf numFmtId="0" fontId="13" fillId="0" borderId="0" xfId="0" applyFont="1" applyFill="1"/>
    <xf numFmtId="37" fontId="13" fillId="0" borderId="0" xfId="0" applyNumberFormat="1" applyFont="1" applyFill="1" applyBorder="1"/>
    <xf numFmtId="0" fontId="24" fillId="0" borderId="0" xfId="0" applyFont="1" applyFill="1"/>
    <xf numFmtId="37" fontId="3" fillId="0" borderId="0" xfId="3" applyNumberFormat="1" applyFont="1" applyFill="1"/>
    <xf numFmtId="3" fontId="3" fillId="0" borderId="0" xfId="5" applyNumberFormat="1" applyFont="1"/>
    <xf numFmtId="168" fontId="9" fillId="0" borderId="0" xfId="0" applyNumberFormat="1" applyFont="1" applyAlignment="1"/>
    <xf numFmtId="0" fontId="9" fillId="0" borderId="0" xfId="0" applyFont="1" applyAlignment="1">
      <alignment horizontal="centerContinuous"/>
    </xf>
    <xf numFmtId="0" fontId="25" fillId="0" borderId="0" xfId="0" applyFont="1" applyFill="1"/>
    <xf numFmtId="0" fontId="26" fillId="0" borderId="0" xfId="0" applyFont="1" applyFill="1" applyBorder="1" applyAlignment="1">
      <alignment horizontal="center"/>
    </xf>
    <xf numFmtId="37" fontId="25" fillId="0" borderId="0" xfId="5" applyNumberFormat="1" applyFont="1" applyFill="1" applyBorder="1"/>
    <xf numFmtId="5" fontId="28" fillId="0" borderId="0" xfId="0" applyNumberFormat="1" applyFont="1" applyFill="1" applyBorder="1"/>
    <xf numFmtId="172" fontId="25" fillId="0" borderId="0" xfId="1" applyNumberFormat="1" applyFont="1" applyFill="1" applyBorder="1"/>
    <xf numFmtId="5" fontId="25" fillId="0" borderId="0" xfId="0" applyNumberFormat="1" applyFont="1" applyFill="1" applyBorder="1"/>
    <xf numFmtId="0" fontId="26" fillId="0" borderId="0" xfId="0" applyFont="1" applyFill="1" applyBorder="1"/>
    <xf numFmtId="37" fontId="26" fillId="0" borderId="0" xfId="5" applyNumberFormat="1" applyFont="1" applyFill="1" applyBorder="1" applyAlignment="1">
      <alignment horizontal="center"/>
    </xf>
    <xf numFmtId="5" fontId="8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4" xfId="0" applyFont="1" applyBorder="1"/>
    <xf numFmtId="5" fontId="4" fillId="0" borderId="0" xfId="0" applyNumberFormat="1" applyFont="1" applyFill="1"/>
    <xf numFmtId="37" fontId="4" fillId="0" borderId="0" xfId="0" applyNumberFormat="1" applyFont="1" applyFill="1"/>
    <xf numFmtId="37" fontId="4" fillId="0" borderId="10" xfId="0" applyNumberFormat="1" applyFont="1" applyFill="1" applyBorder="1"/>
    <xf numFmtId="164" fontId="4" fillId="0" borderId="0" xfId="0" applyNumberFormat="1" applyFont="1" applyFill="1"/>
    <xf numFmtId="172" fontId="4" fillId="0" borderId="0" xfId="1" applyNumberFormat="1" applyFont="1" applyAlignment="1">
      <alignment horizontal="center"/>
    </xf>
    <xf numFmtId="172" fontId="4" fillId="0" borderId="0" xfId="1" applyNumberFormat="1" applyFont="1"/>
    <xf numFmtId="3" fontId="3" fillId="0" borderId="0" xfId="0" applyNumberFormat="1" applyFont="1"/>
    <xf numFmtId="168" fontId="5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68" fontId="9" fillId="0" borderId="0" xfId="0" applyNumberFormat="1" applyFont="1" applyAlignment="1">
      <alignment horizontal="center"/>
    </xf>
    <xf numFmtId="3" fontId="33" fillId="0" borderId="0" xfId="6" applyNumberFormat="1" applyFont="1" applyFill="1"/>
    <xf numFmtId="3" fontId="33" fillId="0" borderId="0" xfId="5" applyNumberFormat="1" applyFont="1" applyFill="1"/>
    <xf numFmtId="0" fontId="33" fillId="0" borderId="0" xfId="6" applyNumberFormat="1" applyFont="1" applyAlignment="1">
      <alignment horizontal="left"/>
    </xf>
    <xf numFmtId="0" fontId="33" fillId="0" borderId="0" xfId="6" applyFont="1"/>
    <xf numFmtId="3" fontId="35" fillId="0" borderId="0" xfId="6" applyNumberFormat="1" applyFont="1" applyFill="1"/>
    <xf numFmtId="3" fontId="33" fillId="0" borderId="0" xfId="6" applyNumberFormat="1" applyFont="1"/>
    <xf numFmtId="3" fontId="34" fillId="0" borderId="0" xfId="6" applyNumberFormat="1" applyFont="1"/>
    <xf numFmtId="3" fontId="36" fillId="0" borderId="0" xfId="6" applyNumberFormat="1" applyFont="1"/>
    <xf numFmtId="3" fontId="34" fillId="0" borderId="0" xfId="6" applyNumberFormat="1" applyFont="1" applyAlignment="1"/>
    <xf numFmtId="0" fontId="34" fillId="0" borderId="0" xfId="6" applyNumberFormat="1" applyFont="1" applyAlignment="1">
      <alignment horizontal="center"/>
    </xf>
    <xf numFmtId="0" fontId="34" fillId="0" borderId="0" xfId="6" applyFont="1" applyAlignment="1">
      <alignment horizontal="center"/>
    </xf>
    <xf numFmtId="3" fontId="34" fillId="0" borderId="0" xfId="6" applyNumberFormat="1" applyFont="1" applyAlignment="1">
      <alignment horizontal="center"/>
    </xf>
    <xf numFmtId="0" fontId="34" fillId="0" borderId="1" xfId="6" applyNumberFormat="1" applyFont="1" applyBorder="1" applyAlignment="1">
      <alignment horizontal="center"/>
    </xf>
    <xf numFmtId="0" fontId="34" fillId="0" borderId="2" xfId="6" applyFont="1" applyBorder="1" applyAlignment="1">
      <alignment horizontal="center"/>
    </xf>
    <xf numFmtId="0" fontId="34" fillId="0" borderId="3" xfId="6" applyFont="1" applyBorder="1" applyAlignment="1">
      <alignment horizontal="center"/>
    </xf>
    <xf numFmtId="0" fontId="33" fillId="0" borderId="4" xfId="6" applyFont="1" applyBorder="1"/>
    <xf numFmtId="3" fontId="34" fillId="0" borderId="1" xfId="6" applyNumberFormat="1" applyFont="1" applyBorder="1" applyAlignment="1">
      <alignment horizontal="center"/>
    </xf>
    <xf numFmtId="0" fontId="34" fillId="0" borderId="5" xfId="6" applyNumberFormat="1" applyFont="1" applyBorder="1" applyAlignment="1">
      <alignment horizontal="center"/>
    </xf>
    <xf numFmtId="0" fontId="34" fillId="0" borderId="6" xfId="6" applyFont="1" applyBorder="1" applyAlignment="1">
      <alignment horizontal="center"/>
    </xf>
    <xf numFmtId="0" fontId="34" fillId="0" borderId="0" xfId="6" applyFont="1" applyBorder="1" applyAlignment="1">
      <alignment horizontal="center"/>
    </xf>
    <xf numFmtId="0" fontId="33" fillId="0" borderId="7" xfId="6" applyFont="1" applyBorder="1"/>
    <xf numFmtId="3" fontId="34" fillId="0" borderId="5" xfId="6" applyNumberFormat="1" applyFont="1" applyBorder="1" applyAlignment="1">
      <alignment horizontal="center"/>
    </xf>
    <xf numFmtId="0" fontId="34" fillId="0" borderId="8" xfId="6" applyNumberFormat="1" applyFont="1" applyBorder="1" applyAlignment="1">
      <alignment horizontal="center"/>
    </xf>
    <xf numFmtId="0" fontId="34" fillId="0" borderId="9" xfId="6" applyFont="1" applyBorder="1" applyAlignment="1">
      <alignment horizontal="center"/>
    </xf>
    <xf numFmtId="0" fontId="34" fillId="0" borderId="10" xfId="6" applyFont="1" applyBorder="1" applyAlignment="1">
      <alignment horizontal="center"/>
    </xf>
    <xf numFmtId="0" fontId="34" fillId="0" borderId="11" xfId="6" applyFont="1" applyBorder="1" applyAlignment="1">
      <alignment horizontal="center"/>
    </xf>
    <xf numFmtId="3" fontId="34" fillId="0" borderId="8" xfId="6" applyNumberFormat="1" applyFont="1" applyBorder="1" applyAlignment="1">
      <alignment horizontal="center"/>
    </xf>
    <xf numFmtId="0" fontId="33" fillId="0" borderId="0" xfId="6" applyNumberFormat="1" applyFont="1" applyAlignment="1">
      <alignment horizontal="center"/>
    </xf>
    <xf numFmtId="5" fontId="33" fillId="0" borderId="0" xfId="6" applyNumberFormat="1" applyFont="1"/>
    <xf numFmtId="37" fontId="33" fillId="0" borderId="0" xfId="6" applyNumberFormat="1" applyFont="1"/>
    <xf numFmtId="0" fontId="33" fillId="0" borderId="0" xfId="6" applyNumberFormat="1" applyFont="1" applyBorder="1" applyAlignment="1">
      <alignment horizontal="center"/>
    </xf>
    <xf numFmtId="37" fontId="33" fillId="0" borderId="0" xfId="6" applyNumberFormat="1" applyFont="1" applyBorder="1"/>
    <xf numFmtId="0" fontId="33" fillId="0" borderId="0" xfId="6" applyFont="1" applyBorder="1"/>
    <xf numFmtId="0" fontId="33" fillId="0" borderId="0" xfId="6" applyNumberFormat="1" applyFont="1" applyFill="1" applyAlignment="1">
      <alignment horizontal="left"/>
    </xf>
    <xf numFmtId="0" fontId="33" fillId="0" borderId="0" xfId="6" applyFont="1" applyFill="1"/>
    <xf numFmtId="0" fontId="33" fillId="0" borderId="0" xfId="5" applyFont="1" applyFill="1"/>
    <xf numFmtId="10" fontId="33" fillId="0" borderId="0" xfId="7" applyNumberFormat="1" applyFont="1" applyFill="1"/>
    <xf numFmtId="0" fontId="33" fillId="0" borderId="0" xfId="6" applyNumberFormat="1" applyFont="1" applyFill="1" applyAlignment="1">
      <alignment horizontal="center"/>
    </xf>
    <xf numFmtId="0" fontId="33" fillId="0" borderId="0" xfId="5" applyFont="1" applyFill="1" applyAlignment="1">
      <alignment horizontal="right"/>
    </xf>
    <xf numFmtId="10" fontId="29" fillId="0" borderId="0" xfId="7" applyNumberFormat="1" applyFont="1" applyFill="1" applyBorder="1"/>
    <xf numFmtId="169" fontId="29" fillId="0" borderId="0" xfId="7" applyNumberFormat="1" applyFont="1" applyFill="1" applyBorder="1"/>
    <xf numFmtId="10" fontId="28" fillId="0" borderId="0" xfId="7" applyNumberFormat="1" applyFont="1" applyFill="1" applyBorder="1"/>
    <xf numFmtId="169" fontId="25" fillId="0" borderId="0" xfId="7" applyNumberFormat="1" applyFont="1" applyFill="1" applyBorder="1"/>
    <xf numFmtId="10" fontId="25" fillId="0" borderId="0" xfId="7" applyNumberFormat="1" applyFont="1" applyFill="1" applyBorder="1"/>
    <xf numFmtId="0" fontId="25" fillId="0" borderId="0" xfId="0" applyFont="1" applyFill="1" applyBorder="1"/>
    <xf numFmtId="37" fontId="25" fillId="0" borderId="0" xfId="3" applyNumberFormat="1" applyFont="1" applyFill="1" applyBorder="1"/>
    <xf numFmtId="0" fontId="27" fillId="0" borderId="0" xfId="0" applyFont="1" applyFill="1" applyBorder="1" applyAlignment="1">
      <alignment horizontal="center"/>
    </xf>
    <xf numFmtId="37" fontId="25" fillId="0" borderId="0" xfId="3" applyNumberFormat="1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33" fillId="0" borderId="0" xfId="6" applyFont="1" applyAlignment="1">
      <alignment horizontal="left"/>
    </xf>
    <xf numFmtId="4" fontId="34" fillId="0" borderId="0" xfId="6" applyNumberFormat="1" applyFont="1" applyAlignment="1">
      <alignment horizontal="center"/>
    </xf>
    <xf numFmtId="4" fontId="12" fillId="0" borderId="0" xfId="0" applyNumberFormat="1" applyFont="1" applyAlignment="1">
      <alignment horizontal="center"/>
    </xf>
    <xf numFmtId="4" fontId="12" fillId="0" borderId="0" xfId="0" applyNumberFormat="1" applyFont="1" applyFill="1" applyAlignment="1">
      <alignment horizontal="center"/>
    </xf>
    <xf numFmtId="4" fontId="8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41" fontId="33" fillId="0" borderId="0" xfId="6" applyNumberFormat="1" applyFont="1"/>
    <xf numFmtId="41" fontId="33" fillId="0" borderId="10" xfId="6" applyNumberFormat="1" applyFont="1" applyBorder="1"/>
    <xf numFmtId="41" fontId="33" fillId="0" borderId="0" xfId="6" applyNumberFormat="1" applyFont="1" applyFill="1"/>
    <xf numFmtId="41" fontId="33" fillId="0" borderId="13" xfId="6" applyNumberFormat="1" applyFont="1" applyBorder="1"/>
    <xf numFmtId="41" fontId="33" fillId="0" borderId="0" xfId="6" applyNumberFormat="1" applyFont="1" applyBorder="1"/>
    <xf numFmtId="41" fontId="33" fillId="0" borderId="0" xfId="5" applyNumberFormat="1" applyFont="1" applyFill="1"/>
    <xf numFmtId="41" fontId="38" fillId="0" borderId="0" xfId="5" applyNumberFormat="1" applyFont="1" applyFill="1"/>
    <xf numFmtId="3" fontId="8" fillId="0" borderId="0" xfId="13" applyNumberFormat="1" applyFont="1"/>
    <xf numFmtId="4" fontId="8" fillId="0" borderId="0" xfId="13" applyNumberFormat="1" applyFont="1" applyBorder="1" applyAlignment="1">
      <alignment horizontal="centerContinuous"/>
    </xf>
    <xf numFmtId="3" fontId="8" fillId="0" borderId="0" xfId="13" applyNumberFormat="1" applyFont="1" applyBorder="1" applyAlignment="1">
      <alignment horizontal="left"/>
    </xf>
    <xf numFmtId="3" fontId="8" fillId="0" borderId="0" xfId="13" applyNumberFormat="1" applyFont="1" applyBorder="1" applyAlignment="1">
      <alignment horizontal="centerContinuous"/>
    </xf>
    <xf numFmtId="0" fontId="8" fillId="0" borderId="0" xfId="13" applyFont="1" applyBorder="1" applyAlignment="1">
      <alignment horizontal="centerContinuous"/>
    </xf>
    <xf numFmtId="3" fontId="8" fillId="0" borderId="0" xfId="13" applyNumberFormat="1" applyFont="1" applyAlignment="1">
      <alignment horizontal="center"/>
    </xf>
    <xf numFmtId="4" fontId="8" fillId="0" borderId="0" xfId="13" applyNumberFormat="1" applyFont="1" applyAlignment="1">
      <alignment horizontal="center"/>
    </xf>
    <xf numFmtId="3" fontId="8" fillId="0" borderId="0" xfId="13" applyNumberFormat="1" applyFont="1" applyAlignment="1">
      <alignment horizontal="left"/>
    </xf>
    <xf numFmtId="0" fontId="8" fillId="0" borderId="0" xfId="13" applyFont="1"/>
    <xf numFmtId="0" fontId="8" fillId="0" borderId="0" xfId="13" applyFont="1" applyAlignment="1">
      <alignment horizontal="center"/>
    </xf>
    <xf numFmtId="3" fontId="8" fillId="0" borderId="10" xfId="13" applyNumberFormat="1" applyFont="1" applyBorder="1" applyAlignment="1">
      <alignment horizontal="left"/>
    </xf>
    <xf numFmtId="0" fontId="8" fillId="0" borderId="10" xfId="13" applyFont="1" applyBorder="1" applyAlignment="1">
      <alignment horizontal="center"/>
    </xf>
    <xf numFmtId="3" fontId="8" fillId="0" borderId="10" xfId="13" applyNumberFormat="1" applyFont="1" applyBorder="1" applyAlignment="1">
      <alignment horizontal="center"/>
    </xf>
    <xf numFmtId="41" fontId="8" fillId="0" borderId="0" xfId="13" applyNumberFormat="1" applyFont="1" applyAlignment="1">
      <alignment horizontal="right"/>
    </xf>
    <xf numFmtId="4" fontId="8" fillId="0" borderId="0" xfId="13" applyNumberFormat="1" applyFont="1" applyAlignment="1">
      <alignment horizontal="left"/>
    </xf>
    <xf numFmtId="164" fontId="8" fillId="0" borderId="0" xfId="13" applyNumberFormat="1" applyFont="1"/>
    <xf numFmtId="0" fontId="8" fillId="0" borderId="0" xfId="13" applyFont="1" applyBorder="1"/>
    <xf numFmtId="4" fontId="23" fillId="0" borderId="0" xfId="13" applyNumberFormat="1" applyFont="1" applyAlignment="1">
      <alignment horizontal="center"/>
    </xf>
    <xf numFmtId="3" fontId="23" fillId="0" borderId="0" xfId="13" applyNumberFormat="1" applyFont="1" applyAlignment="1">
      <alignment horizontal="left"/>
    </xf>
    <xf numFmtId="164" fontId="14" fillId="0" borderId="0" xfId="13" applyNumberFormat="1" applyFont="1"/>
    <xf numFmtId="3" fontId="14" fillId="0" borderId="0" xfId="13" applyNumberFormat="1" applyFont="1"/>
    <xf numFmtId="164" fontId="8" fillId="0" borderId="3" xfId="13" applyNumberFormat="1" applyFont="1" applyBorder="1"/>
    <xf numFmtId="164" fontId="8" fillId="0" borderId="0" xfId="13" applyNumberFormat="1" applyFont="1" applyAlignment="1">
      <alignment horizontal="center"/>
    </xf>
    <xf numFmtId="164" fontId="8" fillId="0" borderId="0" xfId="13" applyNumberFormat="1" applyFont="1" applyFill="1"/>
    <xf numFmtId="10" fontId="8" fillId="0" borderId="0" xfId="13" applyNumberFormat="1" applyFont="1" applyFill="1"/>
    <xf numFmtId="0" fontId="23" fillId="0" borderId="0" xfId="13" applyFont="1"/>
    <xf numFmtId="3" fontId="8" fillId="0" borderId="0" xfId="13" applyNumberFormat="1" applyFont="1" applyFill="1" applyBorder="1"/>
    <xf numFmtId="164" fontId="8" fillId="0" borderId="3" xfId="13" applyNumberFormat="1" applyFont="1" applyFill="1" applyBorder="1"/>
    <xf numFmtId="10" fontId="8" fillId="0" borderId="3" xfId="13" applyNumberFormat="1" applyFont="1" applyFill="1" applyBorder="1"/>
    <xf numFmtId="3" fontId="8" fillId="0" borderId="0" xfId="13" applyNumberFormat="1" applyFont="1" applyFill="1"/>
    <xf numFmtId="169" fontId="8" fillId="0" borderId="0" xfId="7" applyNumberFormat="1" applyFont="1" applyFill="1"/>
    <xf numFmtId="169" fontId="8" fillId="0" borderId="0" xfId="13" applyNumberFormat="1" applyFont="1" applyFill="1"/>
    <xf numFmtId="169" fontId="8" fillId="0" borderId="3" xfId="13" applyNumberFormat="1" applyFont="1" applyFill="1" applyBorder="1"/>
    <xf numFmtId="4" fontId="9" fillId="0" borderId="0" xfId="13" applyNumberFormat="1" applyFont="1" applyAlignment="1">
      <alignment horizontal="centerContinuous"/>
    </xf>
    <xf numFmtId="3" fontId="8" fillId="0" borderId="0" xfId="13" applyNumberFormat="1" applyFont="1" applyAlignment="1">
      <alignment horizontal="centerContinuous"/>
    </xf>
    <xf numFmtId="0" fontId="8" fillId="0" borderId="0" xfId="13" applyFont="1" applyAlignment="1">
      <alignment horizontal="centerContinuous"/>
    </xf>
    <xf numFmtId="4" fontId="41" fillId="0" borderId="0" xfId="13" applyNumberFormat="1" applyFont="1" applyBorder="1" applyAlignment="1">
      <alignment horizontal="centerContinuous"/>
    </xf>
    <xf numFmtId="4" fontId="8" fillId="0" borderId="0" xfId="13" applyNumberFormat="1" applyFont="1" applyAlignment="1">
      <alignment horizontal="centerContinuous"/>
    </xf>
    <xf numFmtId="37" fontId="8" fillId="0" borderId="0" xfId="13" applyNumberFormat="1" applyFont="1" applyAlignment="1">
      <alignment horizontal="right"/>
    </xf>
    <xf numFmtId="3" fontId="42" fillId="0" borderId="0" xfId="13" applyNumberFormat="1" applyFont="1"/>
    <xf numFmtId="0" fontId="17" fillId="0" borderId="0" xfId="13" applyFont="1"/>
    <xf numFmtId="10" fontId="17" fillId="0" borderId="0" xfId="13" applyNumberFormat="1" applyFont="1"/>
    <xf numFmtId="10" fontId="23" fillId="0" borderId="10" xfId="13" applyNumberFormat="1" applyFont="1" applyFill="1" applyBorder="1"/>
    <xf numFmtId="3" fontId="42" fillId="0" borderId="0" xfId="13" applyNumberFormat="1" applyFont="1" applyFill="1"/>
    <xf numFmtId="3" fontId="14" fillId="0" borderId="10" xfId="13" applyNumberFormat="1" applyFont="1" applyBorder="1"/>
    <xf numFmtId="3" fontId="9" fillId="0" borderId="0" xfId="13" applyNumberFormat="1" applyFont="1"/>
    <xf numFmtId="170" fontId="8" fillId="0" borderId="0" xfId="13" applyNumberFormat="1" applyFont="1"/>
    <xf numFmtId="171" fontId="8" fillId="0" borderId="10" xfId="13" applyNumberFormat="1" applyFont="1" applyBorder="1"/>
    <xf numFmtId="164" fontId="8" fillId="0" borderId="15" xfId="13" applyNumberFormat="1" applyFont="1" applyBorder="1"/>
    <xf numFmtId="4" fontId="8" fillId="0" borderId="0" xfId="13" applyNumberFormat="1" applyFont="1"/>
    <xf numFmtId="10" fontId="8" fillId="0" borderId="0" xfId="13" applyNumberFormat="1" applyFont="1"/>
    <xf numFmtId="10" fontId="8" fillId="0" borderId="0" xfId="13" applyNumberFormat="1" applyFont="1" applyBorder="1"/>
    <xf numFmtId="3" fontId="8" fillId="0" borderId="0" xfId="13" applyNumberFormat="1" applyFont="1" applyBorder="1"/>
    <xf numFmtId="10" fontId="8" fillId="0" borderId="3" xfId="13" applyNumberFormat="1" applyFont="1" applyBorder="1"/>
    <xf numFmtId="169" fontId="8" fillId="0" borderId="0" xfId="7" applyNumberFormat="1" applyFont="1"/>
    <xf numFmtId="169" fontId="8" fillId="0" borderId="0" xfId="13" applyNumberFormat="1" applyFont="1"/>
    <xf numFmtId="169" fontId="8" fillId="0" borderId="3" xfId="13" applyNumberFormat="1" applyFont="1" applyBorder="1"/>
    <xf numFmtId="0" fontId="8" fillId="0" borderId="0" xfId="0" applyFont="1" applyAlignment="1">
      <alignment horizontal="left"/>
    </xf>
    <xf numFmtId="4" fontId="12" fillId="0" borderId="0" xfId="0" applyNumberFormat="1" applyFont="1" applyAlignment="1">
      <alignment horizontal="left"/>
    </xf>
    <xf numFmtId="4" fontId="8" fillId="0" borderId="0" xfId="0" applyNumberFormat="1" applyFont="1" applyFill="1" applyAlignment="1">
      <alignment horizontal="left"/>
    </xf>
    <xf numFmtId="3" fontId="12" fillId="0" borderId="0" xfId="0" applyNumberFormat="1" applyFont="1" applyAlignment="1">
      <alignment horizontal="left"/>
    </xf>
    <xf numFmtId="3" fontId="15" fillId="0" borderId="0" xfId="0" applyNumberFormat="1" applyFont="1" applyAlignment="1">
      <alignment horizontal="left"/>
    </xf>
    <xf numFmtId="41" fontId="8" fillId="0" borderId="0" xfId="13" applyNumberFormat="1" applyFont="1"/>
    <xf numFmtId="41" fontId="8" fillId="0" borderId="0" xfId="1" applyNumberFormat="1" applyFont="1"/>
    <xf numFmtId="41" fontId="8" fillId="0" borderId="0" xfId="1" applyNumberFormat="1" applyFont="1" applyAlignment="1">
      <alignment horizontal="right"/>
    </xf>
    <xf numFmtId="41" fontId="16" fillId="0" borderId="0" xfId="1" applyNumberFormat="1" applyFont="1"/>
    <xf numFmtId="41" fontId="8" fillId="0" borderId="10" xfId="1" applyNumberFormat="1" applyFont="1" applyBorder="1"/>
    <xf numFmtId="41" fontId="14" fillId="0" borderId="10" xfId="1" applyNumberFormat="1" applyFont="1" applyFill="1" applyBorder="1"/>
    <xf numFmtId="41" fontId="8" fillId="0" borderId="12" xfId="1" applyNumberFormat="1" applyFont="1" applyBorder="1"/>
    <xf numFmtId="9" fontId="8" fillId="0" borderId="10" xfId="7" applyFont="1" applyBorder="1"/>
    <xf numFmtId="9" fontId="8" fillId="0" borderId="0" xfId="7" applyFont="1"/>
    <xf numFmtId="0" fontId="4" fillId="0" borderId="0" xfId="0" applyFont="1" applyAlignment="1">
      <alignment horizontal="center"/>
    </xf>
    <xf numFmtId="10" fontId="8" fillId="0" borderId="10" xfId="7" applyNumberFormat="1" applyFont="1" applyBorder="1"/>
    <xf numFmtId="10" fontId="33" fillId="0" borderId="0" xfId="7" applyNumberFormat="1" applyFont="1"/>
    <xf numFmtId="42" fontId="33" fillId="0" borderId="0" xfId="6" applyNumberFormat="1" applyFont="1"/>
    <xf numFmtId="37" fontId="4" fillId="0" borderId="13" xfId="0" applyNumberFormat="1" applyFont="1" applyBorder="1"/>
    <xf numFmtId="41" fontId="4" fillId="0" borderId="10" xfId="0" applyNumberFormat="1" applyFont="1" applyBorder="1"/>
    <xf numFmtId="168" fontId="9" fillId="0" borderId="0" xfId="0" applyNumberFormat="1" applyFont="1" applyAlignment="1">
      <alignment horizontal="center"/>
    </xf>
    <xf numFmtId="175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176" fontId="0" fillId="0" borderId="0" xfId="0" applyNumberFormat="1" applyAlignment="1">
      <alignment horizontal="left"/>
    </xf>
    <xf numFmtId="176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left"/>
    </xf>
    <xf numFmtId="175" fontId="0" fillId="0" borderId="0" xfId="0" quotePrefix="1" applyNumberFormat="1" applyAlignment="1">
      <alignment horizontal="left"/>
    </xf>
    <xf numFmtId="49" fontId="0" fillId="0" borderId="0" xfId="0" applyNumberFormat="1" applyAlignment="1">
      <alignment horizontal="left"/>
    </xf>
    <xf numFmtId="3" fontId="44" fillId="0" borderId="0" xfId="0" applyNumberFormat="1" applyFont="1" applyFill="1" applyAlignment="1">
      <alignment horizontal="left"/>
    </xf>
    <xf numFmtId="175" fontId="45" fillId="0" borderId="0" xfId="0" applyNumberFormat="1" applyFont="1"/>
    <xf numFmtId="3" fontId="45" fillId="0" borderId="0" xfId="0" applyNumberFormat="1" applyFont="1"/>
    <xf numFmtId="49" fontId="45" fillId="0" borderId="0" xfId="0" applyNumberFormat="1" applyFont="1" applyFill="1" applyAlignment="1">
      <alignment horizontal="center"/>
    </xf>
    <xf numFmtId="3" fontId="45" fillId="0" borderId="0" xfId="0" applyNumberFormat="1" applyFont="1" applyFill="1"/>
    <xf numFmtId="175" fontId="45" fillId="0" borderId="0" xfId="0" applyNumberFormat="1" applyFont="1" applyAlignment="1">
      <alignment horizontal="center"/>
    </xf>
    <xf numFmtId="176" fontId="45" fillId="0" borderId="0" xfId="0" applyNumberFormat="1" applyFont="1"/>
    <xf numFmtId="176" fontId="45" fillId="0" borderId="0" xfId="0" applyNumberFormat="1" applyFont="1" applyAlignment="1">
      <alignment horizontal="center"/>
    </xf>
    <xf numFmtId="0" fontId="45" fillId="0" borderId="0" xfId="0" applyFont="1"/>
    <xf numFmtId="175" fontId="45" fillId="4" borderId="0" xfId="0" applyNumberFormat="1" applyFont="1" applyFill="1"/>
    <xf numFmtId="3" fontId="45" fillId="4" borderId="0" xfId="0" applyNumberFormat="1" applyFont="1" applyFill="1"/>
    <xf numFmtId="176" fontId="45" fillId="4" borderId="0" xfId="0" applyNumberFormat="1" applyFont="1" applyFill="1" applyAlignment="1">
      <alignment horizontal="center"/>
    </xf>
    <xf numFmtId="175" fontId="0" fillId="0" borderId="0" xfId="0" applyNumberFormat="1" applyAlignment="1">
      <alignment horizontal="center"/>
    </xf>
    <xf numFmtId="3" fontId="0" fillId="0" borderId="0" xfId="0" applyNumberFormat="1"/>
    <xf numFmtId="176" fontId="0" fillId="0" borderId="0" xfId="0" applyNumberFormat="1" applyAlignment="1">
      <alignment horizontal="center"/>
    </xf>
    <xf numFmtId="176" fontId="0" fillId="4" borderId="0" xfId="0" applyNumberFormat="1" applyFill="1" applyAlignment="1">
      <alignment horizontal="center"/>
    </xf>
    <xf numFmtId="3" fontId="0" fillId="4" borderId="0" xfId="0" applyNumberFormat="1" applyFill="1"/>
    <xf numFmtId="175" fontId="0" fillId="0" borderId="0" xfId="0" applyNumberFormat="1"/>
    <xf numFmtId="0" fontId="0" fillId="0" borderId="0" xfId="0" applyFont="1"/>
    <xf numFmtId="175" fontId="0" fillId="0" borderId="0" xfId="0" applyNumberFormat="1" applyFont="1"/>
    <xf numFmtId="0" fontId="4" fillId="0" borderId="0" xfId="0" applyFont="1" applyFill="1" applyAlignment="1">
      <alignment horizontal="center"/>
    </xf>
    <xf numFmtId="5" fontId="34" fillId="0" borderId="0" xfId="6" applyNumberFormat="1" applyFont="1"/>
    <xf numFmtId="42" fontId="33" fillId="0" borderId="12" xfId="6" applyNumberFormat="1" applyFont="1" applyBorder="1"/>
    <xf numFmtId="42" fontId="34" fillId="0" borderId="12" xfId="6" applyNumberFormat="1" applyFont="1" applyBorder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41" fontId="14" fillId="0" borderId="0" xfId="1" applyNumberFormat="1" applyFont="1" applyFill="1" applyBorder="1"/>
    <xf numFmtId="41" fontId="8" fillId="0" borderId="0" xfId="1" applyNumberFormat="1" applyFont="1" applyBorder="1"/>
    <xf numFmtId="3" fontId="46" fillId="0" borderId="0" xfId="13" applyNumberFormat="1" applyFont="1"/>
    <xf numFmtId="0" fontId="8" fillId="0" borderId="0" xfId="13" applyFont="1" applyBorder="1" applyAlignment="1">
      <alignment horizontal="center"/>
    </xf>
    <xf numFmtId="177" fontId="33" fillId="0" borderId="0" xfId="5" applyNumberFormat="1" applyFont="1" applyFill="1"/>
    <xf numFmtId="10" fontId="33" fillId="2" borderId="0" xfId="7" applyNumberFormat="1" applyFont="1" applyFill="1"/>
    <xf numFmtId="41" fontId="8" fillId="2" borderId="16" xfId="1" applyNumberFormat="1" applyFont="1" applyFill="1" applyBorder="1"/>
    <xf numFmtId="0" fontId="25" fillId="5" borderId="17" xfId="0" applyFont="1" applyFill="1" applyBorder="1"/>
    <xf numFmtId="0" fontId="25" fillId="5" borderId="18" xfId="0" applyFont="1" applyFill="1" applyBorder="1"/>
    <xf numFmtId="0" fontId="25" fillId="5" borderId="19" xfId="0" applyFont="1" applyFill="1" applyBorder="1"/>
    <xf numFmtId="37" fontId="25" fillId="5" borderId="20" xfId="5" applyNumberFormat="1" applyFont="1" applyFill="1" applyBorder="1"/>
    <xf numFmtId="37" fontId="25" fillId="5" borderId="0" xfId="5" applyNumberFormat="1" applyFont="1" applyFill="1" applyBorder="1"/>
    <xf numFmtId="0" fontId="26" fillId="5" borderId="0" xfId="0" applyFont="1" applyFill="1" applyBorder="1"/>
    <xf numFmtId="37" fontId="26" fillId="5" borderId="0" xfId="5" applyNumberFormat="1" applyFont="1" applyFill="1" applyBorder="1" applyAlignment="1">
      <alignment horizontal="center"/>
    </xf>
    <xf numFmtId="0" fontId="26" fillId="5" borderId="0" xfId="0" applyFont="1" applyFill="1" applyBorder="1" applyAlignment="1">
      <alignment horizontal="center"/>
    </xf>
    <xf numFmtId="0" fontId="27" fillId="5" borderId="20" xfId="0" applyFont="1" applyFill="1" applyBorder="1" applyAlignment="1">
      <alignment horizontal="center"/>
    </xf>
    <xf numFmtId="0" fontId="26" fillId="5" borderId="22" xfId="0" applyFont="1" applyFill="1" applyBorder="1" applyAlignment="1">
      <alignment horizontal="center"/>
    </xf>
    <xf numFmtId="0" fontId="26" fillId="5" borderId="10" xfId="0" applyFont="1" applyFill="1" applyBorder="1" applyAlignment="1">
      <alignment horizontal="center"/>
    </xf>
    <xf numFmtId="0" fontId="8" fillId="5" borderId="20" xfId="0" applyFont="1" applyFill="1" applyBorder="1"/>
    <xf numFmtId="0" fontId="8" fillId="5" borderId="0" xfId="0" applyFont="1" applyFill="1" applyBorder="1"/>
    <xf numFmtId="0" fontId="25" fillId="5" borderId="20" xfId="0" applyFont="1" applyFill="1" applyBorder="1"/>
    <xf numFmtId="5" fontId="28" fillId="5" borderId="0" xfId="0" applyNumberFormat="1" applyFont="1" applyFill="1" applyBorder="1"/>
    <xf numFmtId="10" fontId="29" fillId="5" borderId="0" xfId="7" applyNumberFormat="1" applyFont="1" applyFill="1" applyBorder="1"/>
    <xf numFmtId="5" fontId="25" fillId="5" borderId="0" xfId="0" applyNumberFormat="1" applyFont="1" applyFill="1" applyBorder="1"/>
    <xf numFmtId="10" fontId="25" fillId="5" borderId="14" xfId="7" applyNumberFormat="1" applyFont="1" applyFill="1" applyBorder="1"/>
    <xf numFmtId="10" fontId="25" fillId="5" borderId="0" xfId="7" applyNumberFormat="1" applyFont="1" applyFill="1" applyBorder="1"/>
    <xf numFmtId="0" fontId="25" fillId="5" borderId="23" xfId="0" applyFont="1" applyFill="1" applyBorder="1"/>
    <xf numFmtId="0" fontId="25" fillId="5" borderId="24" xfId="0" applyFont="1" applyFill="1" applyBorder="1"/>
    <xf numFmtId="0" fontId="9" fillId="0" borderId="0" xfId="0" applyFont="1" applyFill="1"/>
    <xf numFmtId="0" fontId="20" fillId="0" borderId="0" xfId="0" applyFont="1" applyFill="1"/>
    <xf numFmtId="41" fontId="8" fillId="0" borderId="10" xfId="13" applyNumberFormat="1" applyFont="1" applyBorder="1"/>
    <xf numFmtId="41" fontId="8" fillId="0" borderId="10" xfId="13" applyNumberFormat="1" applyFont="1" applyBorder="1" applyAlignment="1">
      <alignment horizontal="right"/>
    </xf>
    <xf numFmtId="41" fontId="16" fillId="0" borderId="10" xfId="13" applyNumberFormat="1" applyFont="1" applyBorder="1"/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4" fillId="0" borderId="0" xfId="0" applyFont="1" applyAlignment="1">
      <alignment horizontal="center"/>
    </xf>
    <xf numFmtId="168" fontId="8" fillId="0" borderId="0" xfId="0" applyNumberFormat="1" applyFont="1"/>
    <xf numFmtId="168" fontId="8" fillId="0" borderId="13" xfId="0" applyNumberFormat="1" applyFont="1" applyBorder="1"/>
    <xf numFmtId="166" fontId="47" fillId="0" borderId="0" xfId="0" applyNumberFormat="1" applyFont="1" applyFill="1"/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30" fillId="0" borderId="0" xfId="0" applyFont="1"/>
    <xf numFmtId="0" fontId="49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10" fontId="8" fillId="5" borderId="0" xfId="7" applyNumberFormat="1" applyFont="1" applyFill="1" applyBorder="1"/>
    <xf numFmtId="10" fontId="14" fillId="5" borderId="0" xfId="7" applyNumberFormat="1" applyFont="1" applyFill="1" applyBorder="1"/>
    <xf numFmtId="0" fontId="3" fillId="0" borderId="0" xfId="6" applyNumberFormat="1" applyFont="1" applyAlignment="1">
      <alignment horizontal="center"/>
    </xf>
    <xf numFmtId="0" fontId="3" fillId="0" borderId="0" xfId="6" applyFont="1"/>
    <xf numFmtId="3" fontId="3" fillId="0" borderId="0" xfId="6" applyNumberFormat="1" applyFont="1"/>
    <xf numFmtId="41" fontId="3" fillId="0" borderId="0" xfId="5" applyNumberFormat="1" applyFont="1" applyFill="1"/>
    <xf numFmtId="3" fontId="3" fillId="0" borderId="0" xfId="6" applyNumberFormat="1" applyFont="1" applyFill="1"/>
    <xf numFmtId="3" fontId="5" fillId="0" borderId="0" xfId="6" applyNumberFormat="1" applyFont="1"/>
    <xf numFmtId="0" fontId="3" fillId="0" borderId="0" xfId="6" applyNumberFormat="1" applyFont="1" applyAlignment="1">
      <alignment horizontal="left"/>
    </xf>
    <xf numFmtId="3" fontId="30" fillId="0" borderId="0" xfId="6" applyNumberFormat="1" applyFont="1" applyFill="1"/>
    <xf numFmtId="3" fontId="5" fillId="0" borderId="0" xfId="6" applyNumberFormat="1" applyFont="1" applyFill="1" applyAlignment="1">
      <alignment horizontal="center"/>
    </xf>
    <xf numFmtId="41" fontId="3" fillId="0" borderId="0" xfId="5" applyNumberFormat="1" applyFont="1" applyFill="1" applyAlignment="1">
      <alignment horizontal="center"/>
    </xf>
    <xf numFmtId="3" fontId="5" fillId="0" borderId="0" xfId="6" applyNumberFormat="1" applyFont="1" applyAlignment="1">
      <alignment horizontal="center"/>
    </xf>
    <xf numFmtId="0" fontId="3" fillId="0" borderId="0" xfId="6" applyFont="1" applyAlignment="1">
      <alignment horizontal="center"/>
    </xf>
    <xf numFmtId="0" fontId="5" fillId="0" borderId="0" xfId="6" applyNumberFormat="1" applyFont="1" applyAlignment="1">
      <alignment horizontal="center"/>
    </xf>
    <xf numFmtId="0" fontId="5" fillId="0" borderId="0" xfId="6" applyFont="1" applyAlignment="1">
      <alignment horizontal="center"/>
    </xf>
    <xf numFmtId="0" fontId="5" fillId="0" borderId="1" xfId="6" applyNumberFormat="1" applyFont="1" applyBorder="1" applyAlignment="1">
      <alignment horizontal="center"/>
    </xf>
    <xf numFmtId="0" fontId="5" fillId="0" borderId="2" xfId="6" applyFont="1" applyBorder="1" applyAlignment="1">
      <alignment horizontal="center"/>
    </xf>
    <xf numFmtId="0" fontId="5" fillId="0" borderId="3" xfId="6" applyFont="1" applyBorder="1" applyAlignment="1">
      <alignment horizontal="center"/>
    </xf>
    <xf numFmtId="0" fontId="3" fillId="0" borderId="4" xfId="6" applyFont="1" applyBorder="1"/>
    <xf numFmtId="3" fontId="5" fillId="0" borderId="1" xfId="6" applyNumberFormat="1" applyFont="1" applyFill="1" applyBorder="1" applyAlignment="1">
      <alignment horizontal="center"/>
    </xf>
    <xf numFmtId="0" fontId="5" fillId="0" borderId="5" xfId="6" applyNumberFormat="1" applyFont="1" applyBorder="1" applyAlignment="1">
      <alignment horizontal="center"/>
    </xf>
    <xf numFmtId="0" fontId="5" fillId="0" borderId="6" xfId="6" applyFont="1" applyBorder="1" applyAlignment="1">
      <alignment horizontal="center"/>
    </xf>
    <xf numFmtId="0" fontId="5" fillId="0" borderId="0" xfId="6" applyFont="1" applyBorder="1" applyAlignment="1">
      <alignment horizontal="center"/>
    </xf>
    <xf numFmtId="0" fontId="3" fillId="0" borderId="7" xfId="6" applyFont="1" applyBorder="1"/>
    <xf numFmtId="3" fontId="5" fillId="0" borderId="5" xfId="6" applyNumberFormat="1" applyFont="1" applyFill="1" applyBorder="1" applyAlignment="1">
      <alignment horizontal="center"/>
    </xf>
    <xf numFmtId="0" fontId="5" fillId="0" borderId="8" xfId="6" applyNumberFormat="1" applyFont="1" applyBorder="1" applyAlignment="1">
      <alignment horizontal="center"/>
    </xf>
    <xf numFmtId="0" fontId="5" fillId="0" borderId="9" xfId="6" applyFont="1" applyBorder="1" applyAlignment="1">
      <alignment horizontal="center"/>
    </xf>
    <xf numFmtId="0" fontId="5" fillId="0" borderId="10" xfId="6" applyFont="1" applyBorder="1" applyAlignment="1">
      <alignment horizontal="center"/>
    </xf>
    <xf numFmtId="0" fontId="5" fillId="0" borderId="11" xfId="6" applyFont="1" applyBorder="1" applyAlignment="1">
      <alignment horizontal="center"/>
    </xf>
    <xf numFmtId="3" fontId="5" fillId="0" borderId="8" xfId="6" applyNumberFormat="1" applyFont="1" applyFill="1" applyBorder="1" applyAlignment="1">
      <alignment horizontal="center"/>
    </xf>
    <xf numFmtId="0" fontId="3" fillId="0" borderId="0" xfId="6" applyFont="1" applyAlignment="1">
      <alignment horizontal="left"/>
    </xf>
    <xf numFmtId="4" fontId="5" fillId="0" borderId="0" xfId="6" applyNumberFormat="1" applyFont="1" applyFill="1" applyBorder="1" applyAlignment="1">
      <alignment horizontal="center"/>
    </xf>
    <xf numFmtId="5" fontId="3" fillId="0" borderId="0" xfId="6" applyNumberFormat="1" applyFont="1"/>
    <xf numFmtId="42" fontId="3" fillId="0" borderId="0" xfId="6" applyNumberFormat="1" applyFont="1"/>
    <xf numFmtId="42" fontId="3" fillId="0" borderId="0" xfId="4" applyNumberFormat="1" applyFont="1" applyFill="1"/>
    <xf numFmtId="37" fontId="3" fillId="0" borderId="0" xfId="6" applyNumberFormat="1" applyFont="1"/>
    <xf numFmtId="41" fontId="3" fillId="0" borderId="0" xfId="6" applyNumberFormat="1" applyFont="1"/>
    <xf numFmtId="41" fontId="3" fillId="0" borderId="0" xfId="4" applyNumberFormat="1" applyFont="1" applyFill="1"/>
    <xf numFmtId="41" fontId="5" fillId="0" borderId="0" xfId="6" applyNumberFormat="1" applyFont="1"/>
    <xf numFmtId="41" fontId="3" fillId="0" borderId="10" xfId="6" applyNumberFormat="1" applyFont="1" applyBorder="1"/>
    <xf numFmtId="41" fontId="3" fillId="0" borderId="10" xfId="4" applyNumberFormat="1" applyFont="1" applyFill="1" applyBorder="1"/>
    <xf numFmtId="41" fontId="3" fillId="0" borderId="0" xfId="6" applyNumberFormat="1" applyFont="1" applyFill="1"/>
    <xf numFmtId="41" fontId="3" fillId="0" borderId="0" xfId="4" applyNumberFormat="1" applyFont="1" applyFill="1" applyBorder="1"/>
    <xf numFmtId="41" fontId="3" fillId="0" borderId="10" xfId="6" applyNumberFormat="1" applyFont="1" applyFill="1" applyBorder="1"/>
    <xf numFmtId="42" fontId="3" fillId="0" borderId="12" xfId="6" applyNumberFormat="1" applyFont="1" applyBorder="1"/>
    <xf numFmtId="42" fontId="3" fillId="0" borderId="12" xfId="6" applyNumberFormat="1" applyFont="1" applyFill="1" applyBorder="1"/>
    <xf numFmtId="42" fontId="5" fillId="0" borderId="12" xfId="6" applyNumberFormat="1" applyFont="1" applyBorder="1"/>
    <xf numFmtId="41" fontId="3" fillId="0" borderId="13" xfId="6" applyNumberFormat="1" applyFont="1" applyBorder="1"/>
    <xf numFmtId="41" fontId="3" fillId="0" borderId="13" xfId="6" applyNumberFormat="1" applyFont="1" applyFill="1" applyBorder="1"/>
    <xf numFmtId="41" fontId="3" fillId="0" borderId="0" xfId="6" applyNumberFormat="1" applyFont="1" applyBorder="1"/>
    <xf numFmtId="0" fontId="3" fillId="0" borderId="0" xfId="6" applyNumberFormat="1" applyFont="1" applyBorder="1" applyAlignment="1">
      <alignment horizontal="center"/>
    </xf>
    <xf numFmtId="37" fontId="3" fillId="0" borderId="0" xfId="6" applyNumberFormat="1" applyFont="1" applyBorder="1"/>
    <xf numFmtId="0" fontId="3" fillId="0" borderId="0" xfId="6" applyFont="1" applyBorder="1"/>
    <xf numFmtId="5" fontId="5" fillId="0" borderId="0" xfId="6" applyNumberFormat="1" applyFont="1"/>
    <xf numFmtId="10" fontId="3" fillId="0" borderId="0" xfId="7" applyNumberFormat="1" applyFont="1"/>
    <xf numFmtId="0" fontId="3" fillId="0" borderId="0" xfId="6" applyFont="1" applyFill="1"/>
    <xf numFmtId="0" fontId="3" fillId="0" borderId="0" xfId="5" applyFont="1" applyFill="1"/>
    <xf numFmtId="0" fontId="3" fillId="0" borderId="0" xfId="6" applyNumberFormat="1" applyFont="1" applyFill="1" applyAlignment="1">
      <alignment horizontal="center"/>
    </xf>
    <xf numFmtId="3" fontId="3" fillId="0" borderId="0" xfId="5" applyNumberFormat="1" applyFont="1" applyFill="1"/>
    <xf numFmtId="3" fontId="5" fillId="0" borderId="0" xfId="6" applyNumberFormat="1" applyFont="1" applyFill="1"/>
    <xf numFmtId="0" fontId="3" fillId="0" borderId="0" xfId="5" applyFont="1" applyFill="1" applyAlignment="1">
      <alignment horizontal="right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41" fontId="53" fillId="6" borderId="0" xfId="6" applyNumberFormat="1" applyFont="1" applyFill="1" applyBorder="1"/>
    <xf numFmtId="3" fontId="53" fillId="0" borderId="0" xfId="6" applyNumberFormat="1" applyFont="1" applyBorder="1"/>
    <xf numFmtId="41" fontId="52" fillId="0" borderId="0" xfId="5" applyNumberFormat="1" applyFont="1" applyFill="1" applyBorder="1" applyAlignment="1">
      <alignment horizontal="center"/>
    </xf>
    <xf numFmtId="3" fontId="53" fillId="0" borderId="0" xfId="6" applyNumberFormat="1" applyFont="1" applyBorder="1" applyAlignment="1">
      <alignment horizontal="center"/>
    </xf>
    <xf numFmtId="3" fontId="54" fillId="6" borderId="0" xfId="6" applyNumberFormat="1" applyFont="1" applyFill="1" applyBorder="1" applyAlignment="1">
      <alignment horizontal="center"/>
    </xf>
    <xf numFmtId="3" fontId="53" fillId="6" borderId="0" xfId="6" applyNumberFormat="1" applyFont="1" applyFill="1" applyBorder="1" applyAlignment="1">
      <alignment horizontal="center"/>
    </xf>
    <xf numFmtId="3" fontId="53" fillId="6" borderId="0" xfId="6" applyNumberFormat="1" applyFont="1" applyFill="1" applyBorder="1"/>
    <xf numFmtId="42" fontId="53" fillId="6" borderId="0" xfId="6" applyNumberFormat="1" applyFont="1" applyFill="1" applyBorder="1"/>
    <xf numFmtId="10" fontId="53" fillId="6" borderId="0" xfId="7" applyNumberFormat="1" applyFont="1" applyFill="1" applyBorder="1"/>
    <xf numFmtId="3" fontId="53" fillId="0" borderId="0" xfId="6" applyNumberFormat="1" applyFont="1" applyFill="1" applyBorder="1"/>
    <xf numFmtId="0" fontId="14" fillId="0" borderId="0" xfId="0" applyFont="1" applyAlignment="1">
      <alignment horizontal="left"/>
    </xf>
    <xf numFmtId="3" fontId="34" fillId="0" borderId="2" xfId="6" applyNumberFormat="1" applyFont="1" applyBorder="1" applyAlignment="1">
      <alignment horizontal="center"/>
    </xf>
    <xf numFmtId="3" fontId="34" fillId="0" borderId="6" xfId="6" applyNumberFormat="1" applyFont="1" applyBorder="1" applyAlignment="1">
      <alignment horizontal="center"/>
    </xf>
    <xf numFmtId="3" fontId="34" fillId="0" borderId="9" xfId="6" applyNumberFormat="1" applyFont="1" applyBorder="1" applyAlignment="1">
      <alignment horizontal="center"/>
    </xf>
    <xf numFmtId="41" fontId="33" fillId="0" borderId="0" xfId="6" applyNumberFormat="1" applyFont="1" applyFill="1" applyBorder="1"/>
    <xf numFmtId="41" fontId="33" fillId="0" borderId="0" xfId="5" applyNumberFormat="1" applyFont="1" applyFill="1" applyBorder="1"/>
    <xf numFmtId="3" fontId="33" fillId="0" borderId="0" xfId="5" applyNumberFormat="1" applyFont="1" applyFill="1" applyBorder="1"/>
    <xf numFmtId="3" fontId="33" fillId="0" borderId="0" xfId="6" applyNumberFormat="1" applyFont="1" applyFill="1" applyBorder="1"/>
    <xf numFmtId="3" fontId="45" fillId="0" borderId="0" xfId="0" applyNumberFormat="1" applyFont="1" applyAlignment="1">
      <alignment horizontal="left"/>
    </xf>
    <xf numFmtId="3" fontId="45" fillId="0" borderId="0" xfId="0" applyNumberFormat="1" applyFont="1" applyFill="1" applyAlignment="1">
      <alignment horizontal="left"/>
    </xf>
    <xf numFmtId="3" fontId="56" fillId="0" borderId="0" xfId="6" applyNumberFormat="1" applyFont="1" applyAlignment="1">
      <alignment horizontal="center"/>
    </xf>
    <xf numFmtId="168" fontId="8" fillId="0" borderId="0" xfId="17" applyNumberFormat="1" applyFont="1"/>
    <xf numFmtId="168" fontId="22" fillId="0" borderId="0" xfId="17" applyNumberFormat="1" applyFont="1"/>
    <xf numFmtId="3" fontId="56" fillId="0" borderId="0" xfId="6" applyNumberFormat="1" applyFont="1"/>
    <xf numFmtId="41" fontId="55" fillId="0" borderId="0" xfId="5" applyNumberFormat="1" applyFont="1" applyFill="1" applyAlignment="1">
      <alignment horizontal="center"/>
    </xf>
    <xf numFmtId="3" fontId="57" fillId="6" borderId="2" xfId="6" applyNumberFormat="1" applyFont="1" applyFill="1" applyBorder="1" applyAlignment="1">
      <alignment horizontal="center"/>
    </xf>
    <xf numFmtId="3" fontId="57" fillId="6" borderId="6" xfId="6" applyNumberFormat="1" applyFont="1" applyFill="1" applyBorder="1" applyAlignment="1">
      <alignment horizontal="center"/>
    </xf>
    <xf numFmtId="3" fontId="57" fillId="6" borderId="9" xfId="6" applyNumberFormat="1" applyFont="1" applyFill="1" applyBorder="1" applyAlignment="1">
      <alignment horizontal="center"/>
    </xf>
    <xf numFmtId="3" fontId="56" fillId="6" borderId="0" xfId="6" applyNumberFormat="1" applyFont="1" applyFill="1" applyAlignment="1">
      <alignment horizontal="center"/>
    </xf>
    <xf numFmtId="3" fontId="56" fillId="6" borderId="0" xfId="6" applyNumberFormat="1" applyFont="1" applyFill="1"/>
    <xf numFmtId="42" fontId="56" fillId="6" borderId="0" xfId="6" applyNumberFormat="1" applyFont="1" applyFill="1"/>
    <xf numFmtId="41" fontId="56" fillId="6" borderId="0" xfId="6" applyNumberFormat="1" applyFont="1" applyFill="1"/>
    <xf numFmtId="41" fontId="56" fillId="6" borderId="10" xfId="6" applyNumberFormat="1" applyFont="1" applyFill="1" applyBorder="1"/>
    <xf numFmtId="42" fontId="56" fillId="6" borderId="12" xfId="6" applyNumberFormat="1" applyFont="1" applyFill="1" applyBorder="1"/>
    <xf numFmtId="41" fontId="56" fillId="6" borderId="13" xfId="6" applyNumberFormat="1" applyFont="1" applyFill="1" applyBorder="1"/>
    <xf numFmtId="41" fontId="56" fillId="6" borderId="0" xfId="6" applyNumberFormat="1" applyFont="1" applyFill="1" applyBorder="1"/>
    <xf numFmtId="10" fontId="56" fillId="6" borderId="0" xfId="7" applyNumberFormat="1" applyFont="1" applyFill="1"/>
    <xf numFmtId="3" fontId="56" fillId="0" borderId="0" xfId="6" applyNumberFormat="1" applyFont="1" applyFill="1"/>
    <xf numFmtId="3" fontId="51" fillId="2" borderId="0" xfId="0" applyNumberFormat="1" applyFont="1" applyFill="1" applyAlignment="1">
      <alignment horizontal="left"/>
    </xf>
    <xf numFmtId="3" fontId="12" fillId="2" borderId="0" xfId="0" applyNumberFormat="1" applyFont="1" applyFill="1" applyAlignment="1">
      <alignment horizontal="left"/>
    </xf>
    <xf numFmtId="3" fontId="12" fillId="2" borderId="0" xfId="0" applyNumberFormat="1" applyFont="1" applyFill="1"/>
    <xf numFmtId="4" fontId="12" fillId="2" borderId="0" xfId="0" applyNumberFormat="1" applyFont="1" applyFill="1" applyAlignment="1">
      <alignment horizontal="center"/>
    </xf>
    <xf numFmtId="4" fontId="12" fillId="2" borderId="0" xfId="0" applyNumberFormat="1" applyFont="1" applyFill="1" applyAlignment="1">
      <alignment horizontal="left"/>
    </xf>
    <xf numFmtId="49" fontId="58" fillId="0" borderId="0" xfId="0" applyNumberFormat="1" applyFont="1" applyAlignment="1">
      <alignment horizontal="left"/>
    </xf>
    <xf numFmtId="3" fontId="58" fillId="0" borderId="0" xfId="0" applyNumberFormat="1" applyFont="1" applyAlignment="1">
      <alignment horizontal="left"/>
    </xf>
    <xf numFmtId="172" fontId="3" fillId="0" borderId="0" xfId="1" applyNumberFormat="1" applyFont="1"/>
    <xf numFmtId="0" fontId="26" fillId="5" borderId="21" xfId="0" applyFont="1" applyFill="1" applyBorder="1" applyAlignment="1">
      <alignment horizontal="center"/>
    </xf>
    <xf numFmtId="0" fontId="26" fillId="5" borderId="29" xfId="0" applyFont="1" applyFill="1" applyBorder="1" applyAlignment="1">
      <alignment horizontal="center"/>
    </xf>
    <xf numFmtId="37" fontId="25" fillId="5" borderId="21" xfId="5" applyNumberFormat="1" applyFont="1" applyFill="1" applyBorder="1"/>
    <xf numFmtId="0" fontId="8" fillId="5" borderId="21" xfId="0" applyFont="1" applyFill="1" applyBorder="1"/>
    <xf numFmtId="10" fontId="29" fillId="5" borderId="21" xfId="7" applyNumberFormat="1" applyFont="1" applyFill="1" applyBorder="1"/>
    <xf numFmtId="10" fontId="25" fillId="5" borderId="30" xfId="7" applyNumberFormat="1" applyFont="1" applyFill="1" applyBorder="1"/>
    <xf numFmtId="0" fontId="25" fillId="5" borderId="25" xfId="0" applyFont="1" applyFill="1" applyBorder="1"/>
    <xf numFmtId="3" fontId="47" fillId="0" borderId="0" xfId="6" applyNumberFormat="1" applyFont="1" applyFill="1"/>
    <xf numFmtId="3" fontId="25" fillId="0" borderId="0" xfId="6" applyNumberFormat="1" applyFont="1"/>
    <xf numFmtId="3" fontId="5" fillId="0" borderId="1" xfId="6" applyNumberFormat="1" applyFont="1" applyBorder="1" applyAlignment="1">
      <alignment horizontal="center"/>
    </xf>
    <xf numFmtId="3" fontId="5" fillId="0" borderId="5" xfId="6" applyNumberFormat="1" applyFont="1" applyBorder="1" applyAlignment="1">
      <alignment horizontal="center"/>
    </xf>
    <xf numFmtId="3" fontId="5" fillId="0" borderId="8" xfId="6" applyNumberFormat="1" applyFont="1" applyBorder="1" applyAlignment="1">
      <alignment horizontal="center"/>
    </xf>
    <xf numFmtId="4" fontId="5" fillId="0" borderId="0" xfId="6" applyNumberFormat="1" applyFont="1" applyAlignment="1">
      <alignment horizontal="center"/>
    </xf>
    <xf numFmtId="41" fontId="5" fillId="0" borderId="0" xfId="20" applyNumberFormat="1" applyFont="1" applyFill="1" applyAlignment="1">
      <alignment horizontal="center"/>
    </xf>
    <xf numFmtId="41" fontId="5" fillId="0" borderId="8" xfId="20" applyNumberFormat="1" applyFont="1" applyFill="1" applyBorder="1" applyAlignment="1">
      <alignment horizontal="center"/>
    </xf>
    <xf numFmtId="3" fontId="5" fillId="0" borderId="0" xfId="6" applyNumberFormat="1" applyFont="1" applyFill="1" applyBorder="1" applyAlignment="1">
      <alignment horizontal="center"/>
    </xf>
    <xf numFmtId="3" fontId="3" fillId="0" borderId="0" xfId="6" applyNumberFormat="1" applyFont="1" applyFill="1" applyBorder="1"/>
    <xf numFmtId="3" fontId="5" fillId="0" borderId="5" xfId="5" applyNumberFormat="1" applyFont="1" applyBorder="1" applyAlignment="1">
      <alignment horizontal="center"/>
    </xf>
    <xf numFmtId="3" fontId="5" fillId="0" borderId="8" xfId="5" applyNumberFormat="1" applyFont="1" applyBorder="1" applyAlignment="1">
      <alignment horizontal="center"/>
    </xf>
    <xf numFmtId="41" fontId="5" fillId="0" borderId="0" xfId="4" applyNumberFormat="1" applyFont="1" applyFill="1"/>
    <xf numFmtId="42" fontId="5" fillId="0" borderId="0" xfId="4" applyNumberFormat="1" applyFont="1" applyFill="1"/>
    <xf numFmtId="41" fontId="5" fillId="0" borderId="10" xfId="4" applyNumberFormat="1" applyFont="1" applyFill="1" applyBorder="1"/>
    <xf numFmtId="0" fontId="25" fillId="5" borderId="0" xfId="0" applyFont="1" applyFill="1" applyBorder="1"/>
    <xf numFmtId="37" fontId="25" fillId="5" borderId="0" xfId="3" applyNumberFormat="1" applyFont="1" applyFill="1" applyBorder="1"/>
    <xf numFmtId="37" fontId="25" fillId="5" borderId="0" xfId="3" applyNumberFormat="1" applyFont="1" applyFill="1" applyBorder="1" applyAlignment="1">
      <alignment horizontal="center"/>
    </xf>
    <xf numFmtId="0" fontId="0" fillId="0" borderId="0" xfId="0" applyBorder="1"/>
    <xf numFmtId="168" fontId="14" fillId="0" borderId="0" xfId="0" applyNumberFormat="1" applyFont="1"/>
    <xf numFmtId="168" fontId="8" fillId="0" borderId="14" xfId="0" applyNumberFormat="1" applyFont="1" applyBorder="1"/>
    <xf numFmtId="4" fontId="5" fillId="0" borderId="0" xfId="6" applyNumberFormat="1" applyFont="1" applyFill="1" applyAlignment="1">
      <alignment horizontal="center"/>
    </xf>
    <xf numFmtId="3" fontId="53" fillId="0" borderId="0" xfId="6" applyNumberFormat="1" applyFont="1" applyAlignment="1">
      <alignment horizontal="center"/>
    </xf>
    <xf numFmtId="3" fontId="59" fillId="0" borderId="0" xfId="6" applyNumberFormat="1" applyFont="1" applyAlignment="1">
      <alignment horizontal="center"/>
    </xf>
    <xf numFmtId="169" fontId="25" fillId="5" borderId="0" xfId="7" applyNumberFormat="1" applyFont="1" applyFill="1" applyBorder="1"/>
    <xf numFmtId="10" fontId="8" fillId="0" borderId="0" xfId="0" applyNumberFormat="1" applyFont="1" applyBorder="1" applyAlignment="1">
      <alignment horizontal="center"/>
    </xf>
    <xf numFmtId="169" fontId="29" fillId="5" borderId="0" xfId="7" applyNumberFormat="1" applyFont="1" applyFill="1" applyBorder="1"/>
    <xf numFmtId="0" fontId="9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15" fontId="9" fillId="0" borderId="0" xfId="0" quotePrefix="1" applyNumberFormat="1" applyFont="1" applyAlignment="1">
      <alignment horizontal="center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6" xfId="13" applyFont="1" applyBorder="1" applyAlignment="1">
      <alignment horizontal="center"/>
    </xf>
    <xf numFmtId="0" fontId="8" fillId="0" borderId="27" xfId="13" applyFont="1" applyBorder="1" applyAlignment="1">
      <alignment horizontal="center"/>
    </xf>
    <xf numFmtId="0" fontId="8" fillId="0" borderId="28" xfId="13" applyFont="1" applyBorder="1" applyAlignment="1">
      <alignment horizontal="center"/>
    </xf>
    <xf numFmtId="4" fontId="39" fillId="0" borderId="0" xfId="13" applyNumberFormat="1" applyFont="1" applyBorder="1" applyAlignment="1">
      <alignment horizontal="center"/>
    </xf>
    <xf numFmtId="4" fontId="9" fillId="0" borderId="0" xfId="13" applyNumberFormat="1" applyFont="1" applyBorder="1" applyAlignment="1">
      <alignment horizontal="center"/>
    </xf>
    <xf numFmtId="4" fontId="40" fillId="0" borderId="0" xfId="13" applyNumberFormat="1" applyFont="1" applyBorder="1" applyAlignment="1">
      <alignment horizontal="center"/>
    </xf>
    <xf numFmtId="4" fontId="8" fillId="0" borderId="0" xfId="13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2">
    <cellStyle name="Comma" xfId="1" builtinId="3"/>
    <cellStyle name="Comma 2" xfId="21"/>
    <cellStyle name="Currency" xfId="2" builtinId="4"/>
    <cellStyle name="Currency 2" xfId="14"/>
    <cellStyle name="Followed Hyperlink" xfId="9" builtinId="9" customBuiltin="1"/>
    <cellStyle name="Followed Hyperlink 2" xfId="10"/>
    <cellStyle name="Hyperlink" xfId="8" builtinId="8" customBuiltin="1"/>
    <cellStyle name="Hyperlink 2" xfId="11"/>
    <cellStyle name="Manual-Input" xfId="15"/>
    <cellStyle name="Normal" xfId="0" builtinId="0"/>
    <cellStyle name="Normal 2" xfId="16"/>
    <cellStyle name="Normal 2 2" xfId="17"/>
    <cellStyle name="Normal 2 3" xfId="18"/>
    <cellStyle name="Normal 6" xfId="12"/>
    <cellStyle name="Normal_IDElec6_97" xfId="3"/>
    <cellStyle name="Normal_IDGas6_97" xfId="4"/>
    <cellStyle name="Normal_RestateDebtInt1200case 2" xfId="13"/>
    <cellStyle name="Normal_WAElec6_97" xfId="5"/>
    <cellStyle name="Normal_WAElec6_97 2" xfId="20"/>
    <cellStyle name="Normal_WAGas6_97" xfId="6"/>
    <cellStyle name="Percent" xfId="7" builtinId="5"/>
    <cellStyle name="Percent 2" xfId="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0%20WA%20GRC\Aug%204-5%20Settlement%20discussions\c01m107\2005\2005%20WA%20E%20&amp;%20G%20General%20Case\CaseGASsumm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0%20WA%20GRC\Aug%204-5%20Settlement%20discussions\CaseGASsumm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2%20WA%20Electric%20RR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RR SUMMARY"/>
      <sheetName val="CF "/>
      <sheetName val="ADJ SUMMARY"/>
      <sheetName val="ADJ DETAIL-INPUT"/>
      <sheetName val="LEAD SHEETS-DO NOT ENTER"/>
      <sheetName val="ROO INPUT"/>
      <sheetName val="DEBT CALC"/>
      <sheetName val="COMPARISON -SETTLEMENT"/>
      <sheetName val="RETAIL REVENUE CREDIT"/>
    </sheetNames>
    <sheetDataSet>
      <sheetData sheetId="0"/>
      <sheetData sheetId="1">
        <row r="10">
          <cell r="M10">
            <v>3.1800000000000002E-2</v>
          </cell>
        </row>
      </sheetData>
      <sheetData sheetId="2"/>
      <sheetData sheetId="3">
        <row r="1">
          <cell r="A1" t="str">
            <v xml:space="preserve"> </v>
          </cell>
        </row>
      </sheetData>
      <sheetData sheetId="4">
        <row r="10">
          <cell r="AA10">
            <v>2.1799999999999962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18"/>
  <sheetViews>
    <sheetView tabSelected="1" view="pageBreakPreview" zoomScale="115" zoomScaleNormal="100" zoomScaleSheetLayoutView="115" workbookViewId="0">
      <pane xSplit="5" ySplit="12" topLeftCell="P13" activePane="bottomRight" state="frozen"/>
      <selection activeCell="H80" sqref="H80"/>
      <selection pane="topRight" activeCell="H80" sqref="H80"/>
      <selection pane="bottomLeft" activeCell="H80" sqref="H80"/>
      <selection pane="bottomRight" activeCell="W7" sqref="W7"/>
    </sheetView>
  </sheetViews>
  <sheetFormatPr defaultColWidth="10.7109375" defaultRowHeight="12"/>
  <cols>
    <col min="1" max="1" width="5.7109375" style="326" customWidth="1"/>
    <col min="2" max="3" width="1.7109375" style="327" customWidth="1"/>
    <col min="4" max="4" width="28.7109375" style="327" customWidth="1"/>
    <col min="5" max="5" width="13.42578125" style="328" customWidth="1"/>
    <col min="6" max="13" width="14.5703125" style="328" customWidth="1"/>
    <col min="14" max="15" width="14.7109375" style="328" customWidth="1"/>
    <col min="16" max="17" width="14.5703125" style="328" customWidth="1"/>
    <col min="18" max="20" width="13.42578125" style="328" customWidth="1"/>
    <col min="21" max="21" width="13" style="330" customWidth="1"/>
    <col min="22" max="22" width="13" style="331" customWidth="1"/>
    <col min="23" max="23" width="14.5703125" style="412" customWidth="1"/>
    <col min="24" max="26" width="11.85546875" style="390" customWidth="1"/>
    <col min="27" max="29" width="10.7109375" style="327" customWidth="1"/>
    <col min="30" max="16384" width="10.7109375" style="327"/>
  </cols>
  <sheetData>
    <row r="1" spans="1:26">
      <c r="F1" s="329" t="s">
        <v>168</v>
      </c>
      <c r="G1" s="329" t="s">
        <v>169</v>
      </c>
      <c r="H1" s="329"/>
      <c r="I1" s="329"/>
      <c r="J1" s="329"/>
      <c r="K1" s="329"/>
      <c r="L1" s="329"/>
      <c r="M1" s="329"/>
      <c r="P1" s="329"/>
      <c r="Q1" s="329"/>
    </row>
    <row r="2" spans="1:26" ht="12.75" customHeight="1">
      <c r="A2" s="332" t="str">
        <f>'ROO INPUT'!A3:C3</f>
        <v>AVISTA UTILITIES</v>
      </c>
      <c r="E2" s="333"/>
      <c r="F2" s="327"/>
      <c r="G2" s="327"/>
      <c r="H2" s="327"/>
      <c r="I2" s="327"/>
      <c r="J2" s="327"/>
      <c r="K2" s="327"/>
      <c r="L2" s="327"/>
      <c r="M2" s="327"/>
      <c r="N2" s="74"/>
      <c r="O2" s="74"/>
      <c r="P2" s="327"/>
      <c r="Q2" s="327"/>
      <c r="R2" s="333"/>
      <c r="S2" s="333"/>
      <c r="T2" s="333"/>
      <c r="V2" s="29"/>
    </row>
    <row r="3" spans="1:26" ht="12.75" customHeight="1">
      <c r="A3" s="332" t="str">
        <f>'ROO INPUT'!A4:C4</f>
        <v xml:space="preserve">WASHINGTON NATURAL GAS RESULTS </v>
      </c>
      <c r="E3" s="442"/>
      <c r="N3" s="74"/>
      <c r="O3" s="74"/>
      <c r="R3" s="442"/>
      <c r="S3" s="442"/>
      <c r="T3" s="442"/>
      <c r="V3" s="29"/>
    </row>
    <row r="4" spans="1:26" ht="12.75" customHeight="1">
      <c r="A4" s="332" t="str">
        <f>'ROO INPUT'!A5:C5</f>
        <v>TWELVE MONTHS ENDED December 31, 2015</v>
      </c>
      <c r="E4" s="443"/>
      <c r="F4" s="331"/>
      <c r="G4" s="331"/>
      <c r="H4" s="331"/>
      <c r="I4" s="331"/>
      <c r="J4" s="331"/>
      <c r="K4" s="331"/>
      <c r="L4" s="331"/>
      <c r="M4" s="331"/>
      <c r="N4" s="74"/>
      <c r="O4" s="74"/>
      <c r="P4" s="331"/>
      <c r="Q4" s="331"/>
      <c r="R4" s="443"/>
      <c r="S4" s="443"/>
      <c r="T4" s="443"/>
      <c r="V4" s="29"/>
    </row>
    <row r="5" spans="1:26" s="337" customFormat="1">
      <c r="A5" s="332" t="str">
        <f>'ROO INPUT'!A6:C6</f>
        <v xml:space="preserve">(000'S OF DOLLARS)   </v>
      </c>
      <c r="B5" s="326"/>
      <c r="C5" s="326"/>
      <c r="D5" s="326"/>
      <c r="E5" s="326"/>
      <c r="F5" s="448"/>
      <c r="G5" s="448"/>
      <c r="H5" s="448"/>
      <c r="I5" s="448"/>
      <c r="J5" s="448"/>
      <c r="K5" s="448"/>
      <c r="L5" s="448"/>
      <c r="M5" s="448"/>
      <c r="N5" s="448"/>
      <c r="O5" s="448"/>
      <c r="P5" s="448"/>
      <c r="Q5" s="448"/>
      <c r="R5" s="326"/>
      <c r="S5" s="326"/>
      <c r="T5" s="326"/>
      <c r="U5" s="448"/>
      <c r="V5" s="335"/>
      <c r="W5" s="413"/>
      <c r="X5" s="391"/>
      <c r="Y5" s="391"/>
      <c r="Z5" s="391"/>
    </row>
    <row r="6" spans="1:26" ht="12.75" customHeight="1">
      <c r="A6" s="332"/>
      <c r="E6" s="465"/>
      <c r="F6" s="465"/>
      <c r="G6" s="465"/>
      <c r="H6" s="465"/>
      <c r="I6" s="465"/>
      <c r="J6" s="464"/>
      <c r="K6" s="465"/>
      <c r="L6" s="465"/>
      <c r="M6" s="465"/>
      <c r="N6" s="465"/>
      <c r="O6" s="465"/>
      <c r="P6" s="465"/>
      <c r="Q6" s="465"/>
      <c r="R6" s="465"/>
      <c r="S6" s="465"/>
      <c r="T6" s="465"/>
      <c r="U6" s="465"/>
      <c r="V6" s="465"/>
    </row>
    <row r="7" spans="1:26" s="339" customFormat="1" ht="10.5" customHeight="1">
      <c r="A7" s="338"/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336"/>
      <c r="Q7" s="336"/>
      <c r="R7" s="336"/>
      <c r="S7" s="336"/>
      <c r="T7" s="336"/>
      <c r="U7" s="336"/>
      <c r="V7" s="336"/>
      <c r="W7" s="409"/>
      <c r="X7" s="392"/>
      <c r="Y7" s="392"/>
      <c r="Z7" s="392"/>
    </row>
    <row r="8" spans="1:26" s="339" customFormat="1" ht="12" customHeight="1">
      <c r="A8" s="340"/>
      <c r="B8" s="341"/>
      <c r="C8" s="342"/>
      <c r="D8" s="343"/>
      <c r="E8" s="444" t="s">
        <v>0</v>
      </c>
      <c r="F8" s="444" t="s">
        <v>1</v>
      </c>
      <c r="G8" s="444" t="s">
        <v>403</v>
      </c>
      <c r="H8" s="344" t="s">
        <v>391</v>
      </c>
      <c r="I8" s="444" t="s">
        <v>2</v>
      </c>
      <c r="J8" s="444" t="s">
        <v>5</v>
      </c>
      <c r="K8" s="444" t="s">
        <v>102</v>
      </c>
      <c r="L8" s="444" t="s">
        <v>3</v>
      </c>
      <c r="M8" s="444" t="s">
        <v>4</v>
      </c>
      <c r="N8" s="444" t="s">
        <v>387</v>
      </c>
      <c r="O8" s="444" t="s">
        <v>6</v>
      </c>
      <c r="P8" s="444" t="s">
        <v>5</v>
      </c>
      <c r="Q8" s="444" t="s">
        <v>115</v>
      </c>
      <c r="R8" s="444" t="s">
        <v>402</v>
      </c>
      <c r="S8" s="444" t="s">
        <v>406</v>
      </c>
      <c r="T8" s="444" t="s">
        <v>138</v>
      </c>
      <c r="U8" s="344" t="s">
        <v>5</v>
      </c>
      <c r="V8" s="444" t="s">
        <v>424</v>
      </c>
      <c r="W8" s="414" t="s">
        <v>397</v>
      </c>
      <c r="X8" s="393"/>
      <c r="Y8" s="393"/>
      <c r="Z8" s="393"/>
    </row>
    <row r="9" spans="1:26" s="339" customFormat="1" ht="12.75">
      <c r="A9" s="345" t="s">
        <v>7</v>
      </c>
      <c r="B9" s="346"/>
      <c r="C9" s="347"/>
      <c r="D9" s="348"/>
      <c r="E9" s="445" t="s">
        <v>8</v>
      </c>
      <c r="F9" s="445" t="s">
        <v>9</v>
      </c>
      <c r="G9" s="445" t="s">
        <v>404</v>
      </c>
      <c r="H9" s="349" t="s">
        <v>118</v>
      </c>
      <c r="I9" s="445" t="s">
        <v>10</v>
      </c>
      <c r="J9" s="445" t="s">
        <v>11</v>
      </c>
      <c r="K9" s="445" t="s">
        <v>12</v>
      </c>
      <c r="L9" s="445" t="s">
        <v>12</v>
      </c>
      <c r="M9" s="445" t="s">
        <v>13</v>
      </c>
      <c r="N9" s="445" t="s">
        <v>388</v>
      </c>
      <c r="O9" s="445" t="s">
        <v>15</v>
      </c>
      <c r="P9" s="445" t="s">
        <v>116</v>
      </c>
      <c r="Q9" s="445" t="s">
        <v>393</v>
      </c>
      <c r="R9" s="445" t="s">
        <v>398</v>
      </c>
      <c r="S9" s="445" t="s">
        <v>407</v>
      </c>
      <c r="T9" s="445" t="s">
        <v>139</v>
      </c>
      <c r="U9" s="349" t="s">
        <v>14</v>
      </c>
      <c r="V9" s="452" t="s">
        <v>418</v>
      </c>
      <c r="W9" s="415" t="s">
        <v>429</v>
      </c>
      <c r="X9" s="393"/>
      <c r="Y9" s="393"/>
      <c r="Z9" s="393"/>
    </row>
    <row r="10" spans="1:26" s="339" customFormat="1" ht="12.75">
      <c r="A10" s="350" t="s">
        <v>16</v>
      </c>
      <c r="B10" s="351"/>
      <c r="C10" s="352"/>
      <c r="D10" s="353" t="s">
        <v>17</v>
      </c>
      <c r="E10" s="446" t="s">
        <v>18</v>
      </c>
      <c r="F10" s="446" t="s">
        <v>19</v>
      </c>
      <c r="G10" s="446" t="s">
        <v>100</v>
      </c>
      <c r="H10" s="354" t="s">
        <v>100</v>
      </c>
      <c r="I10" s="446" t="s">
        <v>21</v>
      </c>
      <c r="J10" s="446" t="s">
        <v>22</v>
      </c>
      <c r="K10" s="446" t="s">
        <v>100</v>
      </c>
      <c r="L10" s="446" t="s">
        <v>100</v>
      </c>
      <c r="M10" s="446" t="s">
        <v>23</v>
      </c>
      <c r="N10" s="354" t="s">
        <v>12</v>
      </c>
      <c r="O10" s="449" t="s">
        <v>425</v>
      </c>
      <c r="P10" s="446" t="s">
        <v>21</v>
      </c>
      <c r="Q10" s="446" t="s">
        <v>100</v>
      </c>
      <c r="R10" s="446" t="s">
        <v>100</v>
      </c>
      <c r="S10" s="446" t="s">
        <v>408</v>
      </c>
      <c r="T10" s="446" t="s">
        <v>100</v>
      </c>
      <c r="U10" s="354" t="s">
        <v>24</v>
      </c>
      <c r="V10" s="453" t="s">
        <v>419</v>
      </c>
      <c r="W10" s="416" t="s">
        <v>25</v>
      </c>
      <c r="X10" s="393"/>
      <c r="Y10" s="393"/>
      <c r="Z10" s="393"/>
    </row>
    <row r="11" spans="1:26" s="339" customFormat="1">
      <c r="A11" s="338"/>
      <c r="B11" s="355" t="s">
        <v>149</v>
      </c>
      <c r="E11" s="447">
        <v>1</v>
      </c>
      <c r="F11" s="447">
        <f>E11+0.01</f>
        <v>1.01</v>
      </c>
      <c r="G11" s="447">
        <f t="shared" ref="G11" si="0">F11+0.01</f>
        <v>1.02</v>
      </c>
      <c r="H11" s="463">
        <f>G11+0.01</f>
        <v>1.03</v>
      </c>
      <c r="I11" s="447">
        <v>2.0099999999999998</v>
      </c>
      <c r="J11" s="447">
        <f>I11+0.01</f>
        <v>2.0199999999999996</v>
      </c>
      <c r="K11" s="447">
        <f t="shared" ref="K11:P11" si="1">J11+0.01</f>
        <v>2.0299999999999994</v>
      </c>
      <c r="L11" s="447">
        <f t="shared" si="1"/>
        <v>2.0399999999999991</v>
      </c>
      <c r="M11" s="447">
        <f t="shared" si="1"/>
        <v>2.0499999999999989</v>
      </c>
      <c r="N11" s="356">
        <f t="shared" si="1"/>
        <v>2.0599999999999987</v>
      </c>
      <c r="O11" s="356">
        <f t="shared" si="1"/>
        <v>2.0699999999999985</v>
      </c>
      <c r="P11" s="447">
        <f t="shared" si="1"/>
        <v>2.0799999999999983</v>
      </c>
      <c r="Q11" s="447">
        <f t="shared" ref="Q11" si="2">P11+0.01</f>
        <v>2.0899999999999981</v>
      </c>
      <c r="R11" s="447">
        <f t="shared" ref="R11" si="3">Q11+0.01</f>
        <v>2.0999999999999979</v>
      </c>
      <c r="S11" s="447">
        <f t="shared" ref="S11" si="4">R11+0.01</f>
        <v>2.1099999999999977</v>
      </c>
      <c r="T11" s="447">
        <f t="shared" ref="T11" si="5">S11+0.01</f>
        <v>2.1199999999999974</v>
      </c>
      <c r="U11" s="447">
        <f t="shared" ref="U11" si="6">T11+0.01</f>
        <v>2.1299999999999972</v>
      </c>
      <c r="V11" s="356">
        <v>2.14</v>
      </c>
      <c r="W11" s="417"/>
      <c r="X11" s="394"/>
      <c r="Y11" s="394"/>
      <c r="Z11" s="394"/>
    </row>
    <row r="12" spans="1:26" s="339" customFormat="1">
      <c r="A12" s="338"/>
      <c r="B12" s="355" t="s">
        <v>150</v>
      </c>
      <c r="E12" s="336" t="s">
        <v>151</v>
      </c>
      <c r="F12" s="336" t="s">
        <v>152</v>
      </c>
      <c r="G12" s="336" t="s">
        <v>153</v>
      </c>
      <c r="H12" s="334" t="s">
        <v>392</v>
      </c>
      <c r="I12" s="336" t="s">
        <v>154</v>
      </c>
      <c r="J12" s="336" t="s">
        <v>423</v>
      </c>
      <c r="K12" s="336" t="s">
        <v>155</v>
      </c>
      <c r="L12" s="336" t="s">
        <v>156</v>
      </c>
      <c r="M12" s="336" t="s">
        <v>413</v>
      </c>
      <c r="N12" s="450" t="s">
        <v>157</v>
      </c>
      <c r="O12" s="450" t="s">
        <v>159</v>
      </c>
      <c r="P12" s="336" t="s">
        <v>385</v>
      </c>
      <c r="Q12" s="336" t="s">
        <v>158</v>
      </c>
      <c r="R12" s="336" t="s">
        <v>400</v>
      </c>
      <c r="S12" s="336" t="s">
        <v>409</v>
      </c>
      <c r="T12" s="336" t="s">
        <v>160</v>
      </c>
      <c r="U12" s="334" t="s">
        <v>161</v>
      </c>
      <c r="V12" s="336" t="s">
        <v>420</v>
      </c>
      <c r="W12" s="417" t="s">
        <v>386</v>
      </c>
      <c r="X12" s="394"/>
      <c r="Y12" s="394"/>
      <c r="Z12" s="394"/>
    </row>
    <row r="13" spans="1:26">
      <c r="H13" s="330"/>
      <c r="N13" s="451"/>
      <c r="O13" s="451"/>
      <c r="V13" s="328"/>
      <c r="W13" s="418"/>
      <c r="X13" s="395"/>
      <c r="Y13" s="395"/>
      <c r="Z13" s="395"/>
    </row>
    <row r="14" spans="1:26">
      <c r="B14" s="327" t="s">
        <v>26</v>
      </c>
      <c r="H14" s="330"/>
      <c r="N14" s="451"/>
      <c r="O14" s="451"/>
      <c r="V14" s="328"/>
      <c r="W14" s="418"/>
      <c r="X14" s="395"/>
      <c r="Y14" s="395"/>
      <c r="Z14" s="395"/>
    </row>
    <row r="15" spans="1:26" s="357" customFormat="1">
      <c r="A15" s="326">
        <v>1</v>
      </c>
      <c r="B15" s="357" t="s">
        <v>27</v>
      </c>
      <c r="E15" s="358">
        <f>'ROO INPUT'!$F15</f>
        <v>148042</v>
      </c>
      <c r="F15" s="359">
        <v>0</v>
      </c>
      <c r="G15" s="359">
        <v>0</v>
      </c>
      <c r="H15" s="359">
        <v>0</v>
      </c>
      <c r="I15" s="359">
        <v>-5467</v>
      </c>
      <c r="J15" s="359">
        <v>0</v>
      </c>
      <c r="K15" s="359">
        <v>0</v>
      </c>
      <c r="L15" s="359">
        <v>0</v>
      </c>
      <c r="M15" s="359">
        <v>0</v>
      </c>
      <c r="N15" s="359">
        <v>0</v>
      </c>
      <c r="O15" s="359">
        <v>0</v>
      </c>
      <c r="P15" s="359">
        <v>0</v>
      </c>
      <c r="Q15" s="359">
        <v>0</v>
      </c>
      <c r="R15" s="358">
        <v>10611</v>
      </c>
      <c r="S15" s="358">
        <v>-3321</v>
      </c>
      <c r="T15" s="358">
        <v>0</v>
      </c>
      <c r="U15" s="359">
        <v>0</v>
      </c>
      <c r="V15" s="359">
        <v>0</v>
      </c>
      <c r="W15" s="419">
        <f>SUM(E15:V15)</f>
        <v>149865</v>
      </c>
      <c r="X15" s="396"/>
      <c r="Y15" s="396"/>
      <c r="Z15" s="396"/>
    </row>
    <row r="16" spans="1:26">
      <c r="A16" s="326">
        <v>2</v>
      </c>
      <c r="B16" s="360" t="s">
        <v>28</v>
      </c>
      <c r="D16" s="360"/>
      <c r="E16" s="361">
        <f>'ROO INPUT'!$F16</f>
        <v>4160</v>
      </c>
      <c r="F16" s="362">
        <v>0</v>
      </c>
      <c r="G16" s="362">
        <v>0</v>
      </c>
      <c r="H16" s="362">
        <v>0</v>
      </c>
      <c r="I16" s="362">
        <v>-106</v>
      </c>
      <c r="J16" s="362">
        <v>0</v>
      </c>
      <c r="K16" s="362">
        <v>0</v>
      </c>
      <c r="L16" s="362">
        <v>0</v>
      </c>
      <c r="M16" s="362">
        <v>0</v>
      </c>
      <c r="N16" s="362">
        <v>0</v>
      </c>
      <c r="O16" s="362">
        <v>0</v>
      </c>
      <c r="P16" s="362">
        <v>0</v>
      </c>
      <c r="Q16" s="362">
        <v>0</v>
      </c>
      <c r="R16" s="361"/>
      <c r="S16" s="361">
        <v>0</v>
      </c>
      <c r="T16" s="361">
        <v>0</v>
      </c>
      <c r="U16" s="362">
        <v>0</v>
      </c>
      <c r="V16" s="362">
        <v>0</v>
      </c>
      <c r="W16" s="420">
        <f>SUM(E16:V16)</f>
        <v>4054</v>
      </c>
      <c r="X16" s="389"/>
      <c r="Y16" s="389"/>
      <c r="Z16" s="389"/>
    </row>
    <row r="17" spans="1:26">
      <c r="A17" s="326">
        <v>3</v>
      </c>
      <c r="B17" s="360" t="s">
        <v>29</v>
      </c>
      <c r="D17" s="360"/>
      <c r="E17" s="364">
        <f>'ROO INPUT'!$F17</f>
        <v>98682</v>
      </c>
      <c r="F17" s="365">
        <v>0</v>
      </c>
      <c r="G17" s="365">
        <v>0</v>
      </c>
      <c r="H17" s="365">
        <v>0</v>
      </c>
      <c r="I17" s="365">
        <v>0</v>
      </c>
      <c r="J17" s="365">
        <v>0</v>
      </c>
      <c r="K17" s="365">
        <v>0</v>
      </c>
      <c r="L17" s="365">
        <v>0</v>
      </c>
      <c r="M17" s="365">
        <v>0</v>
      </c>
      <c r="N17" s="365">
        <v>0</v>
      </c>
      <c r="O17" s="365">
        <v>0</v>
      </c>
      <c r="P17" s="365">
        <v>0</v>
      </c>
      <c r="Q17" s="365">
        <v>0</v>
      </c>
      <c r="R17" s="364"/>
      <c r="S17" s="364">
        <v>-91553</v>
      </c>
      <c r="T17" s="364">
        <v>0</v>
      </c>
      <c r="U17" s="365">
        <v>0</v>
      </c>
      <c r="V17" s="365">
        <v>0</v>
      </c>
      <c r="W17" s="421">
        <f>SUM(E17:V17)</f>
        <v>7129</v>
      </c>
      <c r="X17" s="389"/>
      <c r="Y17" s="389"/>
      <c r="Z17" s="389"/>
    </row>
    <row r="18" spans="1:26">
      <c r="A18" s="326">
        <v>4</v>
      </c>
      <c r="B18" s="327" t="s">
        <v>30</v>
      </c>
      <c r="C18" s="360"/>
      <c r="D18" s="360"/>
      <c r="E18" s="361">
        <f>SUM(E15:E17)</f>
        <v>250884</v>
      </c>
      <c r="F18" s="361">
        <f t="shared" ref="F18:N18" si="7">SUM(F15:F17)</f>
        <v>0</v>
      </c>
      <c r="G18" s="361">
        <f t="shared" si="7"/>
        <v>0</v>
      </c>
      <c r="H18" s="361">
        <f t="shared" si="7"/>
        <v>0</v>
      </c>
      <c r="I18" s="361">
        <f t="shared" si="7"/>
        <v>-5573</v>
      </c>
      <c r="J18" s="361">
        <f>SUM(J15:J17)</f>
        <v>0</v>
      </c>
      <c r="K18" s="361">
        <f t="shared" si="7"/>
        <v>0</v>
      </c>
      <c r="L18" s="361">
        <f t="shared" si="7"/>
        <v>0</v>
      </c>
      <c r="M18" s="361">
        <f t="shared" si="7"/>
        <v>0</v>
      </c>
      <c r="N18" s="361">
        <f t="shared" si="7"/>
        <v>0</v>
      </c>
      <c r="O18" s="361">
        <f t="shared" ref="O18:P18" si="8">SUM(O15:O17)</f>
        <v>0</v>
      </c>
      <c r="P18" s="361">
        <f t="shared" si="8"/>
        <v>0</v>
      </c>
      <c r="Q18" s="361">
        <f t="shared" ref="Q18" si="9">SUM(Q15:Q17)</f>
        <v>0</v>
      </c>
      <c r="R18" s="361">
        <f>SUM(R15:R17)</f>
        <v>10611</v>
      </c>
      <c r="S18" s="361">
        <f>SUM(S15:S17)</f>
        <v>-94874</v>
      </c>
      <c r="T18" s="361">
        <f t="shared" ref="T18" si="10">SUM(T15:T17)</f>
        <v>0</v>
      </c>
      <c r="U18" s="361">
        <f t="shared" ref="U18" si="11">SUM(U15:U17)</f>
        <v>0</v>
      </c>
      <c r="V18" s="361">
        <f t="shared" ref="V18:W18" si="12">SUM(V15:V17)</f>
        <v>0</v>
      </c>
      <c r="W18" s="420">
        <f t="shared" si="12"/>
        <v>161048</v>
      </c>
      <c r="X18" s="389"/>
      <c r="Y18" s="389"/>
      <c r="Z18" s="389"/>
    </row>
    <row r="19" spans="1:26">
      <c r="C19" s="360"/>
      <c r="D19" s="360"/>
      <c r="E19" s="361"/>
      <c r="F19" s="362"/>
      <c r="G19" s="362"/>
      <c r="H19" s="362"/>
      <c r="I19" s="362"/>
      <c r="J19" s="362"/>
      <c r="K19" s="362"/>
      <c r="L19" s="362"/>
      <c r="M19" s="362"/>
      <c r="N19" s="362"/>
      <c r="O19" s="362"/>
      <c r="P19" s="362"/>
      <c r="Q19" s="362"/>
      <c r="R19" s="361"/>
      <c r="S19" s="361"/>
      <c r="T19" s="361"/>
      <c r="U19" s="362"/>
      <c r="V19" s="362"/>
      <c r="W19" s="420"/>
      <c r="X19" s="389"/>
      <c r="Y19" s="389"/>
      <c r="Z19" s="389"/>
    </row>
    <row r="20" spans="1:26">
      <c r="B20" s="327" t="s">
        <v>31</v>
      </c>
      <c r="C20" s="360"/>
      <c r="D20" s="360"/>
      <c r="E20" s="361"/>
      <c r="F20" s="362"/>
      <c r="G20" s="362"/>
      <c r="H20" s="362"/>
      <c r="I20" s="362"/>
      <c r="J20" s="362"/>
      <c r="K20" s="362"/>
      <c r="L20" s="362"/>
      <c r="M20" s="362"/>
      <c r="N20" s="362"/>
      <c r="O20" s="362"/>
      <c r="P20" s="362"/>
      <c r="Q20" s="362"/>
      <c r="R20" s="361"/>
      <c r="S20" s="361"/>
      <c r="T20" s="361"/>
      <c r="U20" s="362"/>
      <c r="V20" s="362"/>
      <c r="W20" s="420"/>
      <c r="X20" s="389"/>
      <c r="Y20" s="389"/>
      <c r="Z20" s="389"/>
    </row>
    <row r="21" spans="1:26">
      <c r="B21" s="360" t="s">
        <v>166</v>
      </c>
      <c r="D21" s="360"/>
      <c r="E21" s="361"/>
      <c r="F21" s="362"/>
      <c r="G21" s="362"/>
      <c r="H21" s="362"/>
      <c r="I21" s="362"/>
      <c r="J21" s="362"/>
      <c r="K21" s="362"/>
      <c r="L21" s="362"/>
      <c r="M21" s="362"/>
      <c r="N21" s="362"/>
      <c r="O21" s="362"/>
      <c r="P21" s="362"/>
      <c r="Q21" s="362"/>
      <c r="R21" s="361"/>
      <c r="S21" s="361"/>
      <c r="T21" s="361"/>
      <c r="U21" s="362"/>
      <c r="V21" s="362"/>
      <c r="W21" s="420"/>
      <c r="X21" s="389"/>
      <c r="Y21" s="389"/>
      <c r="Z21" s="389"/>
    </row>
    <row r="22" spans="1:26">
      <c r="A22" s="326">
        <v>5</v>
      </c>
      <c r="C22" s="360" t="s">
        <v>32</v>
      </c>
      <c r="D22" s="360"/>
      <c r="E22" s="361">
        <f>'ROO INPUT'!$F22</f>
        <v>149314</v>
      </c>
      <c r="F22" s="362">
        <v>0</v>
      </c>
      <c r="G22" s="362">
        <v>0</v>
      </c>
      <c r="H22" s="362">
        <v>0</v>
      </c>
      <c r="I22" s="362">
        <v>0</v>
      </c>
      <c r="J22" s="362">
        <v>0</v>
      </c>
      <c r="K22" s="362">
        <v>0</v>
      </c>
      <c r="L22" s="362">
        <v>0</v>
      </c>
      <c r="M22" s="362">
        <v>0</v>
      </c>
      <c r="N22" s="362">
        <v>0</v>
      </c>
      <c r="O22" s="362">
        <v>0</v>
      </c>
      <c r="P22" s="362">
        <v>0</v>
      </c>
      <c r="Q22" s="362">
        <v>0</v>
      </c>
      <c r="R22" s="361">
        <v>10136</v>
      </c>
      <c r="S22" s="361">
        <v>-79816</v>
      </c>
      <c r="T22" s="361">
        <v>0</v>
      </c>
      <c r="U22" s="362">
        <v>0</v>
      </c>
      <c r="V22" s="362">
        <v>0</v>
      </c>
      <c r="W22" s="420">
        <f>SUM(E22:V22)</f>
        <v>79634</v>
      </c>
      <c r="X22" s="389"/>
      <c r="Y22" s="389"/>
      <c r="Z22" s="389"/>
    </row>
    <row r="23" spans="1:26">
      <c r="A23" s="326">
        <v>6</v>
      </c>
      <c r="C23" s="360" t="s">
        <v>33</v>
      </c>
      <c r="D23" s="360"/>
      <c r="E23" s="361">
        <f>'ROO INPUT'!$F23</f>
        <v>831</v>
      </c>
      <c r="F23" s="362">
        <v>0</v>
      </c>
      <c r="G23" s="362">
        <v>0</v>
      </c>
      <c r="H23" s="362">
        <v>0</v>
      </c>
      <c r="I23" s="362">
        <v>0</v>
      </c>
      <c r="J23" s="362">
        <v>0</v>
      </c>
      <c r="K23" s="362">
        <v>0</v>
      </c>
      <c r="L23" s="362">
        <v>0</v>
      </c>
      <c r="M23" s="362">
        <v>0</v>
      </c>
      <c r="N23" s="362">
        <v>0</v>
      </c>
      <c r="O23" s="362">
        <v>0</v>
      </c>
      <c r="P23" s="362">
        <v>0</v>
      </c>
      <c r="Q23" s="362">
        <v>0</v>
      </c>
      <c r="R23" s="361">
        <v>9</v>
      </c>
      <c r="S23" s="361">
        <v>0</v>
      </c>
      <c r="T23" s="361">
        <v>0</v>
      </c>
      <c r="U23" s="362">
        <v>0</v>
      </c>
      <c r="V23" s="362">
        <v>0</v>
      </c>
      <c r="W23" s="420">
        <f>SUM(E23:V23)</f>
        <v>840</v>
      </c>
      <c r="X23" s="389"/>
      <c r="Y23" s="389"/>
      <c r="Z23" s="389"/>
    </row>
    <row r="24" spans="1:26">
      <c r="A24" s="326">
        <v>7</v>
      </c>
      <c r="C24" s="360" t="s">
        <v>34</v>
      </c>
      <c r="D24" s="360"/>
      <c r="E24" s="364">
        <f>'ROO INPUT'!$F24</f>
        <v>10337</v>
      </c>
      <c r="F24" s="365">
        <v>0</v>
      </c>
      <c r="G24" s="365">
        <v>0</v>
      </c>
      <c r="H24" s="365">
        <v>0</v>
      </c>
      <c r="I24" s="365">
        <v>0</v>
      </c>
      <c r="J24" s="365">
        <v>0</v>
      </c>
      <c r="K24" s="365">
        <v>0</v>
      </c>
      <c r="L24" s="365">
        <v>0</v>
      </c>
      <c r="M24" s="365">
        <v>0</v>
      </c>
      <c r="N24" s="365">
        <v>0</v>
      </c>
      <c r="O24" s="365">
        <v>0</v>
      </c>
      <c r="P24" s="365">
        <v>0</v>
      </c>
      <c r="Q24" s="365">
        <v>0</v>
      </c>
      <c r="R24" s="364">
        <v>0</v>
      </c>
      <c r="S24" s="364">
        <v>-10337</v>
      </c>
      <c r="T24" s="364">
        <v>0</v>
      </c>
      <c r="U24" s="365">
        <v>0</v>
      </c>
      <c r="V24" s="365">
        <v>0</v>
      </c>
      <c r="W24" s="421">
        <f>SUM(E24:V24)</f>
        <v>0</v>
      </c>
      <c r="X24" s="389"/>
      <c r="Y24" s="389"/>
      <c r="Z24" s="389"/>
    </row>
    <row r="25" spans="1:26">
      <c r="A25" s="326">
        <v>8</v>
      </c>
      <c r="B25" s="360" t="s">
        <v>35</v>
      </c>
      <c r="C25" s="360"/>
      <c r="E25" s="366">
        <f>SUM(E22:E24)</f>
        <v>160482</v>
      </c>
      <c r="F25" s="366">
        <f t="shared" ref="F25:N25" si="13">SUM(F22:F24)</f>
        <v>0</v>
      </c>
      <c r="G25" s="366">
        <f t="shared" si="13"/>
        <v>0</v>
      </c>
      <c r="H25" s="366">
        <f t="shared" si="13"/>
        <v>0</v>
      </c>
      <c r="I25" s="366">
        <f t="shared" si="13"/>
        <v>0</v>
      </c>
      <c r="J25" s="366">
        <f>SUM(J22:J24)</f>
        <v>0</v>
      </c>
      <c r="K25" s="366">
        <f t="shared" si="13"/>
        <v>0</v>
      </c>
      <c r="L25" s="366">
        <f t="shared" si="13"/>
        <v>0</v>
      </c>
      <c r="M25" s="366">
        <f t="shared" si="13"/>
        <v>0</v>
      </c>
      <c r="N25" s="366">
        <f t="shared" si="13"/>
        <v>0</v>
      </c>
      <c r="O25" s="366">
        <f t="shared" ref="O25:P25" si="14">SUM(O22:O24)</f>
        <v>0</v>
      </c>
      <c r="P25" s="366">
        <f t="shared" si="14"/>
        <v>0</v>
      </c>
      <c r="Q25" s="366">
        <f>SUM(Q22:Q24)</f>
        <v>0</v>
      </c>
      <c r="R25" s="366">
        <f>SUM(R22:R24)</f>
        <v>10145</v>
      </c>
      <c r="S25" s="366">
        <f>SUM(S22:S24)</f>
        <v>-90153</v>
      </c>
      <c r="T25" s="366">
        <f t="shared" ref="T25" si="15">SUM(T22:T24)</f>
        <v>0</v>
      </c>
      <c r="U25" s="366">
        <f t="shared" ref="U25:W25" si="16">SUM(U22:U24)</f>
        <v>0</v>
      </c>
      <c r="V25" s="366">
        <f t="shared" si="16"/>
        <v>0</v>
      </c>
      <c r="W25" s="420">
        <f t="shared" si="16"/>
        <v>80474</v>
      </c>
      <c r="X25" s="389"/>
      <c r="Y25" s="389"/>
      <c r="Z25" s="389"/>
    </row>
    <row r="26" spans="1:26">
      <c r="B26" s="360"/>
      <c r="C26" s="360"/>
      <c r="E26" s="361"/>
      <c r="F26" s="361"/>
      <c r="G26" s="361"/>
      <c r="H26" s="361"/>
      <c r="I26" s="361"/>
      <c r="J26" s="361"/>
      <c r="K26" s="361"/>
      <c r="L26" s="361"/>
      <c r="M26" s="361"/>
      <c r="N26" s="361"/>
      <c r="O26" s="361"/>
      <c r="P26" s="361"/>
      <c r="Q26" s="361"/>
      <c r="R26" s="361"/>
      <c r="S26" s="361"/>
      <c r="T26" s="361"/>
      <c r="U26" s="366"/>
      <c r="V26" s="361"/>
      <c r="W26" s="420"/>
      <c r="X26" s="389"/>
      <c r="Y26" s="389"/>
      <c r="Z26" s="389"/>
    </row>
    <row r="27" spans="1:26">
      <c r="B27" s="360" t="s">
        <v>36</v>
      </c>
      <c r="D27" s="360"/>
      <c r="E27" s="361"/>
      <c r="F27" s="362"/>
      <c r="G27" s="362"/>
      <c r="H27" s="362"/>
      <c r="I27" s="362"/>
      <c r="J27" s="362"/>
      <c r="K27" s="362"/>
      <c r="L27" s="362"/>
      <c r="M27" s="362"/>
      <c r="N27" s="362"/>
      <c r="O27" s="362"/>
      <c r="P27" s="362"/>
      <c r="Q27" s="362"/>
      <c r="R27" s="361"/>
      <c r="S27" s="361"/>
      <c r="T27" s="361"/>
      <c r="U27" s="362"/>
      <c r="V27" s="362"/>
      <c r="W27" s="420"/>
      <c r="X27" s="389"/>
      <c r="Y27" s="389"/>
      <c r="Z27" s="389"/>
    </row>
    <row r="28" spans="1:26">
      <c r="A28" s="326">
        <v>9</v>
      </c>
      <c r="C28" s="360" t="s">
        <v>37</v>
      </c>
      <c r="D28" s="360"/>
      <c r="E28" s="361">
        <f>'ROO INPUT'!$F28</f>
        <v>857</v>
      </c>
      <c r="F28" s="362">
        <v>0</v>
      </c>
      <c r="G28" s="362">
        <v>0</v>
      </c>
      <c r="H28" s="362">
        <v>0</v>
      </c>
      <c r="I28" s="362">
        <v>0</v>
      </c>
      <c r="J28" s="362">
        <v>0</v>
      </c>
      <c r="K28" s="362">
        <v>0</v>
      </c>
      <c r="L28" s="362">
        <v>0</v>
      </c>
      <c r="M28" s="362">
        <v>0</v>
      </c>
      <c r="N28" s="362">
        <v>0</v>
      </c>
      <c r="O28" s="362">
        <v>0</v>
      </c>
      <c r="P28" s="362">
        <v>0</v>
      </c>
      <c r="Q28" s="362">
        <v>0</v>
      </c>
      <c r="R28" s="361">
        <v>0</v>
      </c>
      <c r="S28" s="361">
        <v>0</v>
      </c>
      <c r="T28" s="361">
        <v>0</v>
      </c>
      <c r="U28" s="362">
        <v>0</v>
      </c>
      <c r="V28" s="362">
        <v>0</v>
      </c>
      <c r="W28" s="420">
        <f>SUM(E28:V28)</f>
        <v>857</v>
      </c>
      <c r="X28" s="389"/>
      <c r="Y28" s="389"/>
      <c r="Z28" s="389"/>
    </row>
    <row r="29" spans="1:26">
      <c r="A29" s="326">
        <v>10</v>
      </c>
      <c r="C29" s="360" t="s">
        <v>162</v>
      </c>
      <c r="D29" s="360"/>
      <c r="E29" s="361">
        <f>'ROO INPUT'!$F29</f>
        <v>439</v>
      </c>
      <c r="F29" s="362">
        <v>0</v>
      </c>
      <c r="G29" s="362">
        <v>0</v>
      </c>
      <c r="H29" s="362">
        <v>0</v>
      </c>
      <c r="I29" s="362">
        <v>0</v>
      </c>
      <c r="J29" s="362">
        <v>0</v>
      </c>
      <c r="K29" s="362">
        <v>0</v>
      </c>
      <c r="L29" s="362">
        <v>0</v>
      </c>
      <c r="M29" s="362">
        <v>0</v>
      </c>
      <c r="N29" s="362">
        <v>0</v>
      </c>
      <c r="O29" s="362">
        <v>0</v>
      </c>
      <c r="P29" s="362">
        <v>0</v>
      </c>
      <c r="Q29" s="362">
        <v>0</v>
      </c>
      <c r="R29" s="361">
        <v>0</v>
      </c>
      <c r="S29" s="361">
        <v>0</v>
      </c>
      <c r="T29" s="361">
        <v>0</v>
      </c>
      <c r="U29" s="362">
        <v>0</v>
      </c>
      <c r="V29" s="362">
        <v>0</v>
      </c>
      <c r="W29" s="420">
        <f>SUM(E29:V29)</f>
        <v>439</v>
      </c>
      <c r="X29" s="389"/>
      <c r="Y29" s="389"/>
      <c r="Z29" s="389"/>
    </row>
    <row r="30" spans="1:26">
      <c r="A30" s="326">
        <v>11</v>
      </c>
      <c r="C30" s="360" t="s">
        <v>21</v>
      </c>
      <c r="D30" s="360"/>
      <c r="E30" s="364">
        <f>'ROO INPUT'!$F30</f>
        <v>223</v>
      </c>
      <c r="F30" s="365">
        <v>0</v>
      </c>
      <c r="G30" s="365">
        <v>0</v>
      </c>
      <c r="H30" s="365">
        <v>0</v>
      </c>
      <c r="I30" s="365">
        <v>0</v>
      </c>
      <c r="J30" s="365">
        <v>-27</v>
      </c>
      <c r="K30" s="365">
        <v>0</v>
      </c>
      <c r="L30" s="365">
        <v>0</v>
      </c>
      <c r="M30" s="365">
        <v>0</v>
      </c>
      <c r="N30" s="365">
        <v>0</v>
      </c>
      <c r="O30" s="365">
        <v>0</v>
      </c>
      <c r="P30" s="365">
        <v>0</v>
      </c>
      <c r="Q30" s="365">
        <v>0</v>
      </c>
      <c r="R30" s="364">
        <v>0</v>
      </c>
      <c r="S30" s="364">
        <v>0</v>
      </c>
      <c r="T30" s="364">
        <v>0</v>
      </c>
      <c r="U30" s="365">
        <v>0</v>
      </c>
      <c r="V30" s="365">
        <v>0</v>
      </c>
      <c r="W30" s="421">
        <f>SUM(E30:V30)</f>
        <v>196</v>
      </c>
      <c r="X30" s="389"/>
      <c r="Y30" s="389"/>
      <c r="Z30" s="389"/>
    </row>
    <row r="31" spans="1:26">
      <c r="A31" s="326">
        <v>12</v>
      </c>
      <c r="B31" s="360" t="s">
        <v>38</v>
      </c>
      <c r="C31" s="360"/>
      <c r="E31" s="361">
        <f t="shared" ref="E31:W31" si="17">SUM(E28:E30)</f>
        <v>1519</v>
      </c>
      <c r="F31" s="361">
        <f t="shared" si="17"/>
        <v>0</v>
      </c>
      <c r="G31" s="361">
        <f t="shared" si="17"/>
        <v>0</v>
      </c>
      <c r="H31" s="361">
        <f t="shared" si="17"/>
        <v>0</v>
      </c>
      <c r="I31" s="361">
        <f t="shared" si="17"/>
        <v>0</v>
      </c>
      <c r="J31" s="361">
        <f>SUM(J28:J30)</f>
        <v>-27</v>
      </c>
      <c r="K31" s="361">
        <f t="shared" si="17"/>
        <v>0</v>
      </c>
      <c r="L31" s="361">
        <f t="shared" si="17"/>
        <v>0</v>
      </c>
      <c r="M31" s="361">
        <f t="shared" si="17"/>
        <v>0</v>
      </c>
      <c r="N31" s="361">
        <f t="shared" si="17"/>
        <v>0</v>
      </c>
      <c r="O31" s="361">
        <f t="shared" ref="O31:P31" si="18">SUM(O28:O30)</f>
        <v>0</v>
      </c>
      <c r="P31" s="361">
        <f t="shared" si="18"/>
        <v>0</v>
      </c>
      <c r="Q31" s="361">
        <f>SUM(Q28:Q30)</f>
        <v>0</v>
      </c>
      <c r="R31" s="361">
        <f>SUM(R28:R30)</f>
        <v>0</v>
      </c>
      <c r="S31" s="361">
        <f>SUM(S28:S30)</f>
        <v>0</v>
      </c>
      <c r="T31" s="361">
        <f t="shared" ref="T31" si="19">SUM(T28:T30)</f>
        <v>0</v>
      </c>
      <c r="U31" s="366">
        <f>SUM(U28:U30)</f>
        <v>0</v>
      </c>
      <c r="V31" s="361">
        <f>SUM(V28:V30)</f>
        <v>0</v>
      </c>
      <c r="W31" s="420">
        <f t="shared" si="17"/>
        <v>1492</v>
      </c>
      <c r="X31" s="389"/>
      <c r="Y31" s="389"/>
      <c r="Z31" s="389"/>
    </row>
    <row r="32" spans="1:26">
      <c r="B32" s="360"/>
      <c r="C32" s="360"/>
      <c r="E32" s="361"/>
      <c r="F32" s="361"/>
      <c r="G32" s="361"/>
      <c r="H32" s="361"/>
      <c r="I32" s="361"/>
      <c r="J32" s="361"/>
      <c r="K32" s="361"/>
      <c r="L32" s="361"/>
      <c r="M32" s="361"/>
      <c r="N32" s="361"/>
      <c r="O32" s="361"/>
      <c r="P32" s="361"/>
      <c r="Q32" s="361"/>
      <c r="R32" s="361"/>
      <c r="S32" s="361"/>
      <c r="T32" s="361"/>
      <c r="U32" s="366"/>
      <c r="V32" s="361"/>
      <c r="W32" s="420"/>
      <c r="X32" s="389"/>
      <c r="Y32" s="389"/>
      <c r="Z32" s="389"/>
    </row>
    <row r="33" spans="1:26">
      <c r="B33" s="360" t="s">
        <v>39</v>
      </c>
      <c r="D33" s="360"/>
      <c r="E33" s="361"/>
      <c r="F33" s="362"/>
      <c r="G33" s="362"/>
      <c r="H33" s="362"/>
      <c r="I33" s="362"/>
      <c r="J33" s="362"/>
      <c r="K33" s="362"/>
      <c r="L33" s="362"/>
      <c r="M33" s="362"/>
      <c r="N33" s="362"/>
      <c r="O33" s="362"/>
      <c r="P33" s="362"/>
      <c r="Q33" s="362"/>
      <c r="R33" s="361"/>
      <c r="S33" s="361"/>
      <c r="T33" s="361"/>
      <c r="U33" s="362"/>
      <c r="V33" s="362"/>
      <c r="W33" s="420"/>
      <c r="X33" s="389"/>
      <c r="Y33" s="389"/>
      <c r="Z33" s="389"/>
    </row>
    <row r="34" spans="1:26">
      <c r="A34" s="326">
        <v>13</v>
      </c>
      <c r="C34" s="360" t="s">
        <v>37</v>
      </c>
      <c r="D34" s="360"/>
      <c r="E34" s="361">
        <f>'ROO INPUT'!$F34</f>
        <v>12314</v>
      </c>
      <c r="F34" s="362">
        <v>0</v>
      </c>
      <c r="G34" s="362">
        <v>0</v>
      </c>
      <c r="H34" s="362">
        <v>0</v>
      </c>
      <c r="I34" s="362">
        <v>0</v>
      </c>
      <c r="J34" s="362">
        <v>0</v>
      </c>
      <c r="K34" s="362">
        <v>0</v>
      </c>
      <c r="L34" s="362">
        <v>0</v>
      </c>
      <c r="M34" s="362">
        <v>0</v>
      </c>
      <c r="N34" s="362">
        <v>0</v>
      </c>
      <c r="O34" s="362">
        <v>0</v>
      </c>
      <c r="P34" s="362">
        <v>0</v>
      </c>
      <c r="Q34" s="362">
        <v>0</v>
      </c>
      <c r="R34" s="361">
        <v>0</v>
      </c>
      <c r="S34" s="361">
        <v>0</v>
      </c>
      <c r="T34" s="361">
        <v>1</v>
      </c>
      <c r="U34" s="362">
        <v>0</v>
      </c>
      <c r="V34" s="362">
        <v>0</v>
      </c>
      <c r="W34" s="420">
        <f>SUM(E34:V34)</f>
        <v>12315</v>
      </c>
      <c r="X34" s="389"/>
      <c r="Y34" s="389"/>
      <c r="Z34" s="389"/>
    </row>
    <row r="35" spans="1:26">
      <c r="A35" s="326">
        <v>14</v>
      </c>
      <c r="C35" s="360" t="s">
        <v>162</v>
      </c>
      <c r="D35" s="360"/>
      <c r="E35" s="366">
        <f>'ROO INPUT'!$F35</f>
        <v>9094</v>
      </c>
      <c r="F35" s="362">
        <v>0</v>
      </c>
      <c r="G35" s="362">
        <v>0</v>
      </c>
      <c r="H35" s="362">
        <v>0</v>
      </c>
      <c r="I35" s="362">
        <v>0</v>
      </c>
      <c r="J35" s="362">
        <v>0</v>
      </c>
      <c r="K35" s="362">
        <v>0</v>
      </c>
      <c r="L35" s="362">
        <v>0</v>
      </c>
      <c r="M35" s="362">
        <v>0</v>
      </c>
      <c r="N35" s="362">
        <v>0</v>
      </c>
      <c r="O35" s="362">
        <v>0</v>
      </c>
      <c r="P35" s="362">
        <v>0</v>
      </c>
      <c r="Q35" s="362">
        <v>-6</v>
      </c>
      <c r="R35" s="366">
        <v>0</v>
      </c>
      <c r="S35" s="366">
        <v>0</v>
      </c>
      <c r="T35" s="366">
        <v>0</v>
      </c>
      <c r="U35" s="362">
        <v>0</v>
      </c>
      <c r="V35" s="362">
        <v>0</v>
      </c>
      <c r="W35" s="420">
        <f>SUM(E35:V35)</f>
        <v>9088</v>
      </c>
      <c r="X35" s="389"/>
      <c r="Y35" s="389"/>
      <c r="Z35" s="389"/>
    </row>
    <row r="36" spans="1:26">
      <c r="A36" s="326">
        <v>15</v>
      </c>
      <c r="C36" s="360" t="s">
        <v>21</v>
      </c>
      <c r="D36" s="360"/>
      <c r="E36" s="364">
        <f>'ROO INPUT'!$F36</f>
        <v>14157</v>
      </c>
      <c r="F36" s="365">
        <v>0</v>
      </c>
      <c r="G36" s="365">
        <v>0</v>
      </c>
      <c r="H36" s="365">
        <v>0</v>
      </c>
      <c r="I36" s="365">
        <v>-5546</v>
      </c>
      <c r="J36" s="365">
        <v>-336</v>
      </c>
      <c r="K36" s="365">
        <v>0</v>
      </c>
      <c r="L36" s="365">
        <v>0</v>
      </c>
      <c r="M36" s="365">
        <v>0</v>
      </c>
      <c r="N36" s="365">
        <v>0</v>
      </c>
      <c r="O36" s="365">
        <v>0</v>
      </c>
      <c r="P36" s="365">
        <v>0</v>
      </c>
      <c r="Q36" s="365">
        <v>0</v>
      </c>
      <c r="R36" s="364">
        <f>ROUND(R$15*CF!$E$19,0)</f>
        <v>406</v>
      </c>
      <c r="S36" s="364">
        <f>ROUND(S$15*CF!$E$19,0)</f>
        <v>-127</v>
      </c>
      <c r="T36" s="364">
        <v>0</v>
      </c>
      <c r="U36" s="365">
        <v>0</v>
      </c>
      <c r="V36" s="365">
        <v>0</v>
      </c>
      <c r="W36" s="421">
        <f>SUM(E36:V36)</f>
        <v>8554</v>
      </c>
      <c r="X36" s="389"/>
      <c r="Y36" s="389"/>
      <c r="Z36" s="389"/>
    </row>
    <row r="37" spans="1:26" ht="12.95" customHeight="1">
      <c r="A37" s="326">
        <v>16</v>
      </c>
      <c r="B37" s="360" t="s">
        <v>40</v>
      </c>
      <c r="C37" s="360"/>
      <c r="E37" s="361">
        <f t="shared" ref="E37:N37" si="20">SUM(E34:E36)</f>
        <v>35565</v>
      </c>
      <c r="F37" s="361">
        <f t="shared" si="20"/>
        <v>0</v>
      </c>
      <c r="G37" s="361">
        <f t="shared" si="20"/>
        <v>0</v>
      </c>
      <c r="H37" s="361">
        <f t="shared" si="20"/>
        <v>0</v>
      </c>
      <c r="I37" s="361">
        <f t="shared" si="20"/>
        <v>-5546</v>
      </c>
      <c r="J37" s="361">
        <f>SUM(J34:J36)</f>
        <v>-336</v>
      </c>
      <c r="K37" s="361">
        <f t="shared" si="20"/>
        <v>0</v>
      </c>
      <c r="L37" s="361">
        <f t="shared" si="20"/>
        <v>0</v>
      </c>
      <c r="M37" s="361">
        <f t="shared" si="20"/>
        <v>0</v>
      </c>
      <c r="N37" s="361">
        <f t="shared" si="20"/>
        <v>0</v>
      </c>
      <c r="O37" s="361">
        <f t="shared" ref="O37:P37" si="21">SUM(O34:O36)</f>
        <v>0</v>
      </c>
      <c r="P37" s="361">
        <f t="shared" si="21"/>
        <v>0</v>
      </c>
      <c r="Q37" s="361">
        <f>SUM(Q34:Q36)</f>
        <v>-6</v>
      </c>
      <c r="R37" s="361">
        <f>SUM(R34:R36)</f>
        <v>406</v>
      </c>
      <c r="S37" s="361">
        <f>SUM(S34:S36)</f>
        <v>-127</v>
      </c>
      <c r="T37" s="361">
        <f>SUM(T34:T36)</f>
        <v>1</v>
      </c>
      <c r="U37" s="366">
        <f t="shared" ref="U37" si="22">SUM(U34:U36)</f>
        <v>0</v>
      </c>
      <c r="V37" s="361">
        <f>SUM(V34:V36)</f>
        <v>0</v>
      </c>
      <c r="W37" s="420">
        <f>SUM(W34:W36)</f>
        <v>29957</v>
      </c>
      <c r="X37" s="389"/>
      <c r="Y37" s="389"/>
      <c r="Z37" s="389"/>
    </row>
    <row r="38" spans="1:26" ht="12.95" customHeight="1">
      <c r="C38" s="360"/>
      <c r="D38" s="360"/>
      <c r="E38" s="361"/>
      <c r="F38" s="361"/>
      <c r="G38" s="361"/>
      <c r="H38" s="361"/>
      <c r="I38" s="361"/>
      <c r="J38" s="361"/>
      <c r="K38" s="361"/>
      <c r="L38" s="361"/>
      <c r="M38" s="361"/>
      <c r="N38" s="361"/>
      <c r="O38" s="361"/>
      <c r="P38" s="361"/>
      <c r="Q38" s="361"/>
      <c r="R38" s="361"/>
      <c r="S38" s="361"/>
      <c r="T38" s="361"/>
      <c r="U38" s="366"/>
      <c r="V38" s="361"/>
      <c r="W38" s="420"/>
      <c r="X38" s="389"/>
      <c r="Y38" s="389"/>
      <c r="Z38" s="389"/>
    </row>
    <row r="39" spans="1:26" ht="12.95" customHeight="1">
      <c r="A39" s="326">
        <v>17</v>
      </c>
      <c r="B39" s="327" t="s">
        <v>41</v>
      </c>
      <c r="C39" s="360"/>
      <c r="D39" s="360"/>
      <c r="E39" s="361">
        <f>'ROO INPUT'!$F39</f>
        <v>6816</v>
      </c>
      <c r="F39" s="367">
        <v>0</v>
      </c>
      <c r="G39" s="367">
        <v>1</v>
      </c>
      <c r="H39" s="367">
        <v>0</v>
      </c>
      <c r="I39" s="367">
        <v>0</v>
      </c>
      <c r="J39" s="367"/>
      <c r="K39" s="367">
        <v>-235</v>
      </c>
      <c r="L39" s="367">
        <v>0</v>
      </c>
      <c r="M39" s="367">
        <v>0</v>
      </c>
      <c r="N39" s="367">
        <v>0</v>
      </c>
      <c r="O39" s="367">
        <v>0</v>
      </c>
      <c r="P39" s="367">
        <v>0</v>
      </c>
      <c r="Q39" s="367">
        <v>0</v>
      </c>
      <c r="R39" s="361">
        <f>ROUND(R$15*CF!$E$15,0)</f>
        <v>72</v>
      </c>
      <c r="S39" s="361">
        <f>ROUND(S$15*CF!$E$15,0)</f>
        <v>-22</v>
      </c>
      <c r="T39" s="361">
        <v>0</v>
      </c>
      <c r="U39" s="367">
        <v>0</v>
      </c>
      <c r="V39" s="361">
        <v>0</v>
      </c>
      <c r="W39" s="420">
        <f>SUM(E39:V39)</f>
        <v>6632</v>
      </c>
      <c r="X39" s="389"/>
      <c r="Y39" s="389"/>
      <c r="Z39" s="389"/>
    </row>
    <row r="40" spans="1:26">
      <c r="A40" s="326">
        <v>18</v>
      </c>
      <c r="B40" s="327" t="s">
        <v>42</v>
      </c>
      <c r="C40" s="360"/>
      <c r="D40" s="360"/>
      <c r="E40" s="361">
        <f>'ROO INPUT'!$F40</f>
        <v>6312</v>
      </c>
      <c r="F40" s="362">
        <v>0</v>
      </c>
      <c r="G40" s="362">
        <v>0</v>
      </c>
      <c r="H40" s="362">
        <v>0</v>
      </c>
      <c r="I40" s="362">
        <v>0</v>
      </c>
      <c r="J40" s="362">
        <v>0</v>
      </c>
      <c r="K40" s="362">
        <v>0</v>
      </c>
      <c r="L40" s="362">
        <v>0</v>
      </c>
      <c r="M40" s="362">
        <v>0</v>
      </c>
      <c r="N40" s="362">
        <v>0</v>
      </c>
      <c r="O40" s="362">
        <v>0</v>
      </c>
      <c r="P40" s="362">
        <v>0</v>
      </c>
      <c r="Q40" s="362">
        <v>0</v>
      </c>
      <c r="R40" s="361">
        <v>0</v>
      </c>
      <c r="S40" s="361">
        <v>-5475</v>
      </c>
      <c r="T40" s="361">
        <v>0</v>
      </c>
      <c r="U40" s="362">
        <v>0</v>
      </c>
      <c r="V40" s="362">
        <v>0</v>
      </c>
      <c r="W40" s="420">
        <f>SUM(E40:V40)</f>
        <v>837</v>
      </c>
      <c r="X40" s="389"/>
      <c r="Y40" s="389"/>
      <c r="Z40" s="389"/>
    </row>
    <row r="41" spans="1:26">
      <c r="A41" s="326">
        <v>19</v>
      </c>
      <c r="B41" s="327" t="s">
        <v>43</v>
      </c>
      <c r="C41" s="360"/>
      <c r="D41" s="360"/>
      <c r="E41" s="361">
        <f>'ROO INPUT'!$F41</f>
        <v>0</v>
      </c>
      <c r="F41" s="362">
        <v>0</v>
      </c>
      <c r="G41" s="362">
        <v>0</v>
      </c>
      <c r="H41" s="362">
        <v>0</v>
      </c>
      <c r="I41" s="362">
        <v>0</v>
      </c>
      <c r="J41" s="362">
        <v>0</v>
      </c>
      <c r="K41" s="362">
        <v>0</v>
      </c>
      <c r="L41" s="362">
        <v>0</v>
      </c>
      <c r="M41" s="362">
        <v>0</v>
      </c>
      <c r="N41" s="362">
        <v>0</v>
      </c>
      <c r="O41" s="362">
        <v>0</v>
      </c>
      <c r="P41" s="362">
        <v>0</v>
      </c>
      <c r="Q41" s="362">
        <v>0</v>
      </c>
      <c r="R41" s="361">
        <v>0</v>
      </c>
      <c r="S41" s="361">
        <v>0</v>
      </c>
      <c r="T41" s="361">
        <v>0</v>
      </c>
      <c r="U41" s="362">
        <v>0</v>
      </c>
      <c r="V41" s="362">
        <v>0</v>
      </c>
      <c r="W41" s="420">
        <f>SUM(E41:V41)</f>
        <v>0</v>
      </c>
      <c r="X41" s="389"/>
      <c r="Y41" s="389"/>
      <c r="Z41" s="389"/>
    </row>
    <row r="42" spans="1:26">
      <c r="C42" s="360"/>
      <c r="D42" s="360"/>
      <c r="E42" s="361"/>
      <c r="F42" s="362"/>
      <c r="G42" s="362"/>
      <c r="H42" s="362"/>
      <c r="I42" s="362"/>
      <c r="J42" s="362"/>
      <c r="K42" s="362"/>
      <c r="L42" s="362"/>
      <c r="M42" s="362"/>
      <c r="N42" s="362"/>
      <c r="O42" s="362"/>
      <c r="P42" s="362"/>
      <c r="Q42" s="362"/>
      <c r="R42" s="361"/>
      <c r="S42" s="361"/>
      <c r="T42" s="361"/>
      <c r="U42" s="362"/>
      <c r="V42" s="362"/>
      <c r="W42" s="420"/>
      <c r="X42" s="389"/>
      <c r="Y42" s="389"/>
      <c r="Z42" s="389"/>
    </row>
    <row r="43" spans="1:26">
      <c r="B43" s="327" t="s">
        <v>44</v>
      </c>
      <c r="C43" s="360"/>
      <c r="D43" s="360"/>
      <c r="E43" s="361"/>
      <c r="F43" s="362"/>
      <c r="G43" s="362"/>
      <c r="H43" s="362"/>
      <c r="I43" s="362"/>
      <c r="J43" s="362"/>
      <c r="K43" s="362"/>
      <c r="L43" s="362"/>
      <c r="M43" s="362"/>
      <c r="N43" s="362"/>
      <c r="O43" s="362"/>
      <c r="P43" s="362"/>
      <c r="Q43" s="362"/>
      <c r="R43" s="361"/>
      <c r="S43" s="361"/>
      <c r="T43" s="361"/>
      <c r="U43" s="362"/>
      <c r="V43" s="362"/>
      <c r="W43" s="420">
        <f>SUM(E43:V43)</f>
        <v>0</v>
      </c>
      <c r="X43" s="389"/>
      <c r="Y43" s="389"/>
      <c r="Z43" s="389"/>
    </row>
    <row r="44" spans="1:26">
      <c r="A44" s="326">
        <v>20</v>
      </c>
      <c r="C44" s="360" t="s">
        <v>37</v>
      </c>
      <c r="D44" s="360"/>
      <c r="E44" s="361">
        <f>'ROO INPUT'!$F44</f>
        <v>13853</v>
      </c>
      <c r="F44" s="362">
        <v>0</v>
      </c>
      <c r="G44" s="362">
        <v>0</v>
      </c>
      <c r="H44" s="362">
        <v>0</v>
      </c>
      <c r="I44" s="362">
        <v>0</v>
      </c>
      <c r="J44" s="362">
        <v>0</v>
      </c>
      <c r="K44" s="362">
        <v>0</v>
      </c>
      <c r="L44" s="362">
        <v>-25</v>
      </c>
      <c r="M44" s="362">
        <v>265</v>
      </c>
      <c r="N44" s="362">
        <v>0</v>
      </c>
      <c r="O44" s="362">
        <v>-10</v>
      </c>
      <c r="P44" s="362">
        <v>0</v>
      </c>
      <c r="Q44" s="362">
        <v>0</v>
      </c>
      <c r="R44" s="361">
        <f>ROUND(R$15*CF!$E$17,0)</f>
        <v>21</v>
      </c>
      <c r="S44" s="361">
        <f>ROUND(S$15*CF!$E$17,0)</f>
        <v>-7</v>
      </c>
      <c r="T44" s="361">
        <v>-90</v>
      </c>
      <c r="U44" s="362">
        <v>0</v>
      </c>
      <c r="V44" s="362">
        <v>0</v>
      </c>
      <c r="W44" s="420">
        <f>SUM(E44:V44)</f>
        <v>14007</v>
      </c>
      <c r="X44" s="389"/>
      <c r="Y44" s="389"/>
      <c r="Z44" s="389"/>
    </row>
    <row r="45" spans="1:26">
      <c r="A45" s="326">
        <v>21</v>
      </c>
      <c r="C45" s="360" t="s">
        <v>162</v>
      </c>
      <c r="D45" s="360"/>
      <c r="E45" s="361">
        <f>'ROO INPUT'!$F45</f>
        <v>5649</v>
      </c>
      <c r="F45" s="362">
        <v>0</v>
      </c>
      <c r="G45" s="362">
        <v>0</v>
      </c>
      <c r="H45" s="362">
        <v>0</v>
      </c>
      <c r="I45" s="362">
        <v>0</v>
      </c>
      <c r="J45" s="362">
        <v>0</v>
      </c>
      <c r="K45" s="362">
        <v>0</v>
      </c>
      <c r="L45" s="362">
        <v>0</v>
      </c>
      <c r="M45" s="362">
        <v>0</v>
      </c>
      <c r="N45" s="362">
        <v>0</v>
      </c>
      <c r="O45" s="362">
        <v>0</v>
      </c>
      <c r="P45" s="362">
        <v>0</v>
      </c>
      <c r="Q45" s="362">
        <v>0</v>
      </c>
      <c r="R45" s="361"/>
      <c r="S45" s="361">
        <v>0</v>
      </c>
      <c r="T45" s="361">
        <v>0</v>
      </c>
      <c r="U45" s="362">
        <v>0</v>
      </c>
      <c r="V45" s="362">
        <v>0</v>
      </c>
      <c r="W45" s="420">
        <f>SUM(E45:V45)</f>
        <v>5649</v>
      </c>
      <c r="X45" s="389"/>
      <c r="Y45" s="389"/>
      <c r="Z45" s="389"/>
    </row>
    <row r="46" spans="1:26">
      <c r="A46" s="326">
        <v>22</v>
      </c>
      <c r="C46" s="32" t="s">
        <v>376</v>
      </c>
      <c r="D46" s="360"/>
      <c r="E46" s="361">
        <f>'ROO INPUT'!$F46</f>
        <v>0</v>
      </c>
      <c r="F46" s="362"/>
      <c r="G46" s="362"/>
      <c r="H46" s="362"/>
      <c r="I46" s="362"/>
      <c r="J46" s="362"/>
      <c r="K46" s="362"/>
      <c r="L46" s="362"/>
      <c r="M46" s="362"/>
      <c r="N46" s="362"/>
      <c r="O46" s="362"/>
      <c r="P46" s="362"/>
      <c r="Q46" s="362"/>
      <c r="R46" s="361">
        <v>0</v>
      </c>
      <c r="S46" s="361">
        <v>0</v>
      </c>
      <c r="T46" s="361">
        <v>0</v>
      </c>
      <c r="U46" s="362">
        <v>0</v>
      </c>
      <c r="V46" s="362">
        <v>-2087</v>
      </c>
      <c r="W46" s="420">
        <f>SUM(E46:V46)</f>
        <v>-2087</v>
      </c>
      <c r="X46" s="389"/>
      <c r="Y46" s="389"/>
      <c r="Z46" s="389"/>
    </row>
    <row r="47" spans="1:26">
      <c r="A47" s="326">
        <v>23</v>
      </c>
      <c r="C47" s="360" t="s">
        <v>21</v>
      </c>
      <c r="D47" s="360"/>
      <c r="E47" s="364">
        <f>'ROO INPUT'!$F47</f>
        <v>0</v>
      </c>
      <c r="F47" s="365">
        <v>0</v>
      </c>
      <c r="G47" s="365">
        <v>0</v>
      </c>
      <c r="H47" s="365">
        <v>0</v>
      </c>
      <c r="I47" s="365">
        <v>0</v>
      </c>
      <c r="J47" s="365">
        <v>0</v>
      </c>
      <c r="K47" s="365">
        <v>0</v>
      </c>
      <c r="L47" s="365">
        <v>0</v>
      </c>
      <c r="M47" s="365">
        <v>0</v>
      </c>
      <c r="N47" s="365">
        <v>0</v>
      </c>
      <c r="O47" s="365">
        <v>0</v>
      </c>
      <c r="P47" s="365">
        <v>0</v>
      </c>
      <c r="Q47" s="365">
        <v>0</v>
      </c>
      <c r="R47" s="364">
        <v>0</v>
      </c>
      <c r="S47" s="364">
        <v>0</v>
      </c>
      <c r="T47" s="364">
        <v>0</v>
      </c>
      <c r="U47" s="365">
        <v>0</v>
      </c>
      <c r="V47" s="365">
        <v>0</v>
      </c>
      <c r="W47" s="421">
        <f>SUM(E47:V47)</f>
        <v>0</v>
      </c>
      <c r="X47" s="389"/>
      <c r="Y47" s="389"/>
      <c r="Z47" s="389"/>
    </row>
    <row r="48" spans="1:26">
      <c r="A48" s="326">
        <v>24</v>
      </c>
      <c r="B48" s="360" t="s">
        <v>45</v>
      </c>
      <c r="C48" s="360"/>
      <c r="E48" s="364">
        <f>SUM(E44:E47)</f>
        <v>19502</v>
      </c>
      <c r="F48" s="364">
        <f t="shared" ref="F48:N48" si="23">SUM(F44:F47)</f>
        <v>0</v>
      </c>
      <c r="G48" s="364">
        <f t="shared" si="23"/>
        <v>0</v>
      </c>
      <c r="H48" s="364">
        <f t="shared" si="23"/>
        <v>0</v>
      </c>
      <c r="I48" s="364">
        <f t="shared" si="23"/>
        <v>0</v>
      </c>
      <c r="J48" s="364">
        <f>SUM(J44:J47)</f>
        <v>0</v>
      </c>
      <c r="K48" s="364">
        <f t="shared" si="23"/>
        <v>0</v>
      </c>
      <c r="L48" s="364">
        <f t="shared" si="23"/>
        <v>-25</v>
      </c>
      <c r="M48" s="364">
        <f t="shared" si="23"/>
        <v>265</v>
      </c>
      <c r="N48" s="364">
        <f t="shared" si="23"/>
        <v>0</v>
      </c>
      <c r="O48" s="364">
        <f t="shared" ref="O48:P48" si="24">SUM(O44:O47)</f>
        <v>-10</v>
      </c>
      <c r="P48" s="364">
        <f t="shared" si="24"/>
        <v>0</v>
      </c>
      <c r="Q48" s="364">
        <f t="shared" ref="Q48:U48" si="25">SUM(Q44:Q47)</f>
        <v>0</v>
      </c>
      <c r="R48" s="364">
        <f t="shared" si="25"/>
        <v>21</v>
      </c>
      <c r="S48" s="364">
        <f t="shared" si="25"/>
        <v>-7</v>
      </c>
      <c r="T48" s="364">
        <f>SUM(T44:T47)</f>
        <v>-90</v>
      </c>
      <c r="U48" s="368">
        <f t="shared" si="25"/>
        <v>0</v>
      </c>
      <c r="V48" s="364">
        <f t="shared" ref="V48:W48" si="26">SUM(V44:V47)</f>
        <v>-2087</v>
      </c>
      <c r="W48" s="421">
        <f t="shared" si="26"/>
        <v>17569</v>
      </c>
      <c r="X48" s="389"/>
      <c r="Y48" s="389"/>
      <c r="Z48" s="389"/>
    </row>
    <row r="49" spans="1:26" ht="19.5" customHeight="1">
      <c r="A49" s="326">
        <v>25</v>
      </c>
      <c r="B49" s="327" t="s">
        <v>46</v>
      </c>
      <c r="C49" s="360"/>
      <c r="D49" s="360"/>
      <c r="E49" s="364">
        <f t="shared" ref="E49:W49" si="27">E21+E25+E31+E37+E39+E40+E41+E48</f>
        <v>230196</v>
      </c>
      <c r="F49" s="364">
        <f t="shared" si="27"/>
        <v>0</v>
      </c>
      <c r="G49" s="364">
        <f t="shared" si="27"/>
        <v>1</v>
      </c>
      <c r="H49" s="364">
        <f t="shared" si="27"/>
        <v>0</v>
      </c>
      <c r="I49" s="364">
        <f t="shared" si="27"/>
        <v>-5546</v>
      </c>
      <c r="J49" s="364">
        <f>J21+J25+J31+J37+J39+J40+J41+J48</f>
        <v>-363</v>
      </c>
      <c r="K49" s="364">
        <f t="shared" si="27"/>
        <v>-235</v>
      </c>
      <c r="L49" s="364">
        <f t="shared" si="27"/>
        <v>-25</v>
      </c>
      <c r="M49" s="364">
        <f t="shared" si="27"/>
        <v>265</v>
      </c>
      <c r="N49" s="364">
        <f t="shared" si="27"/>
        <v>0</v>
      </c>
      <c r="O49" s="364">
        <f t="shared" si="27"/>
        <v>-10</v>
      </c>
      <c r="P49" s="364">
        <f t="shared" si="27"/>
        <v>0</v>
      </c>
      <c r="Q49" s="364">
        <f t="shared" ref="Q49:V49" si="28">Q21+Q25+Q31+Q37+Q39+Q40+Q41+Q48</f>
        <v>-6</v>
      </c>
      <c r="R49" s="364">
        <f t="shared" si="28"/>
        <v>10644</v>
      </c>
      <c r="S49" s="364">
        <f t="shared" ref="S49" si="29">S21+S25+S31+S37+S39+S40+S41+S48</f>
        <v>-95784</v>
      </c>
      <c r="T49" s="364">
        <f>T21+T25+T31+T37+T39+T40+T41+T48</f>
        <v>-89</v>
      </c>
      <c r="U49" s="364">
        <f t="shared" si="28"/>
        <v>0</v>
      </c>
      <c r="V49" s="364">
        <f t="shared" si="28"/>
        <v>-2087</v>
      </c>
      <c r="W49" s="421">
        <f t="shared" si="27"/>
        <v>136961</v>
      </c>
      <c r="X49" s="389"/>
      <c r="Y49" s="389"/>
      <c r="Z49" s="389"/>
    </row>
    <row r="50" spans="1:26">
      <c r="C50" s="360"/>
      <c r="D50" s="360"/>
      <c r="E50" s="361"/>
      <c r="F50" s="361"/>
      <c r="G50" s="361"/>
      <c r="H50" s="361"/>
      <c r="I50" s="361"/>
      <c r="J50" s="361"/>
      <c r="K50" s="361"/>
      <c r="L50" s="361"/>
      <c r="M50" s="361"/>
      <c r="N50" s="361"/>
      <c r="O50" s="361"/>
      <c r="P50" s="361"/>
      <c r="Q50" s="361"/>
      <c r="R50" s="361"/>
      <c r="S50" s="361"/>
      <c r="T50" s="361"/>
      <c r="U50" s="366"/>
      <c r="V50" s="361"/>
      <c r="W50" s="420"/>
      <c r="X50" s="389"/>
      <c r="Y50" s="389"/>
      <c r="Z50" s="389"/>
    </row>
    <row r="51" spans="1:26" ht="12.95" customHeight="1">
      <c r="A51" s="326">
        <v>26</v>
      </c>
      <c r="B51" s="327" t="s">
        <v>47</v>
      </c>
      <c r="C51" s="360"/>
      <c r="D51" s="360"/>
      <c r="E51" s="361">
        <f t="shared" ref="E51:P51" si="30">E18-E49</f>
        <v>20688</v>
      </c>
      <c r="F51" s="361">
        <f t="shared" si="30"/>
        <v>0</v>
      </c>
      <c r="G51" s="361">
        <f t="shared" si="30"/>
        <v>-1</v>
      </c>
      <c r="H51" s="361">
        <f t="shared" si="30"/>
        <v>0</v>
      </c>
      <c r="I51" s="361">
        <f t="shared" si="30"/>
        <v>-27</v>
      </c>
      <c r="J51" s="361">
        <f>J18-J49</f>
        <v>363</v>
      </c>
      <c r="K51" s="361">
        <f t="shared" si="30"/>
        <v>235</v>
      </c>
      <c r="L51" s="361">
        <f t="shared" si="30"/>
        <v>25</v>
      </c>
      <c r="M51" s="361">
        <f t="shared" si="30"/>
        <v>-265</v>
      </c>
      <c r="N51" s="361">
        <f t="shared" si="30"/>
        <v>0</v>
      </c>
      <c r="O51" s="361">
        <f t="shared" si="30"/>
        <v>10</v>
      </c>
      <c r="P51" s="361">
        <f t="shared" si="30"/>
        <v>0</v>
      </c>
      <c r="Q51" s="361">
        <f t="shared" ref="Q51:V51" si="31">Q18-Q49</f>
        <v>6</v>
      </c>
      <c r="R51" s="361">
        <f t="shared" si="31"/>
        <v>-33</v>
      </c>
      <c r="S51" s="361">
        <f t="shared" ref="S51" si="32">S18-S49</f>
        <v>910</v>
      </c>
      <c r="T51" s="361">
        <f>T18-T49</f>
        <v>89</v>
      </c>
      <c r="U51" s="366">
        <f t="shared" si="31"/>
        <v>0</v>
      </c>
      <c r="V51" s="361">
        <f t="shared" si="31"/>
        <v>2087</v>
      </c>
      <c r="W51" s="420">
        <f>SUM(E51:V51)</f>
        <v>24087</v>
      </c>
      <c r="X51" s="389"/>
      <c r="Y51" s="389"/>
      <c r="Z51" s="389"/>
    </row>
    <row r="52" spans="1:26" ht="12.95" customHeight="1">
      <c r="C52" s="360"/>
      <c r="D52" s="360"/>
      <c r="E52" s="361"/>
      <c r="F52" s="361"/>
      <c r="G52" s="361"/>
      <c r="H52" s="361"/>
      <c r="I52" s="361"/>
      <c r="J52" s="361"/>
      <c r="K52" s="361"/>
      <c r="L52" s="361"/>
      <c r="M52" s="361"/>
      <c r="N52" s="361"/>
      <c r="O52" s="361"/>
      <c r="P52" s="361"/>
      <c r="Q52" s="361"/>
      <c r="R52" s="361"/>
      <c r="S52" s="361"/>
      <c r="T52" s="361"/>
      <c r="U52" s="366"/>
      <c r="V52" s="361"/>
      <c r="W52" s="420"/>
      <c r="X52" s="389"/>
      <c r="Y52" s="389"/>
      <c r="Z52" s="389"/>
    </row>
    <row r="53" spans="1:26" ht="12.95" customHeight="1">
      <c r="B53" s="327" t="s">
        <v>48</v>
      </c>
      <c r="C53" s="360"/>
      <c r="D53" s="360"/>
      <c r="E53" s="361"/>
      <c r="F53" s="362"/>
      <c r="G53" s="362"/>
      <c r="H53" s="362"/>
      <c r="I53" s="362"/>
      <c r="J53" s="362"/>
      <c r="K53" s="362"/>
      <c r="L53" s="362"/>
      <c r="M53" s="362"/>
      <c r="N53" s="362"/>
      <c r="O53" s="362"/>
      <c r="P53" s="362"/>
      <c r="Q53" s="362"/>
      <c r="R53" s="361"/>
      <c r="S53" s="361"/>
      <c r="T53" s="361"/>
      <c r="U53" s="362"/>
      <c r="V53" s="362"/>
      <c r="W53" s="420"/>
      <c r="X53" s="389"/>
      <c r="Y53" s="389"/>
      <c r="Z53" s="389"/>
    </row>
    <row r="54" spans="1:26">
      <c r="A54" s="326">
        <v>27</v>
      </c>
      <c r="B54" s="360" t="s">
        <v>49</v>
      </c>
      <c r="D54" s="360"/>
      <c r="E54" s="361">
        <f>'ROO INPUT'!$F54</f>
        <v>-1681</v>
      </c>
      <c r="F54" s="362">
        <f>F51*0.35</f>
        <v>0</v>
      </c>
      <c r="G54" s="362">
        <f>G51*0.35</f>
        <v>-0.35</v>
      </c>
      <c r="H54" s="362">
        <f t="shared" ref="H54" si="33">H51*0.35</f>
        <v>0</v>
      </c>
      <c r="I54" s="362">
        <f t="shared" ref="I54:M54" si="34">I51*0.35</f>
        <v>-9.4499999999999993</v>
      </c>
      <c r="J54" s="362">
        <f>J51*0.35</f>
        <v>127.05</v>
      </c>
      <c r="K54" s="362">
        <f t="shared" si="34"/>
        <v>82.25</v>
      </c>
      <c r="L54" s="362">
        <f t="shared" si="34"/>
        <v>8.75</v>
      </c>
      <c r="M54" s="362">
        <f t="shared" si="34"/>
        <v>-92.75</v>
      </c>
      <c r="N54" s="362">
        <v>0</v>
      </c>
      <c r="O54" s="362">
        <f>O51*0.35</f>
        <v>3.5</v>
      </c>
      <c r="P54" s="362">
        <f t="shared" ref="P54" si="35">P51*0.35</f>
        <v>0</v>
      </c>
      <c r="Q54" s="362">
        <f>Q51*0.35</f>
        <v>2.0999999999999996</v>
      </c>
      <c r="R54" s="361">
        <f>R51*0.35</f>
        <v>-11.549999999999999</v>
      </c>
      <c r="S54" s="361">
        <f>S51*0.35</f>
        <v>318.5</v>
      </c>
      <c r="T54" s="361">
        <f>T51*0.35</f>
        <v>31.15</v>
      </c>
      <c r="U54" s="362">
        <f>'DEBT CALC'!E43</f>
        <v>35</v>
      </c>
      <c r="V54" s="362">
        <f>V51*0.35</f>
        <v>730.44999999999993</v>
      </c>
      <c r="W54" s="420">
        <f>SUM(E54:V54)</f>
        <v>-456.35</v>
      </c>
      <c r="X54" s="389"/>
      <c r="Y54" s="389"/>
      <c r="Z54" s="389"/>
    </row>
    <row r="55" spans="1:26">
      <c r="A55" s="326">
        <v>28</v>
      </c>
      <c r="B55" s="360" t="s">
        <v>148</v>
      </c>
      <c r="D55" s="360"/>
      <c r="E55" s="361">
        <f>'ROO INPUT'!$F55</f>
        <v>0</v>
      </c>
      <c r="F55" s="362">
        <f>(F82*'RR SUMMARY'!$G$14)*-0.35</f>
        <v>-1.2710249999999998</v>
      </c>
      <c r="G55" s="362">
        <f>(G82*'RR SUMMARY'!$G$14)*-0.35</f>
        <v>0</v>
      </c>
      <c r="H55" s="362">
        <f>(H82*'RR SUMMARY'!$G$14)*-0.35</f>
        <v>-35.390985000000001</v>
      </c>
      <c r="I55" s="362">
        <f>(I82*'RR SUMMARY'!$G$14)*-0.35</f>
        <v>0</v>
      </c>
      <c r="J55" s="362">
        <f>(J82*'RR SUMMARY'!$G$14)*-0.35</f>
        <v>0</v>
      </c>
      <c r="K55" s="362">
        <f>(K82*'RR SUMMARY'!$G$14)*-0.35</f>
        <v>0</v>
      </c>
      <c r="L55" s="362">
        <f>(L82*'RR SUMMARY'!$G$14)*-0.35</f>
        <v>0</v>
      </c>
      <c r="M55" s="362">
        <f>(M82*'RR SUMMARY'!$G$14)*-0.35</f>
        <v>0</v>
      </c>
      <c r="N55" s="362"/>
      <c r="O55" s="362">
        <f>(O82*'RR SUMMARY'!$G$14)*-0.35</f>
        <v>0</v>
      </c>
      <c r="P55" s="362">
        <f>(P82*'RR SUMMARY'!$G$14)*-0.35</f>
        <v>0</v>
      </c>
      <c r="Q55" s="362">
        <f>(Q82*'RR SUMMARY'!$G$14)*-0.35</f>
        <v>0</v>
      </c>
      <c r="R55" s="361">
        <f>(R82*'RR SUMMARY'!$G$14)*-0.35</f>
        <v>0</v>
      </c>
      <c r="S55" s="361">
        <f>(S82*'RR SUMMARY'!$G$14)*-0.35</f>
        <v>0</v>
      </c>
      <c r="T55" s="361">
        <f>(T82*'RR SUMMARY'!$G$14)*-0.35</f>
        <v>0</v>
      </c>
      <c r="U55" s="362"/>
      <c r="V55" s="362">
        <f>(V82*'RR SUMMARY'!$G$14)*-0.35</f>
        <v>0</v>
      </c>
      <c r="W55" s="420">
        <f>SUM(E55:V55)</f>
        <v>-36.662010000000002</v>
      </c>
      <c r="X55" s="389"/>
      <c r="Y55" s="389"/>
      <c r="Z55" s="389"/>
    </row>
    <row r="56" spans="1:26">
      <c r="A56" s="326">
        <v>29</v>
      </c>
      <c r="B56" s="360" t="s">
        <v>50</v>
      </c>
      <c r="D56" s="360"/>
      <c r="E56" s="361">
        <f>'ROO INPUT'!$F56</f>
        <v>7838</v>
      </c>
      <c r="F56" s="362">
        <v>0</v>
      </c>
      <c r="G56" s="362">
        <v>0</v>
      </c>
      <c r="H56" s="362">
        <v>0</v>
      </c>
      <c r="I56" s="362">
        <v>0</v>
      </c>
      <c r="J56" s="362">
        <v>0</v>
      </c>
      <c r="K56" s="362">
        <v>0</v>
      </c>
      <c r="L56" s="362">
        <v>0</v>
      </c>
      <c r="M56" s="362">
        <v>0</v>
      </c>
      <c r="N56" s="362">
        <v>0</v>
      </c>
      <c r="O56" s="362">
        <v>0</v>
      </c>
      <c r="P56" s="362">
        <v>0</v>
      </c>
      <c r="Q56" s="362">
        <v>0</v>
      </c>
      <c r="R56" s="361">
        <v>0</v>
      </c>
      <c r="S56" s="361">
        <v>0</v>
      </c>
      <c r="T56" s="361">
        <v>0</v>
      </c>
      <c r="U56" s="362">
        <v>0</v>
      </c>
      <c r="V56" s="362">
        <v>0</v>
      </c>
      <c r="W56" s="420">
        <f>SUM(E56:V56)</f>
        <v>7838</v>
      </c>
      <c r="X56" s="389"/>
      <c r="Y56" s="389"/>
      <c r="Z56" s="389"/>
    </row>
    <row r="57" spans="1:26">
      <c r="A57" s="326">
        <v>30</v>
      </c>
      <c r="B57" s="360" t="s">
        <v>51</v>
      </c>
      <c r="D57" s="360"/>
      <c r="E57" s="364">
        <f>'ROO INPUT'!$F57</f>
        <v>-20</v>
      </c>
      <c r="F57" s="365"/>
      <c r="G57" s="365"/>
      <c r="H57" s="365"/>
      <c r="I57" s="365">
        <v>0</v>
      </c>
      <c r="J57" s="365">
        <v>0</v>
      </c>
      <c r="K57" s="365">
        <v>0</v>
      </c>
      <c r="L57" s="365">
        <v>0</v>
      </c>
      <c r="M57" s="365">
        <v>0</v>
      </c>
      <c r="N57" s="365">
        <v>0</v>
      </c>
      <c r="O57" s="365">
        <v>0</v>
      </c>
      <c r="P57" s="365">
        <v>0</v>
      </c>
      <c r="Q57" s="365">
        <v>0</v>
      </c>
      <c r="R57" s="364">
        <v>0</v>
      </c>
      <c r="S57" s="364">
        <v>0</v>
      </c>
      <c r="T57" s="364">
        <v>0</v>
      </c>
      <c r="U57" s="365">
        <v>0</v>
      </c>
      <c r="V57" s="365">
        <v>0</v>
      </c>
      <c r="W57" s="421">
        <f>SUM(E57:V57)</f>
        <v>-20</v>
      </c>
      <c r="X57" s="389"/>
      <c r="Y57" s="389"/>
      <c r="Z57" s="389"/>
    </row>
    <row r="58" spans="1:26">
      <c r="E58" s="361"/>
      <c r="F58" s="361"/>
      <c r="G58" s="361"/>
      <c r="H58" s="361"/>
      <c r="I58" s="361"/>
      <c r="J58" s="361"/>
      <c r="K58" s="361"/>
      <c r="L58" s="361"/>
      <c r="M58" s="361"/>
      <c r="N58" s="361"/>
      <c r="O58" s="361"/>
      <c r="P58" s="361"/>
      <c r="Q58" s="361"/>
      <c r="R58" s="361"/>
      <c r="S58" s="361"/>
      <c r="T58" s="361"/>
      <c r="U58" s="366"/>
      <c r="V58" s="361"/>
      <c r="W58" s="420"/>
      <c r="X58" s="389"/>
      <c r="Y58" s="389"/>
      <c r="Z58" s="389"/>
    </row>
    <row r="59" spans="1:26" s="357" customFormat="1" ht="12.75" thickBot="1">
      <c r="A59" s="326">
        <v>31</v>
      </c>
      <c r="B59" s="357" t="s">
        <v>52</v>
      </c>
      <c r="E59" s="369">
        <f>E51-SUM(E54:E57)</f>
        <v>14551</v>
      </c>
      <c r="F59" s="369">
        <f t="shared" ref="F59:O59" si="36">F51-SUM(F54:F57)</f>
        <v>1.2710249999999998</v>
      </c>
      <c r="G59" s="369">
        <f>G51-SUM(G54:G57)</f>
        <v>-0.65</v>
      </c>
      <c r="H59" s="369">
        <f t="shared" si="36"/>
        <v>35.390985000000001</v>
      </c>
      <c r="I59" s="369">
        <f t="shared" si="36"/>
        <v>-17.55</v>
      </c>
      <c r="J59" s="369">
        <f>J51-SUM(J54:J57)</f>
        <v>235.95</v>
      </c>
      <c r="K59" s="369">
        <f t="shared" si="36"/>
        <v>152.75</v>
      </c>
      <c r="L59" s="369">
        <f t="shared" si="36"/>
        <v>16.25</v>
      </c>
      <c r="M59" s="369">
        <f t="shared" si="36"/>
        <v>-172.25</v>
      </c>
      <c r="N59" s="369">
        <f t="shared" si="36"/>
        <v>0</v>
      </c>
      <c r="O59" s="369">
        <f t="shared" si="36"/>
        <v>6.5</v>
      </c>
      <c r="P59" s="369">
        <f t="shared" ref="P59:R59" si="37">P51-SUM(P54:P57)</f>
        <v>0</v>
      </c>
      <c r="Q59" s="369">
        <f t="shared" si="37"/>
        <v>3.9000000000000004</v>
      </c>
      <c r="R59" s="369">
        <f t="shared" si="37"/>
        <v>-21.450000000000003</v>
      </c>
      <c r="S59" s="369">
        <f t="shared" ref="S59" si="38">S51-SUM(S54:S57)</f>
        <v>591.5</v>
      </c>
      <c r="T59" s="369">
        <f>T51-SUM(T54:T57)</f>
        <v>57.85</v>
      </c>
      <c r="U59" s="370">
        <f t="shared" ref="U59" si="39">U51-SUM(U54:U57)</f>
        <v>-35</v>
      </c>
      <c r="V59" s="369">
        <f>V51-SUM(V54:V57)</f>
        <v>1356.5500000000002</v>
      </c>
      <c r="W59" s="422">
        <f>W51-SUM(W54:W57)+W58</f>
        <v>16762.012009999999</v>
      </c>
      <c r="X59" s="396"/>
      <c r="Y59" s="396"/>
      <c r="Z59" s="396"/>
    </row>
    <row r="60" spans="1:26" ht="12.75" thickTop="1">
      <c r="E60" s="361"/>
      <c r="F60" s="361"/>
      <c r="G60" s="361"/>
      <c r="H60" s="361"/>
      <c r="I60" s="361"/>
      <c r="J60" s="361"/>
      <c r="K60" s="361"/>
      <c r="L60" s="361"/>
      <c r="M60" s="361"/>
      <c r="N60" s="361"/>
      <c r="O60" s="361"/>
      <c r="P60" s="361"/>
      <c r="Q60" s="361"/>
      <c r="R60" s="361"/>
      <c r="S60" s="361"/>
      <c r="T60" s="361"/>
      <c r="U60" s="366"/>
      <c r="V60" s="363"/>
      <c r="W60" s="420"/>
      <c r="X60" s="389"/>
      <c r="Y60" s="389"/>
      <c r="Z60" s="389"/>
    </row>
    <row r="61" spans="1:26">
      <c r="B61" s="327" t="s">
        <v>93</v>
      </c>
      <c r="E61" s="361"/>
      <c r="F61" s="361"/>
      <c r="G61" s="361"/>
      <c r="H61" s="361"/>
      <c r="I61" s="361"/>
      <c r="J61" s="361"/>
      <c r="K61" s="361"/>
      <c r="L61" s="361"/>
      <c r="M61" s="361"/>
      <c r="N61" s="361"/>
      <c r="O61" s="361"/>
      <c r="P61" s="361"/>
      <c r="Q61" s="361"/>
      <c r="R61" s="361"/>
      <c r="S61" s="361"/>
      <c r="T61" s="361"/>
      <c r="U61" s="366"/>
      <c r="V61" s="363"/>
      <c r="W61" s="420"/>
      <c r="X61" s="389"/>
      <c r="Y61" s="389"/>
      <c r="Z61" s="389"/>
    </row>
    <row r="62" spans="1:26">
      <c r="B62" s="327" t="s">
        <v>94</v>
      </c>
      <c r="E62" s="361"/>
      <c r="F62" s="362"/>
      <c r="G62" s="362"/>
      <c r="H62" s="362"/>
      <c r="I62" s="362"/>
      <c r="J62" s="362"/>
      <c r="K62" s="362"/>
      <c r="L62" s="362"/>
      <c r="M62" s="362"/>
      <c r="N62" s="362"/>
      <c r="O62" s="362"/>
      <c r="P62" s="362"/>
      <c r="Q62" s="362"/>
      <c r="R62" s="361"/>
      <c r="S62" s="361"/>
      <c r="T62" s="361"/>
      <c r="U62" s="362"/>
      <c r="V62" s="454"/>
      <c r="W62" s="420"/>
      <c r="X62" s="389"/>
      <c r="Y62" s="389"/>
      <c r="Z62" s="389"/>
    </row>
    <row r="63" spans="1:26">
      <c r="A63" s="326">
        <v>32</v>
      </c>
      <c r="B63" s="360"/>
      <c r="C63" s="360" t="s">
        <v>36</v>
      </c>
      <c r="D63" s="360"/>
      <c r="E63" s="358">
        <f>'ROO INPUT'!$F63</f>
        <v>25720</v>
      </c>
      <c r="F63" s="359">
        <v>0</v>
      </c>
      <c r="G63" s="359">
        <v>0</v>
      </c>
      <c r="H63" s="359">
        <v>0</v>
      </c>
      <c r="I63" s="359">
        <v>0</v>
      </c>
      <c r="J63" s="359">
        <v>0</v>
      </c>
      <c r="K63" s="359">
        <v>0</v>
      </c>
      <c r="L63" s="359">
        <v>0</v>
      </c>
      <c r="M63" s="359">
        <v>0</v>
      </c>
      <c r="N63" s="359">
        <v>0</v>
      </c>
      <c r="O63" s="359">
        <v>0</v>
      </c>
      <c r="P63" s="359">
        <v>0</v>
      </c>
      <c r="Q63" s="359">
        <v>0</v>
      </c>
      <c r="R63" s="358">
        <v>0</v>
      </c>
      <c r="S63" s="358">
        <v>0</v>
      </c>
      <c r="T63" s="358">
        <v>0</v>
      </c>
      <c r="U63" s="359">
        <v>0</v>
      </c>
      <c r="V63" s="455">
        <v>0</v>
      </c>
      <c r="W63" s="419">
        <f>SUM(E63:V63)</f>
        <v>25720</v>
      </c>
      <c r="X63" s="396"/>
      <c r="Y63" s="396"/>
      <c r="Z63" s="396"/>
    </row>
    <row r="64" spans="1:26">
      <c r="A64" s="326">
        <v>33</v>
      </c>
      <c r="B64" s="360"/>
      <c r="C64" s="360" t="s">
        <v>53</v>
      </c>
      <c r="D64" s="360"/>
      <c r="E64" s="361">
        <f>'ROO INPUT'!$F64</f>
        <v>360612</v>
      </c>
      <c r="F64" s="362">
        <v>0</v>
      </c>
      <c r="G64" s="362">
        <v>0</v>
      </c>
      <c r="H64" s="362">
        <v>0</v>
      </c>
      <c r="I64" s="362">
        <v>0</v>
      </c>
      <c r="J64" s="362">
        <v>0</v>
      </c>
      <c r="K64" s="362">
        <v>0</v>
      </c>
      <c r="L64" s="362">
        <v>0</v>
      </c>
      <c r="M64" s="362">
        <v>0</v>
      </c>
      <c r="N64" s="362">
        <v>0</v>
      </c>
      <c r="O64" s="362">
        <v>0</v>
      </c>
      <c r="P64" s="362">
        <v>0</v>
      </c>
      <c r="Q64" s="362">
        <v>0</v>
      </c>
      <c r="R64" s="361">
        <v>0</v>
      </c>
      <c r="S64" s="361">
        <v>0</v>
      </c>
      <c r="T64" s="361">
        <v>0</v>
      </c>
      <c r="U64" s="362">
        <v>0</v>
      </c>
      <c r="V64" s="454">
        <v>0</v>
      </c>
      <c r="W64" s="420">
        <f>SUM(E64:V64)</f>
        <v>360612</v>
      </c>
      <c r="X64" s="389"/>
      <c r="Y64" s="389"/>
      <c r="Z64" s="389"/>
    </row>
    <row r="65" spans="1:26">
      <c r="A65" s="326">
        <v>34</v>
      </c>
      <c r="B65" s="360"/>
      <c r="C65" s="360" t="s">
        <v>54</v>
      </c>
      <c r="D65" s="360"/>
      <c r="E65" s="364">
        <f>'ROO INPUT'!$F65</f>
        <v>75514</v>
      </c>
      <c r="F65" s="365">
        <v>0</v>
      </c>
      <c r="G65" s="365">
        <v>0</v>
      </c>
      <c r="H65" s="365">
        <v>0</v>
      </c>
      <c r="I65" s="365">
        <v>0</v>
      </c>
      <c r="J65" s="365">
        <v>0</v>
      </c>
      <c r="K65" s="365">
        <v>0</v>
      </c>
      <c r="L65" s="365">
        <v>0</v>
      </c>
      <c r="M65" s="365">
        <v>0</v>
      </c>
      <c r="N65" s="365">
        <v>0</v>
      </c>
      <c r="O65" s="365">
        <v>0</v>
      </c>
      <c r="P65" s="365">
        <v>0</v>
      </c>
      <c r="Q65" s="365">
        <v>0</v>
      </c>
      <c r="R65" s="364">
        <v>0</v>
      </c>
      <c r="S65" s="364">
        <v>0</v>
      </c>
      <c r="T65" s="364">
        <v>0</v>
      </c>
      <c r="U65" s="365">
        <v>0</v>
      </c>
      <c r="V65" s="456">
        <v>0</v>
      </c>
      <c r="W65" s="421">
        <f>SUM(E65:V65)</f>
        <v>75514</v>
      </c>
      <c r="X65" s="389"/>
      <c r="Y65" s="389"/>
      <c r="Z65" s="389"/>
    </row>
    <row r="66" spans="1:26" ht="18" customHeight="1">
      <c r="A66" s="326">
        <v>35</v>
      </c>
      <c r="B66" s="360" t="s">
        <v>55</v>
      </c>
      <c r="C66" s="360"/>
      <c r="E66" s="361">
        <f>SUM(E63:E65)</f>
        <v>461846</v>
      </c>
      <c r="F66" s="361">
        <f t="shared" ref="F66:N66" si="40">SUM(F63:F65)</f>
        <v>0</v>
      </c>
      <c r="G66" s="361">
        <f t="shared" si="40"/>
        <v>0</v>
      </c>
      <c r="H66" s="361">
        <f t="shared" si="40"/>
        <v>0</v>
      </c>
      <c r="I66" s="361">
        <f t="shared" si="40"/>
        <v>0</v>
      </c>
      <c r="J66" s="361">
        <f>SUM(J63:J65)</f>
        <v>0</v>
      </c>
      <c r="K66" s="361">
        <f t="shared" si="40"/>
        <v>0</v>
      </c>
      <c r="L66" s="361">
        <f t="shared" si="40"/>
        <v>0</v>
      </c>
      <c r="M66" s="361">
        <f t="shared" si="40"/>
        <v>0</v>
      </c>
      <c r="N66" s="361">
        <f t="shared" si="40"/>
        <v>0</v>
      </c>
      <c r="O66" s="361">
        <f t="shared" ref="O66:W66" si="41">SUM(O63:O65)</f>
        <v>0</v>
      </c>
      <c r="P66" s="361">
        <f t="shared" si="41"/>
        <v>0</v>
      </c>
      <c r="Q66" s="361">
        <f>SUM(Q63:Q65)</f>
        <v>0</v>
      </c>
      <c r="R66" s="361">
        <f>SUM(R63:R65)</f>
        <v>0</v>
      </c>
      <c r="S66" s="361">
        <f>SUM(S63:S65)</f>
        <v>0</v>
      </c>
      <c r="T66" s="361">
        <f>SUM(T63:T65)</f>
        <v>0</v>
      </c>
      <c r="U66" s="366">
        <f t="shared" ref="U66" si="42">SUM(U63:U65)</f>
        <v>0</v>
      </c>
      <c r="V66" s="361">
        <f>SUM(V63:V65)</f>
        <v>0</v>
      </c>
      <c r="W66" s="420">
        <f t="shared" si="41"/>
        <v>461846</v>
      </c>
      <c r="X66" s="389"/>
      <c r="Y66" s="389"/>
      <c r="Z66" s="389"/>
    </row>
    <row r="67" spans="1:26" ht="12.75" customHeight="1">
      <c r="B67" s="360"/>
      <c r="C67" s="360"/>
      <c r="E67" s="361"/>
      <c r="F67" s="361"/>
      <c r="G67" s="361"/>
      <c r="H67" s="361"/>
      <c r="I67" s="361"/>
      <c r="J67" s="361"/>
      <c r="K67" s="361"/>
      <c r="L67" s="361"/>
      <c r="M67" s="361"/>
      <c r="N67" s="361"/>
      <c r="O67" s="361"/>
      <c r="P67" s="361"/>
      <c r="Q67" s="361"/>
      <c r="R67" s="361"/>
      <c r="S67" s="361"/>
      <c r="T67" s="361"/>
      <c r="U67" s="366"/>
      <c r="V67" s="361"/>
      <c r="W67" s="420"/>
      <c r="X67" s="389"/>
      <c r="Y67" s="389"/>
      <c r="Z67" s="389"/>
    </row>
    <row r="68" spans="1:26">
      <c r="B68" s="360" t="s">
        <v>164</v>
      </c>
      <c r="C68" s="360"/>
      <c r="D68" s="360"/>
      <c r="E68" s="361"/>
      <c r="F68" s="362"/>
      <c r="G68" s="362"/>
      <c r="H68" s="362"/>
      <c r="I68" s="362"/>
      <c r="J68" s="362"/>
      <c r="K68" s="362"/>
      <c r="L68" s="362"/>
      <c r="M68" s="362"/>
      <c r="N68" s="362"/>
      <c r="O68" s="362"/>
      <c r="P68" s="362"/>
      <c r="Q68" s="362"/>
      <c r="R68" s="361"/>
      <c r="S68" s="361"/>
      <c r="T68" s="361"/>
      <c r="U68" s="362"/>
      <c r="V68" s="362"/>
      <c r="W68" s="420"/>
      <c r="X68" s="389"/>
      <c r="Y68" s="389"/>
      <c r="Z68" s="389"/>
    </row>
    <row r="69" spans="1:26">
      <c r="A69" s="326">
        <v>36</v>
      </c>
      <c r="B69" s="360"/>
      <c r="C69" s="360" t="s">
        <v>36</v>
      </c>
      <c r="D69" s="360"/>
      <c r="E69" s="361">
        <f>'ROO INPUT'!$F69</f>
        <v>-9906</v>
      </c>
      <c r="F69" s="362">
        <v>0</v>
      </c>
      <c r="G69" s="362">
        <v>0</v>
      </c>
      <c r="H69" s="362">
        <v>0</v>
      </c>
      <c r="I69" s="362">
        <v>0</v>
      </c>
      <c r="J69" s="362">
        <v>0</v>
      </c>
      <c r="K69" s="362">
        <v>0</v>
      </c>
      <c r="L69" s="362">
        <v>0</v>
      </c>
      <c r="M69" s="362">
        <v>0</v>
      </c>
      <c r="N69" s="362">
        <v>0</v>
      </c>
      <c r="O69" s="362">
        <v>0</v>
      </c>
      <c r="P69" s="362">
        <v>0</v>
      </c>
      <c r="Q69" s="362">
        <v>0</v>
      </c>
      <c r="R69" s="361">
        <v>0</v>
      </c>
      <c r="S69" s="361">
        <v>0</v>
      </c>
      <c r="T69" s="361">
        <v>0</v>
      </c>
      <c r="U69" s="362">
        <v>0</v>
      </c>
      <c r="V69" s="362">
        <v>0</v>
      </c>
      <c r="W69" s="420">
        <f>SUM(E69:V69)</f>
        <v>-9906</v>
      </c>
      <c r="X69" s="389"/>
      <c r="Y69" s="389"/>
      <c r="Z69" s="389"/>
    </row>
    <row r="70" spans="1:26">
      <c r="A70" s="326">
        <v>37</v>
      </c>
      <c r="B70" s="360"/>
      <c r="C70" s="360" t="s">
        <v>53</v>
      </c>
      <c r="D70" s="360"/>
      <c r="E70" s="361">
        <f>'ROO INPUT'!$F70</f>
        <v>-121623</v>
      </c>
      <c r="F70" s="362">
        <v>0</v>
      </c>
      <c r="G70" s="362">
        <v>0</v>
      </c>
      <c r="H70" s="362">
        <v>0</v>
      </c>
      <c r="I70" s="362">
        <v>0</v>
      </c>
      <c r="J70" s="362">
        <v>0</v>
      </c>
      <c r="K70" s="362">
        <v>0</v>
      </c>
      <c r="L70" s="362">
        <v>0</v>
      </c>
      <c r="M70" s="362">
        <v>0</v>
      </c>
      <c r="N70" s="362">
        <v>0</v>
      </c>
      <c r="O70" s="362">
        <v>0</v>
      </c>
      <c r="P70" s="362">
        <v>0</v>
      </c>
      <c r="Q70" s="362">
        <v>0</v>
      </c>
      <c r="R70" s="361">
        <v>0</v>
      </c>
      <c r="S70" s="361">
        <v>0</v>
      </c>
      <c r="T70" s="361">
        <v>0</v>
      </c>
      <c r="U70" s="362">
        <v>0</v>
      </c>
      <c r="V70" s="362">
        <v>0</v>
      </c>
      <c r="W70" s="420">
        <f>SUM(E70:V70)</f>
        <v>-121623</v>
      </c>
      <c r="X70" s="389"/>
      <c r="Y70" s="389"/>
      <c r="Z70" s="389"/>
    </row>
    <row r="71" spans="1:26">
      <c r="A71" s="326">
        <v>38</v>
      </c>
      <c r="B71" s="360"/>
      <c r="C71" s="360" t="s">
        <v>54</v>
      </c>
      <c r="D71" s="360"/>
      <c r="E71" s="361">
        <f>'ROO INPUT'!$F71</f>
        <v>-20741</v>
      </c>
      <c r="F71" s="362">
        <v>0</v>
      </c>
      <c r="G71" s="362">
        <v>0</v>
      </c>
      <c r="H71" s="362">
        <v>0</v>
      </c>
      <c r="I71" s="362">
        <v>0</v>
      </c>
      <c r="J71" s="362">
        <v>0</v>
      </c>
      <c r="K71" s="362">
        <v>0</v>
      </c>
      <c r="L71" s="362">
        <v>0</v>
      </c>
      <c r="M71" s="362">
        <v>0</v>
      </c>
      <c r="N71" s="362">
        <v>0</v>
      </c>
      <c r="O71" s="362">
        <v>0</v>
      </c>
      <c r="P71" s="362">
        <v>0</v>
      </c>
      <c r="Q71" s="362">
        <v>0</v>
      </c>
      <c r="R71" s="361">
        <v>0</v>
      </c>
      <c r="S71" s="361">
        <v>0</v>
      </c>
      <c r="T71" s="361">
        <v>0</v>
      </c>
      <c r="U71" s="362">
        <v>0</v>
      </c>
      <c r="V71" s="362">
        <v>0</v>
      </c>
      <c r="W71" s="420">
        <f>SUM(E71:V71)</f>
        <v>-20741</v>
      </c>
      <c r="X71" s="389"/>
      <c r="Y71" s="389"/>
      <c r="Z71" s="389"/>
    </row>
    <row r="72" spans="1:26">
      <c r="A72" s="326">
        <v>39</v>
      </c>
      <c r="B72" s="360" t="s">
        <v>380</v>
      </c>
      <c r="C72" s="360"/>
      <c r="E72" s="372">
        <f>SUM(E69:E71)</f>
        <v>-152270</v>
      </c>
      <c r="F72" s="372">
        <f t="shared" ref="F72:N72" si="43">SUM(F69:F71)</f>
        <v>0</v>
      </c>
      <c r="G72" s="372">
        <f t="shared" si="43"/>
        <v>0</v>
      </c>
      <c r="H72" s="372">
        <f t="shared" si="43"/>
        <v>0</v>
      </c>
      <c r="I72" s="372">
        <f t="shared" si="43"/>
        <v>0</v>
      </c>
      <c r="J72" s="372">
        <f>SUM(J69:J71)</f>
        <v>0</v>
      </c>
      <c r="K72" s="372">
        <f t="shared" si="43"/>
        <v>0</v>
      </c>
      <c r="L72" s="372">
        <f t="shared" si="43"/>
        <v>0</v>
      </c>
      <c r="M72" s="372">
        <f t="shared" si="43"/>
        <v>0</v>
      </c>
      <c r="N72" s="372">
        <f t="shared" si="43"/>
        <v>0</v>
      </c>
      <c r="O72" s="372">
        <f t="shared" ref="O72:P72" si="44">SUM(O69:O71)</f>
        <v>0</v>
      </c>
      <c r="P72" s="372">
        <f t="shared" si="44"/>
        <v>0</v>
      </c>
      <c r="Q72" s="372">
        <f t="shared" ref="Q72:U72" si="45">SUM(Q69:Q71)</f>
        <v>0</v>
      </c>
      <c r="R72" s="372">
        <f t="shared" si="45"/>
        <v>0</v>
      </c>
      <c r="S72" s="372">
        <f t="shared" si="45"/>
        <v>0</v>
      </c>
      <c r="T72" s="372">
        <f>SUM(T69:T71)</f>
        <v>0</v>
      </c>
      <c r="U72" s="373">
        <f t="shared" si="45"/>
        <v>0</v>
      </c>
      <c r="V72" s="372">
        <f t="shared" ref="V72" si="46">SUM(V69:V71)</f>
        <v>0</v>
      </c>
      <c r="W72" s="423">
        <f t="shared" ref="W72" si="47">SUM(W69:W71)</f>
        <v>-152270</v>
      </c>
      <c r="X72" s="389"/>
      <c r="Y72" s="389"/>
      <c r="Z72" s="389"/>
    </row>
    <row r="73" spans="1:26">
      <c r="A73" s="326">
        <v>40</v>
      </c>
      <c r="B73" s="360" t="s">
        <v>143</v>
      </c>
      <c r="C73" s="360"/>
      <c r="D73" s="360"/>
      <c r="E73" s="374">
        <f>E66+E72</f>
        <v>309576</v>
      </c>
      <c r="F73" s="374">
        <f t="shared" ref="F73:W73" si="48">F66+F72</f>
        <v>0</v>
      </c>
      <c r="G73" s="374">
        <f t="shared" si="48"/>
        <v>0</v>
      </c>
      <c r="H73" s="374">
        <f t="shared" si="48"/>
        <v>0</v>
      </c>
      <c r="I73" s="374">
        <f t="shared" si="48"/>
        <v>0</v>
      </c>
      <c r="J73" s="374">
        <f t="shared" si="48"/>
        <v>0</v>
      </c>
      <c r="K73" s="374">
        <f t="shared" si="48"/>
        <v>0</v>
      </c>
      <c r="L73" s="374">
        <f t="shared" si="48"/>
        <v>0</v>
      </c>
      <c r="M73" s="374">
        <f t="shared" si="48"/>
        <v>0</v>
      </c>
      <c r="N73" s="374">
        <f t="shared" si="48"/>
        <v>0</v>
      </c>
      <c r="O73" s="374">
        <f t="shared" si="48"/>
        <v>0</v>
      </c>
      <c r="P73" s="374">
        <f t="shared" si="48"/>
        <v>0</v>
      </c>
      <c r="Q73" s="374">
        <f t="shared" si="48"/>
        <v>0</v>
      </c>
      <c r="R73" s="374">
        <f t="shared" si="48"/>
        <v>0</v>
      </c>
      <c r="S73" s="374">
        <f t="shared" ref="S73" si="49">S66+S72</f>
        <v>0</v>
      </c>
      <c r="T73" s="374">
        <f>T66+T72</f>
        <v>0</v>
      </c>
      <c r="U73" s="374">
        <f t="shared" si="48"/>
        <v>0</v>
      </c>
      <c r="V73" s="374">
        <f t="shared" si="48"/>
        <v>0</v>
      </c>
      <c r="W73" s="424">
        <f t="shared" si="48"/>
        <v>309576</v>
      </c>
      <c r="X73" s="389"/>
      <c r="Y73" s="389"/>
      <c r="Z73" s="389"/>
    </row>
    <row r="74" spans="1:26" s="377" customFormat="1" ht="18.95" customHeight="1">
      <c r="A74" s="375">
        <v>41</v>
      </c>
      <c r="B74" s="376" t="s">
        <v>99</v>
      </c>
      <c r="C74" s="376"/>
      <c r="D74" s="376"/>
      <c r="E74" s="364">
        <f>'ROO INPUT'!$F74</f>
        <v>-65064</v>
      </c>
      <c r="F74" s="365">
        <v>135</v>
      </c>
      <c r="G74" s="365">
        <v>0</v>
      </c>
      <c r="H74" s="365">
        <v>0</v>
      </c>
      <c r="I74" s="365">
        <v>0</v>
      </c>
      <c r="J74" s="365">
        <v>0</v>
      </c>
      <c r="K74" s="365">
        <v>0</v>
      </c>
      <c r="L74" s="365">
        <v>0</v>
      </c>
      <c r="M74" s="365">
        <v>0</v>
      </c>
      <c r="N74" s="365">
        <v>0</v>
      </c>
      <c r="O74" s="365">
        <v>0</v>
      </c>
      <c r="P74" s="365">
        <v>0</v>
      </c>
      <c r="Q74" s="365">
        <v>0</v>
      </c>
      <c r="R74" s="364">
        <v>0</v>
      </c>
      <c r="S74" s="364"/>
      <c r="T74" s="364">
        <v>0</v>
      </c>
      <c r="U74" s="365">
        <v>0</v>
      </c>
      <c r="V74" s="365">
        <v>0</v>
      </c>
      <c r="W74" s="421">
        <f>SUM(E74:V74)</f>
        <v>-64929</v>
      </c>
      <c r="X74" s="389"/>
      <c r="Y74" s="389"/>
      <c r="Z74" s="389"/>
    </row>
    <row r="75" spans="1:26" s="377" customFormat="1" ht="18.95" customHeight="1">
      <c r="A75" s="375">
        <v>42</v>
      </c>
      <c r="B75" s="376" t="s">
        <v>165</v>
      </c>
      <c r="C75" s="376"/>
      <c r="D75" s="376"/>
      <c r="E75" s="374">
        <f>E73+E74</f>
        <v>244512</v>
      </c>
      <c r="F75" s="374">
        <f>F73+F74</f>
        <v>135</v>
      </c>
      <c r="G75" s="374">
        <f t="shared" ref="G75:P75" si="50">G73+G74</f>
        <v>0</v>
      </c>
      <c r="H75" s="374">
        <f t="shared" si="50"/>
        <v>0</v>
      </c>
      <c r="I75" s="374">
        <f t="shared" si="50"/>
        <v>0</v>
      </c>
      <c r="J75" s="374">
        <f>J73+J74</f>
        <v>0</v>
      </c>
      <c r="K75" s="374">
        <f t="shared" si="50"/>
        <v>0</v>
      </c>
      <c r="L75" s="374">
        <f t="shared" si="50"/>
        <v>0</v>
      </c>
      <c r="M75" s="374">
        <f t="shared" si="50"/>
        <v>0</v>
      </c>
      <c r="N75" s="374">
        <f t="shared" si="50"/>
        <v>0</v>
      </c>
      <c r="O75" s="374">
        <f t="shared" si="50"/>
        <v>0</v>
      </c>
      <c r="P75" s="374">
        <f t="shared" si="50"/>
        <v>0</v>
      </c>
      <c r="Q75" s="374">
        <f>Q73+Q74</f>
        <v>0</v>
      </c>
      <c r="R75" s="374">
        <f>R73+R74</f>
        <v>0</v>
      </c>
      <c r="S75" s="374">
        <f>S73+S74</f>
        <v>0</v>
      </c>
      <c r="T75" s="374">
        <f>T73+T74</f>
        <v>0</v>
      </c>
      <c r="U75" s="374">
        <f t="shared" ref="U75:W75" si="51">U73+U74</f>
        <v>0</v>
      </c>
      <c r="V75" s="374">
        <f t="shared" si="51"/>
        <v>0</v>
      </c>
      <c r="W75" s="424">
        <f t="shared" si="51"/>
        <v>244647</v>
      </c>
      <c r="X75" s="389"/>
      <c r="Y75" s="389"/>
      <c r="Z75" s="389"/>
    </row>
    <row r="76" spans="1:26">
      <c r="A76" s="326">
        <v>43</v>
      </c>
      <c r="B76" s="360" t="s">
        <v>57</v>
      </c>
      <c r="C76" s="360"/>
      <c r="D76" s="360"/>
      <c r="E76" s="361">
        <f>'ROO INPUT'!$F76</f>
        <v>12740</v>
      </c>
      <c r="F76" s="362">
        <v>0</v>
      </c>
      <c r="G76" s="362">
        <v>0</v>
      </c>
      <c r="H76" s="362">
        <v>0</v>
      </c>
      <c r="I76" s="362">
        <v>0</v>
      </c>
      <c r="J76" s="362">
        <v>0</v>
      </c>
      <c r="K76" s="362">
        <v>0</v>
      </c>
      <c r="L76" s="362">
        <v>0</v>
      </c>
      <c r="M76" s="362">
        <v>0</v>
      </c>
      <c r="N76" s="362">
        <v>0</v>
      </c>
      <c r="O76" s="362">
        <v>0</v>
      </c>
      <c r="P76" s="362">
        <v>0</v>
      </c>
      <c r="Q76" s="362">
        <v>0</v>
      </c>
      <c r="R76" s="361">
        <v>0</v>
      </c>
      <c r="S76" s="361"/>
      <c r="T76" s="361">
        <v>0</v>
      </c>
      <c r="U76" s="362">
        <v>0</v>
      </c>
      <c r="V76" s="362">
        <v>0</v>
      </c>
      <c r="W76" s="420">
        <f>SUM(E76:V76)</f>
        <v>12740</v>
      </c>
      <c r="X76" s="389"/>
      <c r="Y76" s="389"/>
      <c r="Z76" s="389"/>
    </row>
    <row r="77" spans="1:26" s="377" customFormat="1">
      <c r="A77" s="375">
        <v>44</v>
      </c>
      <c r="B77" s="376" t="s">
        <v>58</v>
      </c>
      <c r="C77" s="376"/>
      <c r="D77" s="376"/>
      <c r="E77" s="361">
        <f>'ROO INPUT'!$F77</f>
        <v>0</v>
      </c>
      <c r="F77" s="367">
        <v>0</v>
      </c>
      <c r="G77" s="367">
        <v>0</v>
      </c>
      <c r="H77" s="367">
        <v>0</v>
      </c>
      <c r="I77" s="367">
        <v>0</v>
      </c>
      <c r="J77" s="367">
        <v>0</v>
      </c>
      <c r="K77" s="367">
        <v>0</v>
      </c>
      <c r="L77" s="367">
        <v>0</v>
      </c>
      <c r="M77" s="367">
        <v>0</v>
      </c>
      <c r="N77" s="367">
        <v>0</v>
      </c>
      <c r="O77" s="367">
        <v>0</v>
      </c>
      <c r="P77" s="367">
        <v>0</v>
      </c>
      <c r="Q77" s="367">
        <v>0</v>
      </c>
      <c r="R77" s="361">
        <v>0</v>
      </c>
      <c r="S77" s="361"/>
      <c r="T77" s="361">
        <v>0</v>
      </c>
      <c r="U77" s="367">
        <v>0</v>
      </c>
      <c r="V77" s="367">
        <v>0</v>
      </c>
      <c r="W77" s="424">
        <f>SUM(E77:V77)</f>
        <v>0</v>
      </c>
      <c r="X77" s="389"/>
      <c r="Y77" s="389"/>
      <c r="Z77" s="389"/>
    </row>
    <row r="78" spans="1:26" s="377" customFormat="1">
      <c r="A78" s="375">
        <v>45</v>
      </c>
      <c r="B78" s="376" t="s">
        <v>381</v>
      </c>
      <c r="C78" s="376"/>
      <c r="D78" s="376"/>
      <c r="E78" s="361">
        <f>'ROO INPUT'!$F78</f>
        <v>-485</v>
      </c>
      <c r="F78" s="367"/>
      <c r="G78" s="367">
        <v>0</v>
      </c>
      <c r="H78" s="367"/>
      <c r="I78" s="367"/>
      <c r="J78" s="367"/>
      <c r="K78" s="367"/>
      <c r="L78" s="367"/>
      <c r="M78" s="367"/>
      <c r="N78" s="367"/>
      <c r="O78" s="367"/>
      <c r="P78" s="367"/>
      <c r="Q78" s="367"/>
      <c r="R78" s="361"/>
      <c r="S78" s="361"/>
      <c r="T78" s="361"/>
      <c r="U78" s="367"/>
      <c r="V78" s="367"/>
      <c r="W78" s="424">
        <f>SUM(E78:V78)</f>
        <v>-485</v>
      </c>
      <c r="X78" s="389"/>
      <c r="Y78" s="389"/>
      <c r="Z78" s="389"/>
    </row>
    <row r="79" spans="1:26">
      <c r="A79" s="326">
        <v>46</v>
      </c>
      <c r="B79" s="360" t="s">
        <v>144</v>
      </c>
      <c r="C79" s="360"/>
      <c r="D79" s="360"/>
      <c r="E79" s="364">
        <f>'ROO INPUT'!$F79</f>
        <v>12310</v>
      </c>
      <c r="F79" s="365">
        <v>0</v>
      </c>
      <c r="G79" s="365">
        <v>0</v>
      </c>
      <c r="H79" s="365">
        <v>3759</v>
      </c>
      <c r="I79" s="365">
        <v>0</v>
      </c>
      <c r="J79" s="365">
        <v>0</v>
      </c>
      <c r="K79" s="365">
        <v>0</v>
      </c>
      <c r="L79" s="365">
        <v>0</v>
      </c>
      <c r="M79" s="365">
        <v>0</v>
      </c>
      <c r="N79" s="365">
        <v>0</v>
      </c>
      <c r="O79" s="365">
        <v>0</v>
      </c>
      <c r="P79" s="365">
        <v>0</v>
      </c>
      <c r="Q79" s="365">
        <v>0</v>
      </c>
      <c r="R79" s="364">
        <v>0</v>
      </c>
      <c r="S79" s="364"/>
      <c r="T79" s="364">
        <v>0</v>
      </c>
      <c r="U79" s="365">
        <v>0</v>
      </c>
      <c r="V79" s="365">
        <v>0</v>
      </c>
      <c r="W79" s="421">
        <f>SUM(E79:V79)</f>
        <v>16069</v>
      </c>
      <c r="X79" s="389"/>
      <c r="Y79" s="389"/>
      <c r="Z79" s="389"/>
    </row>
    <row r="80" spans="1:26">
      <c r="W80" s="418"/>
      <c r="X80" s="395"/>
      <c r="Y80" s="395"/>
      <c r="Z80" s="395"/>
    </row>
    <row r="81" spans="1:26">
      <c r="E81" s="361"/>
      <c r="F81" s="361"/>
      <c r="G81" s="361"/>
      <c r="H81" s="361"/>
      <c r="I81" s="361"/>
      <c r="J81" s="361"/>
      <c r="K81" s="361"/>
      <c r="L81" s="361"/>
      <c r="M81" s="361"/>
      <c r="N81" s="361"/>
      <c r="O81" s="361"/>
      <c r="P81" s="361"/>
      <c r="Q81" s="361"/>
      <c r="R81" s="361"/>
      <c r="S81" s="361"/>
      <c r="T81" s="361"/>
      <c r="U81" s="366"/>
      <c r="V81" s="361"/>
      <c r="W81" s="420"/>
      <c r="X81" s="389"/>
      <c r="Y81" s="389"/>
      <c r="Z81" s="389"/>
    </row>
    <row r="82" spans="1:26" s="378" customFormat="1" ht="12.75" thickBot="1">
      <c r="A82" s="338">
        <v>47</v>
      </c>
      <c r="B82" s="378" t="s">
        <v>59</v>
      </c>
      <c r="E82" s="371">
        <f>E75+E76+E77+E79+E78</f>
        <v>269077</v>
      </c>
      <c r="F82" s="371">
        <f t="shared" ref="F82:W82" si="52">F75+F76+F77+F79+F78</f>
        <v>135</v>
      </c>
      <c r="G82" s="371">
        <f>G75+G76+G77+G79+G78</f>
        <v>0</v>
      </c>
      <c r="H82" s="371">
        <f t="shared" si="52"/>
        <v>3759</v>
      </c>
      <c r="I82" s="371">
        <f t="shared" si="52"/>
        <v>0</v>
      </c>
      <c r="J82" s="371">
        <f>J75+J76+J77+J79+J78</f>
        <v>0</v>
      </c>
      <c r="K82" s="371">
        <f t="shared" si="52"/>
        <v>0</v>
      </c>
      <c r="L82" s="371">
        <f t="shared" si="52"/>
        <v>0</v>
      </c>
      <c r="M82" s="371">
        <f t="shared" si="52"/>
        <v>0</v>
      </c>
      <c r="N82" s="371">
        <f t="shared" si="52"/>
        <v>0</v>
      </c>
      <c r="O82" s="371">
        <f t="shared" si="52"/>
        <v>0</v>
      </c>
      <c r="P82" s="371">
        <f t="shared" si="52"/>
        <v>0</v>
      </c>
      <c r="Q82" s="371">
        <f t="shared" ref="Q82:V82" si="53">Q75+Q76+Q77+Q79+Q78</f>
        <v>0</v>
      </c>
      <c r="R82" s="371">
        <f t="shared" si="53"/>
        <v>0</v>
      </c>
      <c r="S82" s="371">
        <f t="shared" ref="S82" si="54">S75+S76+S77+S79+S78</f>
        <v>0</v>
      </c>
      <c r="T82" s="371">
        <f>T75+T76+T77+T79+T78</f>
        <v>0</v>
      </c>
      <c r="U82" s="371">
        <f t="shared" si="53"/>
        <v>0</v>
      </c>
      <c r="V82" s="371">
        <f t="shared" si="53"/>
        <v>0</v>
      </c>
      <c r="W82" s="422">
        <f t="shared" si="52"/>
        <v>272971</v>
      </c>
      <c r="X82" s="396"/>
      <c r="Y82" s="396"/>
      <c r="Z82" s="396"/>
    </row>
    <row r="83" spans="1:26" ht="18" customHeight="1" thickTop="1">
      <c r="A83" s="326">
        <v>48</v>
      </c>
      <c r="B83" s="327" t="s">
        <v>412</v>
      </c>
      <c r="E83" s="379">
        <f>ROUND(E59/E82,4)</f>
        <v>5.4100000000000002E-2</v>
      </c>
      <c r="F83" s="361"/>
      <c r="G83" s="361"/>
      <c r="H83" s="361"/>
      <c r="I83" s="361"/>
      <c r="J83" s="361"/>
      <c r="K83" s="361"/>
      <c r="L83" s="361"/>
      <c r="M83" s="361"/>
      <c r="N83" s="361"/>
      <c r="O83" s="361"/>
      <c r="P83" s="361"/>
      <c r="Q83" s="361"/>
      <c r="R83" s="379"/>
      <c r="S83" s="379"/>
      <c r="T83" s="379"/>
      <c r="U83" s="366"/>
      <c r="V83" s="363"/>
      <c r="W83" s="425">
        <f>ROUND(W59/W82,4)</f>
        <v>6.1400000000000003E-2</v>
      </c>
      <c r="X83" s="397"/>
      <c r="Y83" s="397"/>
      <c r="Z83" s="397"/>
    </row>
    <row r="84" spans="1:26" ht="18" customHeight="1">
      <c r="E84" s="379"/>
      <c r="F84" s="361"/>
      <c r="G84" s="361"/>
      <c r="H84" s="361"/>
      <c r="I84" s="361"/>
      <c r="J84" s="361"/>
      <c r="K84" s="361"/>
      <c r="L84" s="361"/>
      <c r="M84" s="361"/>
      <c r="N84" s="361"/>
      <c r="O84" s="361"/>
      <c r="P84" s="361"/>
      <c r="Q84" s="361"/>
      <c r="R84" s="379"/>
      <c r="S84" s="379"/>
      <c r="T84" s="379"/>
      <c r="U84" s="366"/>
      <c r="V84" s="363"/>
      <c r="W84" s="425"/>
      <c r="X84" s="397"/>
      <c r="Y84" s="397"/>
      <c r="Z84" s="397"/>
    </row>
    <row r="85" spans="1:26" s="380" customFormat="1">
      <c r="A85" s="382"/>
      <c r="D85" s="381"/>
      <c r="E85" s="383"/>
      <c r="F85" s="383"/>
      <c r="G85" s="383"/>
      <c r="H85" s="383"/>
      <c r="I85" s="383"/>
      <c r="J85" s="383"/>
      <c r="K85" s="383"/>
      <c r="L85" s="383"/>
      <c r="M85" s="383"/>
      <c r="N85" s="383"/>
      <c r="O85" s="383"/>
      <c r="P85" s="383"/>
      <c r="Q85" s="383"/>
      <c r="R85" s="383"/>
      <c r="S85" s="383"/>
      <c r="T85" s="383"/>
      <c r="U85" s="383"/>
      <c r="V85" s="383"/>
      <c r="W85" s="426"/>
      <c r="X85" s="398"/>
      <c r="Y85" s="398"/>
      <c r="Z85" s="398"/>
    </row>
    <row r="86" spans="1:26" s="380" customFormat="1">
      <c r="A86" s="382"/>
      <c r="D86" s="381"/>
      <c r="E86" s="383"/>
      <c r="F86" s="383"/>
      <c r="G86" s="383"/>
      <c r="H86" s="383"/>
      <c r="I86" s="383"/>
      <c r="J86" s="383"/>
      <c r="K86" s="383"/>
      <c r="L86" s="383"/>
      <c r="M86" s="383"/>
      <c r="N86" s="383"/>
      <c r="O86" s="383"/>
      <c r="P86" s="383"/>
      <c r="Q86" s="383"/>
      <c r="R86" s="383"/>
      <c r="S86" s="383"/>
      <c r="T86" s="383"/>
      <c r="U86" s="383"/>
      <c r="V86" s="383"/>
      <c r="W86" s="426"/>
      <c r="X86" s="398"/>
      <c r="Y86" s="398"/>
      <c r="Z86" s="398"/>
    </row>
    <row r="87" spans="1:26" s="380" customFormat="1">
      <c r="A87" s="382"/>
      <c r="D87" s="385"/>
      <c r="E87" s="383"/>
      <c r="F87" s="383"/>
      <c r="G87" s="383"/>
      <c r="H87" s="383"/>
      <c r="I87" s="383"/>
      <c r="J87" s="383"/>
      <c r="K87" s="383"/>
      <c r="L87" s="383"/>
      <c r="M87" s="383"/>
      <c r="N87" s="383"/>
      <c r="O87" s="383"/>
      <c r="P87" s="383"/>
      <c r="Q87" s="383"/>
      <c r="R87" s="383"/>
      <c r="S87" s="383"/>
      <c r="T87" s="383"/>
      <c r="U87" s="383"/>
      <c r="V87" s="383"/>
      <c r="W87" s="426"/>
      <c r="X87" s="398"/>
      <c r="Y87" s="398"/>
      <c r="Z87" s="398"/>
    </row>
    <row r="88" spans="1:26" s="380" customFormat="1">
      <c r="A88" s="382"/>
      <c r="E88" s="330"/>
      <c r="F88" s="330"/>
      <c r="G88" s="330"/>
      <c r="H88" s="330"/>
      <c r="I88" s="330"/>
      <c r="J88" s="330"/>
      <c r="K88" s="330"/>
      <c r="L88" s="330"/>
      <c r="M88" s="330"/>
      <c r="N88" s="330"/>
      <c r="O88" s="330"/>
      <c r="P88" s="330"/>
      <c r="Q88" s="330"/>
      <c r="R88" s="330"/>
      <c r="S88" s="330"/>
      <c r="T88" s="330"/>
      <c r="U88" s="330"/>
      <c r="V88" s="384"/>
      <c r="W88" s="426"/>
      <c r="X88" s="398"/>
      <c r="Y88" s="398"/>
      <c r="Z88" s="398"/>
    </row>
    <row r="89" spans="1:26" s="380" customFormat="1">
      <c r="A89" s="382"/>
      <c r="E89" s="330"/>
      <c r="F89" s="330"/>
      <c r="G89" s="330"/>
      <c r="H89" s="330"/>
      <c r="I89" s="330"/>
      <c r="J89" s="330"/>
      <c r="K89" s="330"/>
      <c r="L89" s="330"/>
      <c r="M89" s="330"/>
      <c r="N89" s="330"/>
      <c r="O89" s="330"/>
      <c r="P89" s="330"/>
      <c r="Q89" s="330"/>
      <c r="R89" s="330"/>
      <c r="S89" s="330"/>
      <c r="T89" s="330"/>
      <c r="U89" s="330"/>
      <c r="V89" s="384"/>
      <c r="W89" s="426"/>
      <c r="X89" s="398"/>
      <c r="Y89" s="398"/>
      <c r="Z89" s="398"/>
    </row>
    <row r="117" spans="18:18">
      <c r="R117" s="328" t="s">
        <v>141</v>
      </c>
    </row>
    <row r="118" spans="18:18">
      <c r="R118" s="328" t="s">
        <v>142</v>
      </c>
    </row>
  </sheetData>
  <customSheetViews>
    <customSheetView guid="{5BE913A1-B14F-11D2-B0DC-0000832CDFF0}" scale="75" showPageBreaks="1" showGridLines="0" printArea="1" hiddenColumns="1" showRuler="0" topLeftCell="R46">
      <selection activeCell="T46" sqref="T1:T65536"/>
      <pageMargins left="0.75" right="0.75" top="0.75" bottom="0.5" header="0.5" footer="0.5"/>
      <pageSetup scale="75" orientation="portrait" horizontalDpi="300" verticalDpi="300" r:id="rId1"/>
      <headerFooter alignWithMargins="0">
        <oddHeader>&amp;L&amp;"Times,Regular"&amp;9KM  File: &amp;F&amp;R&amp;"Times,Regular"&amp;9Page &amp;P of &amp;N  &amp;D</oddHeader>
      </headerFooter>
    </customSheetView>
    <customSheetView guid="{A15D1964-B049-11D2-8670-0000832CEEE8}" scale="75" showPageBreaks="1" showGridLines="0" printArea="1" hiddenColumns="1" showRuler="0" topLeftCell="T45">
      <selection activeCell="AH53" sqref="AH53"/>
      <pageMargins left="0.75" right="0.75" top="0.75" bottom="0.5" header="0.5" footer="0.5"/>
      <pageSetup scale="75" orientation="portrait" horizontalDpi="300" verticalDpi="300" r:id="rId2"/>
      <headerFooter alignWithMargins="0">
        <oddHeader>&amp;L&amp;"Times,Regular"&amp;9KM  File: &amp;F&amp;R&amp;"Times,Regular"&amp;9Page &amp;P of &amp;N  &amp;D</oddHeader>
      </headerFooter>
    </customSheetView>
  </customSheetViews>
  <phoneticPr fontId="0" type="noConversion"/>
  <pageMargins left="0.75" right="0.5" top="0.72" bottom="0.84" header="0.5" footer="0.5"/>
  <pageSetup scale="65" firstPageNumber="4" fitToWidth="5" orientation="portrait" r:id="rId3"/>
  <headerFooter scaleWithDoc="0" alignWithMargins="0">
    <oddHeader>&amp;RCBR 12/2015 Natural Gas</oddHeader>
    <oddFooter>&amp;RPage &amp;P of &amp;N</oddFooter>
  </headerFooter>
  <colBreaks count="2" manualBreakCount="2">
    <brk id="11" min="1" max="83" man="1"/>
    <brk id="17" min="1" max="8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U84"/>
  <sheetViews>
    <sheetView view="pageBreakPreview" zoomScale="130" zoomScaleNormal="100" zoomScaleSheetLayoutView="130" workbookViewId="0">
      <selection activeCell="L15" sqref="L15"/>
    </sheetView>
  </sheetViews>
  <sheetFormatPr defaultRowHeight="12.75"/>
  <cols>
    <col min="1" max="1" width="12.85546875" style="29" customWidth="1"/>
    <col min="2" max="2" width="7.85546875" style="29" customWidth="1"/>
    <col min="3" max="3" width="11.42578125" style="29" customWidth="1"/>
    <col min="4" max="4" width="14.28515625" style="29" customWidth="1"/>
    <col min="5" max="5" width="14.85546875" style="29" customWidth="1"/>
    <col min="6" max="6" width="2.140625" style="29" customWidth="1"/>
    <col min="7" max="7" width="19" customWidth="1"/>
  </cols>
  <sheetData>
    <row r="1" spans="1:21">
      <c r="A1" s="81" t="s">
        <v>101</v>
      </c>
      <c r="B1" s="81"/>
      <c r="C1" s="81"/>
      <c r="D1" s="81"/>
      <c r="E1" s="81"/>
      <c r="F1" s="81"/>
      <c r="G1" s="29"/>
    </row>
    <row r="2" spans="1:21">
      <c r="A2" s="469" t="s">
        <v>411</v>
      </c>
      <c r="B2" s="469"/>
      <c r="C2" s="469"/>
      <c r="D2" s="469"/>
      <c r="E2" s="469"/>
      <c r="F2" s="469"/>
      <c r="G2" s="29"/>
    </row>
    <row r="3" spans="1:21">
      <c r="A3" s="81" t="s">
        <v>103</v>
      </c>
      <c r="B3" s="81"/>
      <c r="C3" s="81"/>
      <c r="D3" s="81"/>
      <c r="E3" s="81"/>
      <c r="F3" s="81"/>
      <c r="G3" s="29"/>
    </row>
    <row r="4" spans="1:21">
      <c r="A4" s="471" t="s">
        <v>428</v>
      </c>
      <c r="B4" s="471"/>
      <c r="C4" s="471"/>
      <c r="D4" s="471"/>
      <c r="E4" s="471"/>
      <c r="F4" s="471"/>
    </row>
    <row r="5" spans="1:21">
      <c r="A5" s="470"/>
      <c r="B5" s="470"/>
      <c r="C5" s="470"/>
      <c r="D5" s="470"/>
      <c r="E5" s="470"/>
      <c r="F5" s="470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</row>
    <row r="6" spans="1:21" ht="16.5" thickBot="1">
      <c r="A6" s="82"/>
      <c r="B6" s="82"/>
      <c r="C6" s="82"/>
      <c r="D6" s="82"/>
      <c r="E6" s="82"/>
      <c r="G6" s="147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</row>
    <row r="7" spans="1:21" ht="15.75">
      <c r="A7" s="285"/>
      <c r="B7" s="286"/>
      <c r="C7" s="286"/>
      <c r="D7" s="286"/>
      <c r="E7" s="287"/>
      <c r="G7" s="457"/>
    </row>
    <row r="8" spans="1:21" ht="15.75">
      <c r="A8" s="288"/>
      <c r="B8" s="289"/>
      <c r="C8" s="290"/>
      <c r="D8" s="291"/>
      <c r="E8" s="435"/>
      <c r="G8" s="458"/>
    </row>
    <row r="9" spans="1:21" ht="15.75">
      <c r="A9" s="293"/>
      <c r="B9" s="292"/>
      <c r="C9" s="292" t="s">
        <v>118</v>
      </c>
      <c r="D9" s="292"/>
      <c r="E9" s="435" t="s">
        <v>119</v>
      </c>
      <c r="G9" s="458"/>
    </row>
    <row r="10" spans="1:21" ht="15.75">
      <c r="A10" s="294" t="s">
        <v>120</v>
      </c>
      <c r="B10" s="292"/>
      <c r="C10" s="295" t="s">
        <v>121</v>
      </c>
      <c r="D10" s="295" t="s">
        <v>122</v>
      </c>
      <c r="E10" s="436" t="s">
        <v>122</v>
      </c>
      <c r="G10" s="458"/>
    </row>
    <row r="11" spans="1:21" ht="15.75">
      <c r="A11" s="288"/>
      <c r="B11" s="289"/>
      <c r="C11" s="289"/>
      <c r="D11" s="289"/>
      <c r="E11" s="437"/>
      <c r="G11" s="458"/>
    </row>
    <row r="12" spans="1:21" ht="15.75">
      <c r="A12" s="296"/>
      <c r="B12" s="297"/>
      <c r="C12" s="297"/>
      <c r="D12" s="297"/>
      <c r="E12" s="438"/>
      <c r="G12" s="458"/>
    </row>
    <row r="13" spans="1:21" ht="15.75">
      <c r="A13" s="298" t="s">
        <v>389</v>
      </c>
      <c r="B13" s="299"/>
      <c r="C13" s="300">
        <v>0.50609999999999999</v>
      </c>
      <c r="D13" s="468">
        <v>5.3159999999999999E-2</v>
      </c>
      <c r="E13" s="439">
        <f>ROUND(C13*D13,5)</f>
        <v>2.69E-2</v>
      </c>
      <c r="G13" s="459" t="s">
        <v>137</v>
      </c>
    </row>
    <row r="14" spans="1:21" ht="15.75">
      <c r="A14" s="298"/>
      <c r="B14" s="299"/>
      <c r="C14" s="300"/>
      <c r="D14" s="300"/>
      <c r="E14" s="439"/>
      <c r="G14" s="466">
        <f>E13+E14</f>
        <v>2.69E-2</v>
      </c>
    </row>
    <row r="15" spans="1:21" ht="15.75">
      <c r="A15" s="298" t="s">
        <v>140</v>
      </c>
      <c r="B15" s="299"/>
      <c r="C15" s="300">
        <v>0.49390000000000001</v>
      </c>
      <c r="D15" s="300">
        <v>9.8000000000000004E-2</v>
      </c>
      <c r="E15" s="439">
        <f>ROUND(C15*D15,4)</f>
        <v>4.8399999999999999E-2</v>
      </c>
      <c r="G15" s="458"/>
    </row>
    <row r="16" spans="1:21" ht="15.75">
      <c r="A16" s="296"/>
      <c r="B16" s="297"/>
      <c r="C16" s="297"/>
      <c r="D16" s="297"/>
      <c r="E16" s="438"/>
      <c r="G16" s="458"/>
    </row>
    <row r="17" spans="1:7" ht="16.5" thickBot="1">
      <c r="A17" s="298" t="s">
        <v>25</v>
      </c>
      <c r="B17" s="301"/>
      <c r="C17" s="302">
        <f>SUM(C13:C15)</f>
        <v>1</v>
      </c>
      <c r="D17" s="303"/>
      <c r="E17" s="440">
        <f>SUM(E13:E15)</f>
        <v>7.5300000000000006E-2</v>
      </c>
      <c r="G17" s="458"/>
    </row>
    <row r="18" spans="1:7" ht="17.25" thickTop="1" thickBot="1">
      <c r="A18" s="304"/>
      <c r="B18" s="305"/>
      <c r="C18" s="305"/>
      <c r="D18" s="305"/>
      <c r="E18" s="441"/>
      <c r="G18" s="458"/>
    </row>
    <row r="19" spans="1:7">
      <c r="A19" s="74"/>
      <c r="B19" s="74"/>
      <c r="C19" s="74"/>
      <c r="D19" s="74"/>
      <c r="E19" s="74"/>
      <c r="F19" s="78"/>
      <c r="G19" s="460"/>
    </row>
    <row r="20" spans="1:7">
      <c r="A20" s="72"/>
      <c r="B20" s="72"/>
      <c r="C20" s="72"/>
      <c r="D20" s="72"/>
      <c r="E20" s="72"/>
      <c r="F20" s="72"/>
    </row>
    <row r="21" spans="1:7" ht="15.75">
      <c r="A21" s="147"/>
      <c r="B21" s="147"/>
      <c r="C21" s="147"/>
      <c r="D21" s="147"/>
      <c r="E21" s="147"/>
      <c r="F21" s="147"/>
    </row>
    <row r="22" spans="1:7" ht="15.75">
      <c r="A22" s="84"/>
      <c r="B22" s="84"/>
      <c r="C22" s="88"/>
      <c r="D22" s="89"/>
      <c r="E22" s="83"/>
      <c r="F22" s="148"/>
      <c r="G22" s="77"/>
    </row>
    <row r="23" spans="1:7" ht="15.75">
      <c r="A23" s="149"/>
      <c r="B23" s="83"/>
      <c r="C23" s="83"/>
      <c r="D23" s="83"/>
      <c r="E23" s="83"/>
      <c r="F23" s="148"/>
      <c r="G23" s="77"/>
    </row>
    <row r="24" spans="1:7" ht="15.75">
      <c r="A24" s="83"/>
      <c r="B24" s="83"/>
      <c r="C24" s="324"/>
      <c r="D24" s="325"/>
      <c r="E24" s="83"/>
      <c r="F24" s="148"/>
      <c r="G24" s="77"/>
    </row>
    <row r="25" spans="1:7" ht="15.75">
      <c r="A25" s="84"/>
      <c r="B25" s="84"/>
      <c r="C25" s="324"/>
      <c r="D25" s="325"/>
      <c r="E25" s="84"/>
      <c r="F25" s="148"/>
      <c r="G25" s="77"/>
    </row>
    <row r="26" spans="1:7" ht="15.75">
      <c r="A26" s="36"/>
      <c r="B26" s="36"/>
      <c r="C26" s="324"/>
      <c r="D26" s="325"/>
      <c r="E26" s="36"/>
      <c r="F26" s="148"/>
      <c r="G26" s="77"/>
    </row>
    <row r="27" spans="1:7" ht="15.75">
      <c r="A27" s="147"/>
      <c r="B27" s="85"/>
      <c r="C27" s="142"/>
      <c r="D27" s="142"/>
      <c r="E27" s="142"/>
      <c r="F27" s="150"/>
      <c r="G27" s="77"/>
    </row>
    <row r="28" spans="1:7" ht="15.75">
      <c r="A28" s="147"/>
      <c r="B28" s="85"/>
      <c r="C28" s="142"/>
      <c r="D28" s="143"/>
      <c r="E28" s="142"/>
      <c r="F28" s="146"/>
      <c r="G28" s="77"/>
    </row>
    <row r="29" spans="1:7" ht="15.75">
      <c r="A29" s="147"/>
      <c r="B29" s="86"/>
      <c r="C29" s="144"/>
      <c r="D29" s="144"/>
      <c r="E29" s="145"/>
      <c r="F29" s="148"/>
      <c r="G29" s="77"/>
    </row>
    <row r="30" spans="1:7" ht="15.75">
      <c r="A30" s="147"/>
      <c r="B30" s="85"/>
      <c r="C30" s="142"/>
      <c r="D30" s="142"/>
      <c r="E30" s="142"/>
      <c r="F30" s="148"/>
      <c r="G30" s="77"/>
    </row>
    <row r="31" spans="1:7" ht="15.75">
      <c r="A31" s="147"/>
      <c r="B31" s="86"/>
      <c r="C31" s="144"/>
      <c r="D31" s="144"/>
      <c r="E31" s="145"/>
      <c r="F31" s="148"/>
      <c r="G31" s="77"/>
    </row>
    <row r="32" spans="1:7" ht="15.75" customHeight="1">
      <c r="A32" s="36"/>
      <c r="B32" s="36"/>
      <c r="C32" s="36"/>
      <c r="D32" s="36"/>
      <c r="E32" s="36"/>
      <c r="F32" s="148"/>
      <c r="G32" s="77"/>
    </row>
    <row r="33" spans="1:7" ht="15.75">
      <c r="A33" s="147"/>
      <c r="B33" s="87"/>
      <c r="C33" s="146"/>
      <c r="D33" s="146"/>
      <c r="E33" s="146"/>
      <c r="F33" s="148"/>
      <c r="G33" s="77"/>
    </row>
    <row r="34" spans="1:7" ht="15.75">
      <c r="A34" s="147"/>
      <c r="B34" s="147"/>
      <c r="C34" s="147"/>
      <c r="D34" s="147"/>
      <c r="E34" s="147"/>
      <c r="F34" s="148"/>
      <c r="G34" s="77"/>
    </row>
    <row r="35" spans="1:7">
      <c r="A35" s="36"/>
      <c r="B35" s="36"/>
      <c r="C35" s="36"/>
      <c r="D35" s="36"/>
      <c r="E35" s="36"/>
      <c r="F35" s="36"/>
      <c r="G35" s="77"/>
    </row>
    <row r="36" spans="1:7">
      <c r="A36"/>
      <c r="B36"/>
      <c r="C36"/>
      <c r="D36"/>
      <c r="E36"/>
      <c r="F36"/>
    </row>
    <row r="37" spans="1:7">
      <c r="A37"/>
      <c r="B37"/>
      <c r="C37"/>
      <c r="D37"/>
      <c r="E37"/>
      <c r="F37"/>
    </row>
    <row r="38" spans="1:7">
      <c r="A38"/>
      <c r="B38"/>
      <c r="C38"/>
      <c r="D38"/>
      <c r="E38"/>
      <c r="F38"/>
    </row>
    <row r="39" spans="1:7">
      <c r="A39"/>
      <c r="B39"/>
      <c r="C39"/>
      <c r="D39"/>
      <c r="E39"/>
      <c r="F39"/>
    </row>
    <row r="40" spans="1:7">
      <c r="A40"/>
      <c r="B40"/>
      <c r="C40"/>
      <c r="D40"/>
      <c r="E40"/>
      <c r="F40"/>
    </row>
    <row r="41" spans="1:7">
      <c r="A41"/>
      <c r="B41"/>
      <c r="C41"/>
      <c r="D41"/>
      <c r="E41"/>
      <c r="F41"/>
    </row>
    <row r="42" spans="1:7">
      <c r="A42"/>
      <c r="B42"/>
      <c r="C42"/>
      <c r="D42"/>
      <c r="E42"/>
      <c r="F42"/>
    </row>
    <row r="43" spans="1:7">
      <c r="A43"/>
      <c r="B43"/>
      <c r="C43"/>
      <c r="D43"/>
      <c r="E43"/>
      <c r="F43"/>
    </row>
    <row r="44" spans="1:7">
      <c r="A44"/>
      <c r="B44"/>
      <c r="C44"/>
      <c r="D44"/>
      <c r="E44"/>
      <c r="F44"/>
    </row>
    <row r="45" spans="1:7">
      <c r="A45"/>
      <c r="B45"/>
      <c r="C45"/>
      <c r="D45"/>
      <c r="E45"/>
      <c r="F45"/>
    </row>
    <row r="46" spans="1:7">
      <c r="A46"/>
      <c r="B46"/>
      <c r="C46"/>
      <c r="D46"/>
      <c r="E46"/>
      <c r="F46"/>
    </row>
    <row r="47" spans="1:7">
      <c r="A47"/>
      <c r="B47"/>
      <c r="C47"/>
      <c r="D47"/>
      <c r="E47"/>
      <c r="F47"/>
    </row>
    <row r="48" spans="1:7">
      <c r="A48"/>
      <c r="B48"/>
      <c r="C48"/>
      <c r="D48"/>
      <c r="E48"/>
      <c r="F48"/>
    </row>
    <row r="49" spans="1:7">
      <c r="A49"/>
      <c r="B49"/>
      <c r="C49"/>
      <c r="D49"/>
      <c r="E49"/>
      <c r="F49"/>
    </row>
    <row r="50" spans="1:7">
      <c r="A50"/>
      <c r="B50"/>
      <c r="C50"/>
      <c r="D50"/>
      <c r="E50"/>
      <c r="F50"/>
    </row>
    <row r="51" spans="1:7">
      <c r="A51"/>
      <c r="B51"/>
      <c r="C51"/>
      <c r="D51"/>
      <c r="E51"/>
      <c r="F51"/>
    </row>
    <row r="52" spans="1:7">
      <c r="A52"/>
      <c r="B52"/>
      <c r="C52"/>
      <c r="D52"/>
      <c r="E52"/>
      <c r="F52"/>
    </row>
    <row r="53" spans="1:7">
      <c r="A53" s="74"/>
      <c r="B53" s="74"/>
      <c r="C53" s="74"/>
      <c r="D53" s="74"/>
      <c r="E53" s="74"/>
      <c r="F53" s="74"/>
    </row>
    <row r="54" spans="1:7">
      <c r="A54" s="74"/>
      <c r="B54" s="74"/>
      <c r="C54" s="74"/>
      <c r="D54" s="74"/>
      <c r="E54" s="74"/>
      <c r="F54" s="74"/>
    </row>
    <row r="55" spans="1:7">
      <c r="A55" s="74"/>
      <c r="B55" s="74"/>
      <c r="C55" s="74"/>
      <c r="D55" s="74"/>
      <c r="E55" s="74"/>
      <c r="F55" s="74"/>
      <c r="G55" s="68"/>
    </row>
    <row r="56" spans="1:7">
      <c r="A56" s="74"/>
      <c r="B56" s="74"/>
      <c r="C56" s="74"/>
      <c r="D56" s="74"/>
      <c r="E56" s="74"/>
      <c r="F56" s="74"/>
      <c r="G56" s="68"/>
    </row>
    <row r="57" spans="1:7">
      <c r="G57" s="68"/>
    </row>
    <row r="58" spans="1:7">
      <c r="G58" s="68"/>
    </row>
    <row r="84" spans="14:14">
      <c r="N84">
        <f>N90</f>
        <v>0</v>
      </c>
    </row>
  </sheetData>
  <mergeCells count="3">
    <mergeCell ref="A2:F2"/>
    <mergeCell ref="A5:F5"/>
    <mergeCell ref="A4:F4"/>
  </mergeCells>
  <phoneticPr fontId="0" type="noConversion"/>
  <printOptions horizontalCentered="1"/>
  <pageMargins left="0.75" right="0.5" top="0.72" bottom="0.84" header="0.5" footer="0.5"/>
  <pageSetup scale="110" orientation="portrait" r:id="rId1"/>
  <headerFooter scaleWithDoc="0" alignWithMargins="0">
    <oddHeader>&amp;RCBR-12/2015</oddHeader>
    <oddFooter>&amp;RPage &amp;P of &amp;N</oddFooter>
  </headerFooter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M55"/>
  <sheetViews>
    <sheetView view="pageBreakPreview" zoomScale="145" zoomScaleNormal="100" zoomScaleSheetLayoutView="145" workbookViewId="0">
      <selection activeCell="C17" sqref="C17"/>
    </sheetView>
  </sheetViews>
  <sheetFormatPr defaultColWidth="9.140625" defaultRowHeight="12.75"/>
  <cols>
    <col min="1" max="1" width="9.140625" style="29"/>
    <col min="2" max="2" width="6.5703125" style="29" customWidth="1"/>
    <col min="3" max="3" width="42" style="29" customWidth="1"/>
    <col min="4" max="4" width="9.140625" style="29"/>
    <col min="5" max="5" width="20.140625" style="67" customWidth="1"/>
    <col min="6" max="6" width="9.140625" style="29"/>
    <col min="7" max="7" width="14.7109375" style="29" customWidth="1"/>
    <col min="8" max="8" width="10.28515625" style="29" customWidth="1"/>
    <col min="9" max="16384" width="9.140625" style="29"/>
  </cols>
  <sheetData>
    <row r="1" spans="1:13" s="60" customFormat="1">
      <c r="A1" s="29"/>
      <c r="B1" s="29"/>
      <c r="C1" s="57" t="s">
        <v>101</v>
      </c>
      <c r="D1" s="58"/>
      <c r="E1" s="59"/>
      <c r="G1" s="306"/>
      <c r="H1" s="307"/>
      <c r="I1" s="307"/>
    </row>
    <row r="2" spans="1:13" s="60" customFormat="1">
      <c r="B2" s="29"/>
      <c r="C2" s="102" t="s">
        <v>125</v>
      </c>
      <c r="D2" s="58"/>
      <c r="E2" s="61"/>
    </row>
    <row r="3" spans="1:13" s="60" customFormat="1">
      <c r="B3" s="29"/>
      <c r="C3" s="57" t="s">
        <v>126</v>
      </c>
      <c r="D3" s="58"/>
      <c r="E3" s="61"/>
    </row>
    <row r="4" spans="1:13">
      <c r="B4" s="80"/>
      <c r="C4" s="242" t="str">
        <f>'ADJ DETAIL INPUT'!A4</f>
        <v>TWELVE MONTHS ENDED December 31, 2015</v>
      </c>
      <c r="D4" s="80"/>
      <c r="E4" s="80"/>
      <c r="F4" s="80"/>
      <c r="G4" s="80"/>
      <c r="H4" s="80"/>
      <c r="I4" s="80"/>
    </row>
    <row r="5" spans="1:13">
      <c r="C5" s="34"/>
      <c r="D5" s="62"/>
      <c r="J5" s="74"/>
      <c r="K5" s="74"/>
      <c r="L5" s="74"/>
      <c r="M5" s="74"/>
    </row>
    <row r="6" spans="1:13">
      <c r="A6" s="34"/>
      <c r="C6" s="63"/>
      <c r="D6" s="62"/>
      <c r="E6" s="58"/>
      <c r="J6" s="74"/>
      <c r="K6" s="74"/>
      <c r="L6" s="74"/>
      <c r="M6" s="74"/>
    </row>
    <row r="7" spans="1:13">
      <c r="A7" s="34"/>
      <c r="C7" s="63"/>
      <c r="D7" s="62"/>
      <c r="E7" s="58"/>
    </row>
    <row r="8" spans="1:13">
      <c r="A8" s="34"/>
      <c r="C8" s="62"/>
      <c r="D8" s="62"/>
      <c r="E8" s="100"/>
      <c r="F8" s="101"/>
      <c r="G8" s="101"/>
    </row>
    <row r="9" spans="1:13">
      <c r="A9" s="34" t="s">
        <v>117</v>
      </c>
      <c r="C9" s="34"/>
      <c r="D9" s="62"/>
      <c r="E9" s="34"/>
    </row>
    <row r="10" spans="1:13">
      <c r="A10" s="35" t="s">
        <v>16</v>
      </c>
      <c r="C10" s="35" t="s">
        <v>62</v>
      </c>
      <c r="D10" s="62"/>
      <c r="E10" s="35" t="s">
        <v>127</v>
      </c>
    </row>
    <row r="11" spans="1:13">
      <c r="A11" s="34"/>
      <c r="C11" s="62"/>
      <c r="D11" s="62"/>
      <c r="E11" s="62"/>
    </row>
    <row r="12" spans="1:13">
      <c r="A12" s="30">
        <v>1</v>
      </c>
      <c r="C12" s="64" t="s">
        <v>128</v>
      </c>
      <c r="D12" s="62"/>
      <c r="E12" s="314">
        <v>1</v>
      </c>
    </row>
    <row r="13" spans="1:13">
      <c r="A13" s="30"/>
      <c r="C13" s="64"/>
      <c r="D13" s="62"/>
      <c r="E13" s="314"/>
    </row>
    <row r="14" spans="1:13">
      <c r="A14" s="30"/>
      <c r="C14" s="64" t="s">
        <v>129</v>
      </c>
      <c r="D14" s="62"/>
      <c r="E14" s="314"/>
    </row>
    <row r="15" spans="1:13">
      <c r="A15" s="30">
        <v>2</v>
      </c>
      <c r="B15" s="33"/>
      <c r="C15" s="62" t="s">
        <v>130</v>
      </c>
      <c r="D15" s="62"/>
      <c r="E15" s="410">
        <v>6.7400000000000003E-3</v>
      </c>
    </row>
    <row r="16" spans="1:13">
      <c r="A16" s="30"/>
      <c r="C16" s="62"/>
      <c r="D16" s="62"/>
      <c r="E16" s="410"/>
    </row>
    <row r="17" spans="1:8">
      <c r="A17" s="30">
        <v>3</v>
      </c>
      <c r="C17" s="62" t="s">
        <v>131</v>
      </c>
      <c r="D17" s="62"/>
      <c r="E17" s="411">
        <v>2E-3</v>
      </c>
    </row>
    <row r="18" spans="1:8">
      <c r="A18" s="30"/>
      <c r="C18" s="62"/>
      <c r="D18" s="62"/>
      <c r="E18" s="410"/>
    </row>
    <row r="19" spans="1:8">
      <c r="A19" s="30">
        <v>4</v>
      </c>
      <c r="C19" s="62" t="s">
        <v>132</v>
      </c>
      <c r="D19" s="62"/>
      <c r="E19" s="410">
        <v>3.8260000000000002E-2</v>
      </c>
    </row>
    <row r="20" spans="1:8">
      <c r="A20" s="30"/>
      <c r="C20" s="62"/>
      <c r="D20" s="62"/>
      <c r="E20" s="461"/>
    </row>
    <row r="21" spans="1:8">
      <c r="A21" s="30">
        <v>5</v>
      </c>
      <c r="C21" s="62" t="s">
        <v>133</v>
      </c>
      <c r="D21" s="62"/>
      <c r="E21" s="315">
        <f>SUM(E15:E20)</f>
        <v>4.7E-2</v>
      </c>
    </row>
    <row r="22" spans="1:8">
      <c r="A22" s="30"/>
      <c r="C22" s="62"/>
      <c r="D22" s="62"/>
      <c r="E22" s="314"/>
    </row>
    <row r="23" spans="1:8">
      <c r="A23" s="30">
        <v>6</v>
      </c>
      <c r="C23" s="62" t="s">
        <v>134</v>
      </c>
      <c r="D23" s="62"/>
      <c r="E23" s="314">
        <f>E12-E21</f>
        <v>0.95299999999999996</v>
      </c>
    </row>
    <row r="24" spans="1:8">
      <c r="A24" s="30"/>
      <c r="C24" s="62"/>
      <c r="D24" s="62"/>
      <c r="E24" s="314"/>
    </row>
    <row r="25" spans="1:8">
      <c r="A25" s="30">
        <v>7</v>
      </c>
      <c r="C25" s="62" t="s">
        <v>135</v>
      </c>
      <c r="D25" s="66"/>
      <c r="E25" s="314">
        <f>E23*0.35</f>
        <v>0.33354999999999996</v>
      </c>
    </row>
    <row r="26" spans="1:8">
      <c r="C26" s="62"/>
      <c r="D26" s="62"/>
      <c r="E26" s="314"/>
    </row>
    <row r="27" spans="1:8" ht="13.5" thickBot="1">
      <c r="A27" s="30">
        <v>8</v>
      </c>
      <c r="C27" s="62" t="s">
        <v>136</v>
      </c>
      <c r="D27" s="62"/>
      <c r="E27" s="462">
        <f>ROUND(E23-E25,6)</f>
        <v>0.61944999999999995</v>
      </c>
      <c r="F27" s="472" t="s">
        <v>426</v>
      </c>
      <c r="G27" s="472"/>
      <c r="H27" s="472"/>
    </row>
    <row r="28" spans="1:8" ht="13.5" thickTop="1">
      <c r="C28" s="62"/>
      <c r="D28" s="62"/>
      <c r="F28" s="472"/>
      <c r="G28" s="472"/>
      <c r="H28" s="472"/>
    </row>
    <row r="29" spans="1:8">
      <c r="C29" s="62"/>
      <c r="D29" s="62"/>
    </row>
    <row r="30" spans="1:8">
      <c r="C30" s="62"/>
      <c r="D30" s="62"/>
      <c r="F30" s="74"/>
    </row>
    <row r="31" spans="1:8">
      <c r="C31" s="62"/>
      <c r="D31" s="62"/>
    </row>
    <row r="32" spans="1:8">
      <c r="C32" s="62"/>
      <c r="D32" s="62"/>
    </row>
    <row r="33" spans="3:4">
      <c r="C33" s="62"/>
      <c r="D33" s="62"/>
    </row>
    <row r="34" spans="3:4">
      <c r="C34" s="62"/>
      <c r="D34" s="62"/>
    </row>
    <row r="35" spans="3:4">
      <c r="C35" s="62"/>
      <c r="D35" s="62"/>
    </row>
    <row r="36" spans="3:4">
      <c r="C36" s="62"/>
      <c r="D36" s="62"/>
    </row>
    <row r="37" spans="3:4">
      <c r="C37" s="62"/>
      <c r="D37" s="62"/>
    </row>
    <row r="38" spans="3:4">
      <c r="C38" s="65"/>
      <c r="D38" s="62"/>
    </row>
    <row r="39" spans="3:4">
      <c r="C39" s="62"/>
      <c r="D39" s="62"/>
    </row>
    <row r="40" spans="3:4">
      <c r="C40" s="62"/>
      <c r="D40" s="62"/>
    </row>
    <row r="41" spans="3:4">
      <c r="C41" s="62"/>
      <c r="D41" s="62"/>
    </row>
    <row r="42" spans="3:4">
      <c r="C42" s="62"/>
      <c r="D42" s="62"/>
    </row>
    <row r="43" spans="3:4">
      <c r="C43" s="62"/>
      <c r="D43" s="62"/>
    </row>
    <row r="44" spans="3:4">
      <c r="C44" s="62"/>
    </row>
    <row r="45" spans="3:4">
      <c r="C45" s="62"/>
    </row>
    <row r="46" spans="3:4">
      <c r="C46" s="62"/>
      <c r="D46" s="62"/>
    </row>
    <row r="47" spans="3:4">
      <c r="C47" s="62"/>
      <c r="D47" s="62"/>
    </row>
    <row r="48" spans="3:4">
      <c r="C48" s="62"/>
      <c r="D48" s="62"/>
    </row>
    <row r="49" spans="3:4">
      <c r="C49" s="62"/>
      <c r="D49" s="62"/>
    </row>
    <row r="50" spans="3:4">
      <c r="C50" s="62"/>
      <c r="D50" s="62"/>
    </row>
    <row r="51" spans="3:4">
      <c r="C51" s="62"/>
      <c r="D51" s="62"/>
    </row>
    <row r="52" spans="3:4">
      <c r="C52" s="62"/>
      <c r="D52" s="62"/>
    </row>
    <row r="53" spans="3:4">
      <c r="D53" s="62"/>
    </row>
    <row r="54" spans="3:4">
      <c r="C54" s="62"/>
      <c r="D54" s="62"/>
    </row>
    <row r="55" spans="3:4">
      <c r="C55" s="62"/>
      <c r="D55" s="62"/>
    </row>
  </sheetData>
  <mergeCells count="1">
    <mergeCell ref="F27:H28"/>
  </mergeCells>
  <phoneticPr fontId="0" type="noConversion"/>
  <pageMargins left="0.75" right="0.5" top="0.72" bottom="0.84" header="0.5" footer="0.5"/>
  <pageSetup scale="105" orientation="portrait" r:id="rId1"/>
  <headerFooter alignWithMargins="0">
    <oddHeader xml:space="preserve">&amp;RCBR-12/2015
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J45"/>
  <sheetViews>
    <sheetView view="pageBreakPreview" zoomScale="160" zoomScaleNormal="100" zoomScaleSheetLayoutView="160" workbookViewId="0">
      <selection activeCell="J37" sqref="J37"/>
    </sheetView>
  </sheetViews>
  <sheetFormatPr defaultColWidth="11.42578125" defaultRowHeight="12.75"/>
  <cols>
    <col min="1" max="1" width="6.42578125" style="29" customWidth="1"/>
    <col min="2" max="2" width="8.5703125" style="222" bestFit="1" customWidth="1"/>
    <col min="3" max="3" width="41.85546875" style="29" customWidth="1"/>
    <col min="4" max="5" width="11.42578125" style="29" customWidth="1"/>
    <col min="6" max="6" width="6.28515625" style="30" customWidth="1"/>
    <col min="7" max="7" width="6.28515625" style="276" customWidth="1"/>
    <col min="8" max="8" width="9.28515625" style="387" customWidth="1"/>
    <col min="9" max="9" width="6.28515625" style="29" customWidth="1"/>
    <col min="10" max="10" width="11.42578125" style="29" customWidth="1"/>
    <col min="11" max="16384" width="11.42578125" style="29"/>
  </cols>
  <sheetData>
    <row r="1" spans="1:10">
      <c r="A1" s="469" t="str">
        <f>'ADJ DETAIL INPUT'!A2</f>
        <v>AVISTA UTILITIES</v>
      </c>
      <c r="B1" s="469"/>
      <c r="C1" s="469"/>
      <c r="D1" s="469"/>
      <c r="E1" s="469"/>
      <c r="F1" s="469"/>
      <c r="G1" s="275"/>
      <c r="H1" s="386"/>
      <c r="I1" s="79"/>
      <c r="J1" s="37"/>
    </row>
    <row r="2" spans="1:10">
      <c r="A2" s="474" t="s">
        <v>60</v>
      </c>
      <c r="B2" s="474"/>
      <c r="C2" s="474"/>
      <c r="D2" s="474"/>
      <c r="E2" s="474"/>
      <c r="F2" s="474"/>
      <c r="I2" s="79"/>
      <c r="J2" s="36"/>
    </row>
    <row r="3" spans="1:10" s="36" customFormat="1">
      <c r="A3" s="473" t="s">
        <v>124</v>
      </c>
      <c r="B3" s="473"/>
      <c r="C3" s="473"/>
      <c r="D3" s="473"/>
      <c r="E3" s="473"/>
      <c r="F3" s="473"/>
      <c r="G3" s="277"/>
      <c r="H3" s="388"/>
      <c r="I3" s="38"/>
      <c r="J3" s="39"/>
    </row>
    <row r="4" spans="1:10" s="36" customFormat="1">
      <c r="A4" s="473" t="str">
        <f>'ADJ DETAIL INPUT'!A4</f>
        <v>TWELVE MONTHS ENDED December 31, 2015</v>
      </c>
      <c r="B4" s="473"/>
      <c r="C4" s="473"/>
      <c r="D4" s="473"/>
      <c r="E4" s="473"/>
      <c r="F4" s="473"/>
      <c r="G4" s="277"/>
      <c r="H4" s="388"/>
      <c r="I4" s="38"/>
      <c r="J4" s="39"/>
    </row>
    <row r="5" spans="1:10" s="36" customFormat="1">
      <c r="A5" s="29"/>
      <c r="B5" s="222"/>
      <c r="C5" s="29"/>
      <c r="D5" s="40"/>
      <c r="E5" s="40" t="s">
        <v>60</v>
      </c>
      <c r="F5" s="30"/>
      <c r="G5" s="277"/>
      <c r="H5" s="388"/>
      <c r="I5" s="38"/>
      <c r="J5" s="41"/>
    </row>
    <row r="6" spans="1:10">
      <c r="A6" s="40" t="s">
        <v>61</v>
      </c>
      <c r="B6" s="151" t="s">
        <v>198</v>
      </c>
      <c r="C6" s="40" t="s">
        <v>62</v>
      </c>
      <c r="D6" s="40" t="s">
        <v>63</v>
      </c>
      <c r="E6" s="40" t="s">
        <v>19</v>
      </c>
      <c r="F6" s="48" t="s">
        <v>64</v>
      </c>
      <c r="G6" s="317" t="s">
        <v>146</v>
      </c>
      <c r="H6" s="317" t="s">
        <v>147</v>
      </c>
      <c r="I6" s="318" t="s">
        <v>382</v>
      </c>
      <c r="J6" s="31"/>
    </row>
    <row r="7" spans="1:10">
      <c r="A7" s="312" t="s">
        <v>390</v>
      </c>
      <c r="B7" s="311"/>
      <c r="C7" s="311"/>
      <c r="D7" s="311"/>
      <c r="E7" s="311"/>
      <c r="F7" s="311"/>
      <c r="G7" s="323"/>
      <c r="H7" s="323"/>
      <c r="I7" s="36"/>
      <c r="J7" s="311"/>
    </row>
    <row r="8" spans="1:10">
      <c r="A8" s="154">
        <f>'ADJ DETAIL INPUT'!E$11</f>
        <v>1</v>
      </c>
      <c r="B8" s="223" t="str">
        <f>'ADJ DETAIL INPUT'!E$12</f>
        <v>G-ROO</v>
      </c>
      <c r="C8" s="43" t="str">
        <f>TRIM(CONCATENATE('ADJ DETAIL INPUT'!E$8," ",'ADJ DETAIL INPUT'!E$9," ",'ADJ DETAIL INPUT'!E$10))</f>
        <v>Per Results Report</v>
      </c>
      <c r="D8" s="45">
        <f>'ADJ DETAIL INPUT'!E$59</f>
        <v>14551</v>
      </c>
      <c r="E8" s="45">
        <f>'ADJ DETAIL INPUT'!E$82</f>
        <v>269077</v>
      </c>
      <c r="F8" s="467"/>
      <c r="G8" s="323" t="s">
        <v>114</v>
      </c>
      <c r="H8" s="323"/>
      <c r="I8" s="29" t="s">
        <v>430</v>
      </c>
      <c r="J8" s="39"/>
    </row>
    <row r="9" spans="1:10" s="52" customFormat="1">
      <c r="A9" s="154">
        <f>'ADJ DETAIL INPUT'!F$11</f>
        <v>1.01</v>
      </c>
      <c r="B9" s="223" t="str">
        <f>'ADJ DETAIL INPUT'!F$12</f>
        <v>G-DFIT</v>
      </c>
      <c r="C9" s="43" t="str">
        <f>TRIM(CONCATENATE('ADJ DETAIL INPUT'!F$8," ",'ADJ DETAIL INPUT'!F$9," ",'ADJ DETAIL INPUT'!F$10))</f>
        <v>Deferred FIT Rate Base</v>
      </c>
      <c r="D9" s="49">
        <f>'ADJ DETAIL INPUT'!F$59</f>
        <v>1.2710249999999998</v>
      </c>
      <c r="E9" s="49">
        <f>'ADJ DETAIL INPUT'!F$82</f>
        <v>135</v>
      </c>
      <c r="F9" s="53"/>
      <c r="G9" s="323" t="s">
        <v>114</v>
      </c>
      <c r="H9" s="323"/>
      <c r="I9" s="29" t="s">
        <v>430</v>
      </c>
      <c r="J9" s="54"/>
    </row>
    <row r="10" spans="1:10" s="52" customFormat="1">
      <c r="A10" s="154">
        <f>'ADJ DETAIL INPUT'!G$11</f>
        <v>1.02</v>
      </c>
      <c r="B10" s="223" t="str">
        <f>'ADJ DETAIL INPUT'!G$12</f>
        <v>G-DDC</v>
      </c>
      <c r="C10" s="43" t="str">
        <f>TRIM(CONCATENATE('ADJ DETAIL INPUT'!G$8," ",'ADJ DETAIL INPUT'!G$9," ",'ADJ DETAIL INPUT'!G$10))</f>
        <v>Deferred Debits &amp; Credits</v>
      </c>
      <c r="D10" s="49">
        <f>'ADJ DETAIL INPUT'!G$59</f>
        <v>-0.65</v>
      </c>
      <c r="E10" s="49">
        <f>'ADJ DETAIL INPUT'!G$82</f>
        <v>0</v>
      </c>
      <c r="F10" s="53"/>
      <c r="G10" s="323" t="s">
        <v>394</v>
      </c>
      <c r="H10" s="323"/>
      <c r="I10" s="29" t="s">
        <v>430</v>
      </c>
      <c r="J10" s="54"/>
    </row>
    <row r="11" spans="1:10" s="52" customFormat="1">
      <c r="A11" s="154">
        <f>'ADJ DETAIL INPUT'!H$11</f>
        <v>1.03</v>
      </c>
      <c r="B11" s="223" t="str">
        <f>'ADJ DETAIL INPUT'!H$12</f>
        <v>G-WC</v>
      </c>
      <c r="C11" s="43" t="str">
        <f>TRIM(CONCATENATE('ADJ DETAIL INPUT'!H$8," ",'ADJ DETAIL INPUT'!H$9," ",'ADJ DETAIL INPUT'!H$10))</f>
        <v>Working Capital</v>
      </c>
      <c r="D11" s="49">
        <f>'ADJ DETAIL INPUT'!H$59</f>
        <v>35.390985000000001</v>
      </c>
      <c r="E11" s="49">
        <f>'ADJ DETAIL INPUT'!H$82</f>
        <v>3759</v>
      </c>
      <c r="F11" s="53"/>
      <c r="G11" s="313" t="s">
        <v>114</v>
      </c>
      <c r="H11" s="313"/>
      <c r="I11" s="29" t="s">
        <v>430</v>
      </c>
      <c r="J11" s="54"/>
    </row>
    <row r="12" spans="1:10" s="52" customFormat="1">
      <c r="A12" s="154">
        <f>'ADJ DETAIL INPUT'!I$11</f>
        <v>2.0099999999999998</v>
      </c>
      <c r="B12" s="223" t="str">
        <f>'ADJ DETAIL INPUT'!I$12</f>
        <v>G-EBO</v>
      </c>
      <c r="C12" s="43" t="str">
        <f>TRIM(CONCATENATE('ADJ DETAIL INPUT'!I$8," ",'ADJ DETAIL INPUT'!I$9," ",'ADJ DETAIL INPUT'!I$10))</f>
        <v>Eliminate B &amp; O Taxes</v>
      </c>
      <c r="D12" s="49">
        <f>'ADJ DETAIL INPUT'!I$59</f>
        <v>-17.55</v>
      </c>
      <c r="E12" s="49">
        <f>'ADJ DETAIL INPUT'!I$82</f>
        <v>0</v>
      </c>
      <c r="F12" s="53"/>
      <c r="G12" s="313" t="s">
        <v>394</v>
      </c>
      <c r="H12" s="313"/>
      <c r="I12" s="29" t="s">
        <v>430</v>
      </c>
      <c r="J12" s="54"/>
    </row>
    <row r="13" spans="1:10" s="52" customFormat="1">
      <c r="A13" s="154">
        <f>'ADJ DETAIL INPUT'!J$11</f>
        <v>2.0199999999999996</v>
      </c>
      <c r="B13" s="223" t="str">
        <f>'ADJ DETAIL INPUT'!J$12</f>
        <v>G-PT</v>
      </c>
      <c r="C13" s="43" t="str">
        <f>TRIM(CONCATENATE('ADJ DETAIL INPUT'!J$8," ",'ADJ DETAIL INPUT'!J$9," ",'ADJ DETAIL INPUT'!J$10))</f>
        <v>Restate Property Tax</v>
      </c>
      <c r="D13" s="49">
        <f>'ADJ DETAIL INPUT'!J$59</f>
        <v>235.95</v>
      </c>
      <c r="E13" s="49">
        <f>'ADJ DETAIL INPUT'!J$82</f>
        <v>0</v>
      </c>
      <c r="F13" s="53"/>
      <c r="G13" s="323" t="s">
        <v>394</v>
      </c>
      <c r="H13" s="323"/>
      <c r="I13" s="29" t="s">
        <v>430</v>
      </c>
      <c r="J13" s="54"/>
    </row>
    <row r="14" spans="1:10" s="52" customFormat="1">
      <c r="A14" s="154">
        <f>'ADJ DETAIL INPUT'!K$11</f>
        <v>2.0299999999999994</v>
      </c>
      <c r="B14" s="223" t="str">
        <f>'ADJ DETAIL INPUT'!K$12</f>
        <v>G-UE</v>
      </c>
      <c r="C14" s="43" t="str">
        <f>TRIM(CONCATENATE('ADJ DETAIL INPUT'!K$8," ",'ADJ DETAIL INPUT'!K$9," ",'ADJ DETAIL INPUT'!K$10))</f>
        <v>Uncollectible Expense</v>
      </c>
      <c r="D14" s="49">
        <f>'ADJ DETAIL INPUT'!K$59</f>
        <v>152.75</v>
      </c>
      <c r="E14" s="49">
        <f>'ADJ DETAIL INPUT'!K$82</f>
        <v>0</v>
      </c>
      <c r="F14" s="53"/>
      <c r="G14" s="323" t="s">
        <v>114</v>
      </c>
      <c r="H14" s="323"/>
      <c r="I14" s="29" t="s">
        <v>430</v>
      </c>
      <c r="J14" s="54"/>
    </row>
    <row r="15" spans="1:10" s="52" customFormat="1">
      <c r="A15" s="154">
        <f>'ADJ DETAIL INPUT'!L$11</f>
        <v>2.0399999999999991</v>
      </c>
      <c r="B15" s="223" t="str">
        <f>'ADJ DETAIL INPUT'!L$12</f>
        <v>G-RE</v>
      </c>
      <c r="C15" s="43" t="str">
        <f>TRIM(CONCATENATE('ADJ DETAIL INPUT'!L$8," ",'ADJ DETAIL INPUT'!L$9," ",'ADJ DETAIL INPUT'!L$10))</f>
        <v>Regulatory Expense</v>
      </c>
      <c r="D15" s="49">
        <f>'ADJ DETAIL INPUT'!L$59</f>
        <v>16.25</v>
      </c>
      <c r="E15" s="49">
        <f>'ADJ DETAIL INPUT'!L$82</f>
        <v>0</v>
      </c>
      <c r="F15" s="53"/>
      <c r="G15" s="313" t="s">
        <v>394</v>
      </c>
      <c r="H15" s="313"/>
      <c r="I15" s="29" t="s">
        <v>430</v>
      </c>
      <c r="J15" s="54"/>
    </row>
    <row r="16" spans="1:10" s="52" customFormat="1">
      <c r="A16" s="154">
        <f>'ADJ DETAIL INPUT'!M$11</f>
        <v>2.0499999999999989</v>
      </c>
      <c r="B16" s="223" t="str">
        <f>'ADJ DETAIL INPUT'!M$12</f>
        <v>G-ID</v>
      </c>
      <c r="C16" s="43" t="str">
        <f>TRIM(CONCATENATE('ADJ DETAIL INPUT'!M$8," ",'ADJ DETAIL INPUT'!M$9," ",'ADJ DETAIL INPUT'!M$10))</f>
        <v>Injuries and Damages</v>
      </c>
      <c r="D16" s="49">
        <f>'ADJ DETAIL INPUT'!M$59</f>
        <v>-172.25</v>
      </c>
      <c r="E16" s="49">
        <f>'ADJ DETAIL INPUT'!M$82</f>
        <v>0</v>
      </c>
      <c r="F16" s="53"/>
      <c r="G16" s="323" t="s">
        <v>394</v>
      </c>
      <c r="H16" s="323"/>
      <c r="I16" s="29" t="s">
        <v>430</v>
      </c>
      <c r="J16" s="54"/>
    </row>
    <row r="17" spans="1:10" s="52" customFormat="1">
      <c r="A17" s="154">
        <f>'ADJ DETAIL INPUT'!N$11</f>
        <v>2.0599999999999987</v>
      </c>
      <c r="B17" s="223" t="str">
        <f>'ADJ DETAIL INPUT'!N$12</f>
        <v>G-FIT</v>
      </c>
      <c r="C17" s="43" t="str">
        <f>TRIM(CONCATENATE('ADJ DETAIL INPUT'!N$8," ",'ADJ DETAIL INPUT'!N$9," ",'ADJ DETAIL INPUT'!N$10))</f>
        <v>FIT / DFIT Expense</v>
      </c>
      <c r="D17" s="70">
        <f>'ADJ DETAIL INPUT'!N$59</f>
        <v>0</v>
      </c>
      <c r="E17" s="49">
        <f>'ADJ DETAIL INPUT'!N$82</f>
        <v>0</v>
      </c>
      <c r="F17" s="53"/>
      <c r="G17" s="323" t="s">
        <v>114</v>
      </c>
      <c r="H17" s="323"/>
      <c r="I17" s="29" t="s">
        <v>430</v>
      </c>
      <c r="J17" s="54"/>
    </row>
    <row r="18" spans="1:10" s="52" customFormat="1">
      <c r="A18" s="154">
        <f>'ADJ DETAIL INPUT'!O$11</f>
        <v>2.0699999999999985</v>
      </c>
      <c r="B18" s="223" t="str">
        <f>'ADJ DETAIL INPUT'!O$12</f>
        <v>G-OSC</v>
      </c>
      <c r="C18" s="43" t="str">
        <f>TRIM(CONCATENATE('ADJ DETAIL INPUT'!O$8," ",'ADJ DETAIL INPUT'!O$9," ",'ADJ DETAIL INPUT'!O$10))</f>
        <v>Office Space Charges to Non-Utility</v>
      </c>
      <c r="D18" s="49">
        <f>'ADJ DETAIL INPUT'!O$59</f>
        <v>6.5</v>
      </c>
      <c r="E18" s="49">
        <f>'ADJ DETAIL INPUT'!O$82</f>
        <v>0</v>
      </c>
      <c r="F18" s="53"/>
      <c r="G18" s="323" t="s">
        <v>114</v>
      </c>
      <c r="H18" s="323"/>
      <c r="I18" s="29" t="s">
        <v>430</v>
      </c>
      <c r="J18" s="54"/>
    </row>
    <row r="19" spans="1:10" s="52" customFormat="1">
      <c r="A19" s="154">
        <f>'ADJ DETAIL INPUT'!P$11</f>
        <v>2.0799999999999983</v>
      </c>
      <c r="B19" s="223" t="str">
        <f>'ADJ DETAIL INPUT'!P$12</f>
        <v>G-RET</v>
      </c>
      <c r="C19" s="43" t="str">
        <f>TRIM(CONCATENATE('ADJ DETAIL INPUT'!P$8," ",'ADJ DETAIL INPUT'!P$9," ",'ADJ DETAIL INPUT'!P$10))</f>
        <v>Restate Excise Taxes</v>
      </c>
      <c r="D19" s="49">
        <f>'ADJ DETAIL INPUT'!P$59</f>
        <v>0</v>
      </c>
      <c r="E19" s="49">
        <f>'ADJ DETAIL INPUT'!P$82</f>
        <v>0</v>
      </c>
      <c r="F19" s="53"/>
      <c r="G19" s="313" t="s">
        <v>394</v>
      </c>
      <c r="H19" s="313"/>
      <c r="I19" s="29" t="s">
        <v>430</v>
      </c>
      <c r="J19" s="54"/>
    </row>
    <row r="20" spans="1:10" s="52" customFormat="1">
      <c r="A20" s="154">
        <f>'ADJ DETAIL INPUT'!Q$11</f>
        <v>2.0899999999999981</v>
      </c>
      <c r="B20" s="223" t="str">
        <f>'ADJ DETAIL INPUT'!Q$12</f>
        <v>G-NGL</v>
      </c>
      <c r="C20" s="43" t="str">
        <f>TRIM(CONCATENATE('ADJ DETAIL INPUT'!Q$8," ",'ADJ DETAIL INPUT'!Q$9," ",'ADJ DETAIL INPUT'!Q$10))</f>
        <v>Net Gains/Losses</v>
      </c>
      <c r="D20" s="49">
        <f>'ADJ DETAIL INPUT'!Q$59</f>
        <v>3.9000000000000004</v>
      </c>
      <c r="E20" s="49">
        <f>'ADJ DETAIL INPUT'!Q$82</f>
        <v>0</v>
      </c>
      <c r="F20" s="53"/>
      <c r="G20" s="313" t="s">
        <v>394</v>
      </c>
      <c r="H20" s="313"/>
      <c r="I20" s="29" t="s">
        <v>430</v>
      </c>
      <c r="J20" s="54"/>
    </row>
    <row r="21" spans="1:10" s="44" customFormat="1">
      <c r="A21" s="154">
        <f>'ADJ DETAIL INPUT'!R$11</f>
        <v>2.0999999999999979</v>
      </c>
      <c r="B21" s="223" t="str">
        <f>'ADJ DETAIL INPUT'!R$12</f>
        <v>G-WN</v>
      </c>
      <c r="C21" s="43" t="str">
        <f>TRIM(CONCATENATE('ADJ DETAIL INPUT'!R$8," ",'ADJ DETAIL INPUT'!R$9," ",'ADJ DETAIL INPUT'!R$10))</f>
        <v>Weather Normalization</v>
      </c>
      <c r="D21" s="49">
        <f>'ADJ DETAIL INPUT'!R$59</f>
        <v>-21.450000000000003</v>
      </c>
      <c r="E21" s="49">
        <f>'ADJ DETAIL INPUT'!R$82</f>
        <v>0</v>
      </c>
      <c r="F21" s="50"/>
      <c r="G21" s="313" t="s">
        <v>405</v>
      </c>
      <c r="H21" s="313"/>
      <c r="I21" s="29" t="s">
        <v>430</v>
      </c>
      <c r="J21" s="51"/>
    </row>
    <row r="22" spans="1:10" s="74" customFormat="1" ht="14.25" customHeight="1">
      <c r="A22" s="155">
        <f>'ADJ DETAIL INPUT'!S$11</f>
        <v>2.1099999999999977</v>
      </c>
      <c r="B22" s="223" t="str">
        <f>'ADJ DETAIL INPUT'!S$12</f>
        <v>G-EAS</v>
      </c>
      <c r="C22" s="69" t="str">
        <f>TRIM(CONCATENATE('ADJ DETAIL INPUT'!S$8," ",'ADJ DETAIL INPUT'!S$9," ",'ADJ DETAIL INPUT'!S$10))</f>
        <v>Eliminate Adder Schedules</v>
      </c>
      <c r="D22" s="70">
        <f>'ADJ DETAIL INPUT'!S$59</f>
        <v>591.5</v>
      </c>
      <c r="E22" s="70">
        <f>'ADJ DETAIL INPUT'!S$82</f>
        <v>0</v>
      </c>
      <c r="F22" s="71"/>
      <c r="G22" s="313" t="s">
        <v>405</v>
      </c>
      <c r="H22" s="313"/>
      <c r="I22" s="29" t="s">
        <v>430</v>
      </c>
      <c r="J22" s="73"/>
    </row>
    <row r="23" spans="1:10" s="75" customFormat="1">
      <c r="A23" s="154">
        <f>'ADJ DETAIL INPUT'!T$11</f>
        <v>2.1199999999999974</v>
      </c>
      <c r="B23" s="223" t="str">
        <f>'ADJ DETAIL INPUT'!T$12</f>
        <v>G-MR</v>
      </c>
      <c r="C23" s="69" t="str">
        <f>TRIM(CONCATENATE('ADJ DETAIL INPUT'!T$8," ",'ADJ DETAIL INPUT'!T$9," ",'ADJ DETAIL INPUT'!T$10))</f>
        <v>Misc Restating</v>
      </c>
      <c r="D23" s="70">
        <f>'ADJ DETAIL INPUT'!T$59</f>
        <v>57.85</v>
      </c>
      <c r="E23" s="70">
        <f>'ADJ DETAIL INPUT'!T$82</f>
        <v>0</v>
      </c>
      <c r="F23" s="71"/>
      <c r="G23" s="323" t="s">
        <v>394</v>
      </c>
      <c r="H23" s="323"/>
      <c r="I23" s="29" t="s">
        <v>430</v>
      </c>
      <c r="J23" s="76"/>
    </row>
    <row r="24" spans="1:10" s="75" customFormat="1">
      <c r="A24" s="154">
        <f>'ADJ DETAIL INPUT'!U$11</f>
        <v>2.1299999999999972</v>
      </c>
      <c r="B24" s="223" t="str">
        <f>'ADJ DETAIL INPUT'!U$12</f>
        <v>G-DI</v>
      </c>
      <c r="C24" s="69" t="str">
        <f>TRIM(CONCATENATE('ADJ DETAIL INPUT'!U$8," ",'ADJ DETAIL INPUT'!U$9," ",'ADJ DETAIL INPUT'!U$10))</f>
        <v>Restate Debt Interest</v>
      </c>
      <c r="D24" s="70">
        <f>'ADJ DETAIL INPUT'!U$59</f>
        <v>-35</v>
      </c>
      <c r="E24" s="70">
        <f>'ADJ DETAIL INPUT'!U$82</f>
        <v>0</v>
      </c>
      <c r="F24" s="71"/>
      <c r="G24" s="313" t="s">
        <v>111</v>
      </c>
      <c r="I24" s="29" t="s">
        <v>430</v>
      </c>
    </row>
    <row r="25" spans="1:10" s="52" customFormat="1">
      <c r="A25" s="154">
        <f>'ADJ DETAIL INPUT'!V$11</f>
        <v>2.14</v>
      </c>
      <c r="B25" s="223" t="str">
        <f>'ADJ DETAIL INPUT'!V$12</f>
        <v>G-CD</v>
      </c>
      <c r="C25" s="43" t="str">
        <f>TRIM(CONCATENATE('ADJ DETAIL INPUT'!V$8," ",'ADJ DETAIL INPUT'!V$9," ",'ADJ DETAIL INPUT'!V$10))</f>
        <v>2015 Project Compass Deferral</v>
      </c>
      <c r="D25" s="49">
        <f>'ADJ DETAIL INPUT'!V$59</f>
        <v>1356.5500000000002</v>
      </c>
      <c r="E25" s="49">
        <f>'ADJ DETAIL INPUT'!V$82</f>
        <v>0</v>
      </c>
      <c r="F25" s="53"/>
      <c r="G25" s="313" t="s">
        <v>405</v>
      </c>
      <c r="H25" s="313"/>
      <c r="I25" s="29" t="s">
        <v>430</v>
      </c>
      <c r="J25" s="54"/>
    </row>
    <row r="26" spans="1:10">
      <c r="A26" s="154"/>
      <c r="B26" s="223"/>
      <c r="C26" s="43"/>
      <c r="D26" s="49"/>
      <c r="E26" s="49"/>
      <c r="F26" s="151"/>
      <c r="G26" s="313"/>
      <c r="H26" s="313"/>
      <c r="J26" s="39"/>
    </row>
    <row r="27" spans="1:10" ht="15" thickBot="1">
      <c r="A27" s="156"/>
      <c r="B27" s="224"/>
      <c r="C27" s="321" t="s">
        <v>399</v>
      </c>
      <c r="D27" s="47">
        <f>SUM(D8:D26)</f>
        <v>16762.012010000002</v>
      </c>
      <c r="E27" s="47">
        <f>SUM(E8:E26)</f>
        <v>272971</v>
      </c>
      <c r="F27" s="56">
        <f>D27/E27</f>
        <v>6.1405834356030503E-2</v>
      </c>
      <c r="G27" s="313"/>
      <c r="H27" s="313"/>
      <c r="I27" s="322"/>
      <c r="J27" s="39"/>
    </row>
    <row r="28" spans="1:10" ht="12.75" customHeight="1" thickTop="1">
      <c r="A28" s="30"/>
      <c r="D28" s="46"/>
      <c r="F28" s="320"/>
      <c r="G28" s="313"/>
      <c r="H28" s="313"/>
      <c r="I28" s="276"/>
      <c r="J28" s="39"/>
    </row>
    <row r="29" spans="1:10" ht="12.75" customHeight="1">
      <c r="A29" s="319" t="s">
        <v>401</v>
      </c>
      <c r="C29" s="29" t="s">
        <v>123</v>
      </c>
      <c r="D29" s="46"/>
      <c r="F29" s="320"/>
      <c r="G29" s="313" t="s">
        <v>114</v>
      </c>
      <c r="H29" s="313"/>
      <c r="I29" s="29" t="s">
        <v>430</v>
      </c>
      <c r="J29" s="39"/>
    </row>
    <row r="30" spans="1:10" ht="12.75" customHeight="1">
      <c r="A30" s="42"/>
      <c r="B30" s="225"/>
      <c r="C30" s="43"/>
      <c r="D30" s="46"/>
      <c r="F30" s="320"/>
      <c r="I30" s="36"/>
      <c r="J30" s="39"/>
    </row>
    <row r="31" spans="1:10" ht="12.75" customHeight="1">
      <c r="A31" s="427"/>
      <c r="B31" s="428"/>
      <c r="C31" s="429"/>
      <c r="D31" s="46"/>
      <c r="I31" s="36"/>
      <c r="J31" s="39"/>
    </row>
    <row r="32" spans="1:10" s="74" customFormat="1" ht="14.25" customHeight="1">
      <c r="A32" s="430"/>
      <c r="B32" s="431"/>
      <c r="C32" s="429"/>
      <c r="D32" s="70"/>
      <c r="E32" s="70"/>
      <c r="F32" s="71"/>
      <c r="G32" s="313"/>
      <c r="H32" s="399"/>
      <c r="I32" s="322"/>
      <c r="J32" s="73"/>
    </row>
    <row r="33" spans="1:10" ht="12.75" customHeight="1">
      <c r="A33" s="42"/>
      <c r="B33" s="225"/>
      <c r="C33" s="43"/>
      <c r="D33" s="46"/>
      <c r="I33" s="36"/>
      <c r="J33" s="39"/>
    </row>
    <row r="34" spans="1:10" ht="12.75" customHeight="1">
      <c r="A34" s="42"/>
      <c r="B34" s="225"/>
      <c r="C34" s="43"/>
      <c r="D34" s="46"/>
      <c r="I34" s="36"/>
      <c r="J34" s="39"/>
    </row>
    <row r="35" spans="1:10" ht="12.75" customHeight="1">
      <c r="A35" s="55"/>
      <c r="B35" s="226"/>
      <c r="C35" s="43"/>
      <c r="D35" s="46"/>
      <c r="I35" s="36"/>
      <c r="J35" s="39"/>
    </row>
    <row r="36" spans="1:10" ht="12.75" customHeight="1">
      <c r="A36" s="55"/>
      <c r="B36" s="226"/>
      <c r="C36" s="43"/>
      <c r="D36" s="46"/>
      <c r="G36" s="277"/>
      <c r="H36" s="388"/>
      <c r="I36" s="36"/>
      <c r="J36" s="39"/>
    </row>
    <row r="37" spans="1:10" ht="12.75" customHeight="1">
      <c r="A37" s="55"/>
      <c r="B37" s="226"/>
      <c r="G37" s="277"/>
      <c r="H37" s="388"/>
      <c r="I37" s="36"/>
      <c r="J37" s="39"/>
    </row>
    <row r="38" spans="1:10" ht="12.75" customHeight="1">
      <c r="C38" s="36"/>
      <c r="F38" s="29"/>
      <c r="G38" s="277"/>
      <c r="H38" s="388"/>
      <c r="I38" s="38"/>
      <c r="J38" s="38"/>
    </row>
    <row r="39" spans="1:10" ht="12.75" customHeight="1">
      <c r="F39" s="29"/>
      <c r="G39" s="277"/>
      <c r="H39" s="388"/>
      <c r="I39" s="38"/>
      <c r="J39" s="38"/>
    </row>
    <row r="40" spans="1:10" ht="12.75" customHeight="1">
      <c r="C40" s="36"/>
      <c r="F40" s="29"/>
      <c r="G40" s="277"/>
      <c r="H40" s="388"/>
      <c r="I40" s="38"/>
      <c r="J40" s="38"/>
    </row>
    <row r="41" spans="1:10" ht="12.75" customHeight="1">
      <c r="C41" s="36"/>
      <c r="F41" s="29"/>
      <c r="G41" s="277"/>
      <c r="H41" s="388"/>
      <c r="I41" s="38"/>
      <c r="J41" s="38"/>
    </row>
    <row r="42" spans="1:10" ht="12.75" customHeight="1"/>
    <row r="43" spans="1:10" ht="12.75" customHeight="1"/>
    <row r="44" spans="1:10" ht="12.75" customHeight="1"/>
    <row r="45" spans="1:10" ht="12.75" customHeight="1"/>
  </sheetData>
  <customSheetViews>
    <customSheetView guid="{5BE913A1-B14F-11D2-B0DC-0000832CDFF0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1"/>
      <headerFooter alignWithMargins="0"/>
    </customSheetView>
    <customSheetView guid="{A15D1964-B049-11D2-8670-0000832CEEE8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2"/>
      <headerFooter alignWithMargins="0"/>
    </customSheetView>
  </customSheetViews>
  <mergeCells count="4">
    <mergeCell ref="A4:F4"/>
    <mergeCell ref="A1:F1"/>
    <mergeCell ref="A2:F2"/>
    <mergeCell ref="A3:F3"/>
  </mergeCells>
  <phoneticPr fontId="0" type="noConversion"/>
  <pageMargins left="0.75" right="0.5" top="1" bottom="1" header="0.5" footer="0.5"/>
  <pageSetup orientation="portrait" horizontalDpi="4294967292" r:id="rId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V98"/>
  <sheetViews>
    <sheetView view="pageBreakPreview" zoomScale="85" zoomScaleNormal="100" zoomScaleSheetLayoutView="85" workbookViewId="0">
      <pane xSplit="5" ySplit="12" topLeftCell="F13" activePane="bottomRight" state="frozen"/>
      <selection activeCell="AF87" sqref="AF87"/>
      <selection pane="topRight" activeCell="AF87" sqref="AF87"/>
      <selection pane="bottomLeft" activeCell="AF87" sqref="AF87"/>
      <selection pane="bottomRight" activeCell="J1" sqref="J1:J1048576"/>
    </sheetView>
  </sheetViews>
  <sheetFormatPr defaultColWidth="10.7109375" defaultRowHeight="12"/>
  <cols>
    <col min="1" max="1" width="5.7109375" style="130" customWidth="1"/>
    <col min="2" max="3" width="1.7109375" style="106" customWidth="1"/>
    <col min="4" max="4" width="28.7109375" style="106" customWidth="1"/>
    <col min="5" max="5" width="17.28515625" style="108" customWidth="1"/>
    <col min="6" max="21" width="20.42578125" style="108" customWidth="1"/>
    <col min="22" max="22" width="20.42578125" style="406" customWidth="1"/>
    <col min="23" max="16384" width="10.7109375" style="106"/>
  </cols>
  <sheetData>
    <row r="1" spans="1:22">
      <c r="F1" s="164" t="s">
        <v>168</v>
      </c>
      <c r="G1" s="164" t="s">
        <v>168</v>
      </c>
      <c r="H1" s="164" t="s">
        <v>168</v>
      </c>
      <c r="I1" s="164" t="s">
        <v>168</v>
      </c>
      <c r="J1" s="164" t="s">
        <v>168</v>
      </c>
      <c r="K1" s="164" t="s">
        <v>168</v>
      </c>
      <c r="L1" s="164" t="s">
        <v>168</v>
      </c>
      <c r="M1" s="164" t="s">
        <v>168</v>
      </c>
      <c r="N1" s="164" t="s">
        <v>168</v>
      </c>
      <c r="O1" s="164" t="s">
        <v>168</v>
      </c>
      <c r="P1" s="164" t="s">
        <v>168</v>
      </c>
      <c r="Q1" s="164" t="s">
        <v>168</v>
      </c>
      <c r="R1" s="164" t="s">
        <v>168</v>
      </c>
      <c r="S1" s="164" t="s">
        <v>168</v>
      </c>
      <c r="T1" s="164" t="s">
        <v>168</v>
      </c>
      <c r="U1" s="164" t="s">
        <v>168</v>
      </c>
      <c r="V1" s="164" t="s">
        <v>168</v>
      </c>
    </row>
    <row r="2" spans="1:22" ht="12.75" customHeight="1">
      <c r="A2" s="105" t="str">
        <f>'ROO INPUT'!A3:C3</f>
        <v>AVISTA UTILITIES</v>
      </c>
      <c r="E2" s="107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</row>
    <row r="3" spans="1:22" ht="12.75" customHeight="1">
      <c r="A3" s="105" t="str">
        <f>'ROO INPUT'!A4:C4</f>
        <v xml:space="preserve">WASHINGTON NATURAL GAS RESULTS </v>
      </c>
      <c r="E3" s="107"/>
      <c r="V3" s="108"/>
    </row>
    <row r="4" spans="1:22" ht="12.75" customHeight="1">
      <c r="A4" s="105" t="str">
        <f>'ROO INPUT'!A5:C5</f>
        <v>TWELVE MONTHS ENDED December 31, 2015</v>
      </c>
      <c r="E4" s="110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</row>
    <row r="5" spans="1:22">
      <c r="A5" s="105" t="str">
        <f>'ROO INPUT'!A6:C6</f>
        <v xml:space="preserve">(000'S OF DOLLARS)   </v>
      </c>
      <c r="B5" s="105"/>
      <c r="C5" s="105"/>
      <c r="D5" s="105"/>
      <c r="E5" s="105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</row>
    <row r="6" spans="1:22" ht="12.75" customHeight="1">
      <c r="A6" s="105"/>
      <c r="V6" s="108"/>
    </row>
    <row r="7" spans="1:22" s="113" customFormat="1">
      <c r="A7" s="112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</row>
    <row r="8" spans="1:22" s="113" customFormat="1" ht="12" customHeight="1">
      <c r="A8" s="115"/>
      <c r="B8" s="116"/>
      <c r="C8" s="117"/>
      <c r="D8" s="118"/>
      <c r="E8" s="119" t="str">
        <f>'ADJ DETAIL INPUT'!E8</f>
        <v>Per</v>
      </c>
      <c r="F8" s="119" t="str">
        <f>'ADJ DETAIL INPUT'!F8</f>
        <v xml:space="preserve">Deferred </v>
      </c>
      <c r="G8" s="119" t="str">
        <f>'ADJ DETAIL INPUT'!G8</f>
        <v>Deferred Debits</v>
      </c>
      <c r="H8" s="119" t="str">
        <f>'ADJ DETAIL INPUT'!H8</f>
        <v>Working</v>
      </c>
      <c r="I8" s="119" t="str">
        <f>'ADJ DETAIL INPUT'!I8</f>
        <v xml:space="preserve">Eliminate </v>
      </c>
      <c r="J8" s="119" t="str">
        <f>'ADJ DETAIL INPUT'!J8</f>
        <v>Restate</v>
      </c>
      <c r="K8" s="119" t="str">
        <f>'ADJ DETAIL INPUT'!K8</f>
        <v>Uncollectible</v>
      </c>
      <c r="L8" s="119" t="str">
        <f>'ADJ DETAIL INPUT'!L8</f>
        <v>Regulatory</v>
      </c>
      <c r="M8" s="119" t="str">
        <f>'ADJ DETAIL INPUT'!M8</f>
        <v>Injuries</v>
      </c>
      <c r="N8" s="119" t="str">
        <f>'ADJ DETAIL INPUT'!N8</f>
        <v xml:space="preserve">FIT / </v>
      </c>
      <c r="O8" s="119" t="str">
        <f>'ADJ DETAIL INPUT'!O8</f>
        <v>Office Space</v>
      </c>
      <c r="P8" s="119" t="str">
        <f>'ADJ DETAIL INPUT'!P8</f>
        <v>Restate</v>
      </c>
      <c r="Q8" s="119" t="str">
        <f>'ADJ DETAIL INPUT'!Q8</f>
        <v>Net</v>
      </c>
      <c r="R8" s="119" t="str">
        <f>'ADJ DETAIL INPUT'!R8</f>
        <v xml:space="preserve">Weather </v>
      </c>
      <c r="S8" s="119" t="str">
        <f>'ADJ DETAIL INPUT'!S8</f>
        <v>Eliminate</v>
      </c>
      <c r="T8" s="119" t="str">
        <f>'ADJ DETAIL INPUT'!T8</f>
        <v>Misc</v>
      </c>
      <c r="U8" s="400" t="str">
        <f>'ADJ DETAIL INPUT'!U8</f>
        <v>Restate</v>
      </c>
      <c r="V8" s="400" t="str">
        <f>'ADJ DETAIL INPUT'!V8</f>
        <v>2015 Project</v>
      </c>
    </row>
    <row r="9" spans="1:22" s="113" customFormat="1">
      <c r="A9" s="120" t="s">
        <v>7</v>
      </c>
      <c r="B9" s="121"/>
      <c r="C9" s="122"/>
      <c r="D9" s="123"/>
      <c r="E9" s="124" t="str">
        <f>'ADJ DETAIL INPUT'!E9</f>
        <v xml:space="preserve">Results </v>
      </c>
      <c r="F9" s="124" t="str">
        <f>'ADJ DETAIL INPUT'!F9</f>
        <v>FIT</v>
      </c>
      <c r="G9" s="124" t="str">
        <f>'ADJ DETAIL INPUT'!G9</f>
        <v>&amp; Credits</v>
      </c>
      <c r="H9" s="124" t="str">
        <f>'ADJ DETAIL INPUT'!H9</f>
        <v>Capital</v>
      </c>
      <c r="I9" s="124" t="str">
        <f>'ADJ DETAIL INPUT'!I9</f>
        <v xml:space="preserve">B &amp; O </v>
      </c>
      <c r="J9" s="124" t="str">
        <f>'ADJ DETAIL INPUT'!J9</f>
        <v>Property</v>
      </c>
      <c r="K9" s="124" t="str">
        <f>'ADJ DETAIL INPUT'!K9</f>
        <v>Expense</v>
      </c>
      <c r="L9" s="124" t="str">
        <f>'ADJ DETAIL INPUT'!L9</f>
        <v>Expense</v>
      </c>
      <c r="M9" s="124" t="str">
        <f>'ADJ DETAIL INPUT'!M9</f>
        <v xml:space="preserve">and </v>
      </c>
      <c r="N9" s="124" t="str">
        <f>'ADJ DETAIL INPUT'!N9</f>
        <v xml:space="preserve">DFIT </v>
      </c>
      <c r="O9" s="124" t="str">
        <f>'ADJ DETAIL INPUT'!O9</f>
        <v>Charges to</v>
      </c>
      <c r="P9" s="124" t="str">
        <f>'ADJ DETAIL INPUT'!P9</f>
        <v>Excise</v>
      </c>
      <c r="Q9" s="124" t="str">
        <f>'ADJ DETAIL INPUT'!Q9</f>
        <v>Gains/Losses</v>
      </c>
      <c r="R9" s="124" t="str">
        <f>'ADJ DETAIL INPUT'!R9</f>
        <v xml:space="preserve">Normalization </v>
      </c>
      <c r="S9" s="124" t="str">
        <f>'ADJ DETAIL INPUT'!S9</f>
        <v>Adder</v>
      </c>
      <c r="T9" s="124" t="str">
        <f>'ADJ DETAIL INPUT'!T9</f>
        <v>Restating</v>
      </c>
      <c r="U9" s="401" t="str">
        <f>'ADJ DETAIL INPUT'!U9</f>
        <v>Debt</v>
      </c>
      <c r="V9" s="401" t="str">
        <f>'ADJ DETAIL INPUT'!V9</f>
        <v>Compass</v>
      </c>
    </row>
    <row r="10" spans="1:22" s="113" customFormat="1">
      <c r="A10" s="125" t="s">
        <v>16</v>
      </c>
      <c r="B10" s="126"/>
      <c r="C10" s="127"/>
      <c r="D10" s="128" t="s">
        <v>17</v>
      </c>
      <c r="E10" s="129" t="str">
        <f>'ADJ DETAIL INPUT'!E10</f>
        <v>Report</v>
      </c>
      <c r="F10" s="129" t="str">
        <f>'ADJ DETAIL INPUT'!F10</f>
        <v>Rate Base</v>
      </c>
      <c r="G10" s="129"/>
      <c r="H10" s="129"/>
      <c r="I10" s="129" t="str">
        <f>'ADJ DETAIL INPUT'!I10</f>
        <v>Taxes</v>
      </c>
      <c r="J10" s="129" t="str">
        <f>'ADJ DETAIL INPUT'!J10</f>
        <v>Tax</v>
      </c>
      <c r="K10" s="129"/>
      <c r="L10" s="129"/>
      <c r="M10" s="129" t="str">
        <f>'ADJ DETAIL INPUT'!M10</f>
        <v>Damages</v>
      </c>
      <c r="N10" s="129" t="str">
        <f>'ADJ DETAIL INPUT'!N10</f>
        <v>Expense</v>
      </c>
      <c r="O10" s="129" t="str">
        <f>'ADJ DETAIL INPUT'!O10</f>
        <v>Non-Utility</v>
      </c>
      <c r="P10" s="129" t="str">
        <f>'ADJ DETAIL INPUT'!P10</f>
        <v>Taxes</v>
      </c>
      <c r="Q10" s="129"/>
      <c r="R10" s="129"/>
      <c r="S10" s="129" t="str">
        <f>'ADJ DETAIL INPUT'!S10</f>
        <v>Schedules</v>
      </c>
      <c r="T10" s="129"/>
      <c r="U10" s="402" t="str">
        <f>'ADJ DETAIL INPUT'!U10</f>
        <v>Interest</v>
      </c>
      <c r="V10" s="402" t="str">
        <f>'ADJ DETAIL INPUT'!V10</f>
        <v>Deferral</v>
      </c>
    </row>
    <row r="11" spans="1:22" s="113" customFormat="1">
      <c r="A11" s="112"/>
      <c r="B11" s="152" t="s">
        <v>149</v>
      </c>
      <c r="E11" s="153">
        <f>'ADJ DETAIL INPUT'!E11</f>
        <v>1</v>
      </c>
      <c r="F11" s="153">
        <f>'ADJ DETAIL INPUT'!F11</f>
        <v>1.01</v>
      </c>
      <c r="G11" s="153">
        <f>'ADJ DETAIL INPUT'!G11</f>
        <v>1.02</v>
      </c>
      <c r="H11" s="153">
        <f>'ADJ DETAIL INPUT'!H11</f>
        <v>1.03</v>
      </c>
      <c r="I11" s="153">
        <f>'ADJ DETAIL INPUT'!I11</f>
        <v>2.0099999999999998</v>
      </c>
      <c r="J11" s="153">
        <f>'ADJ DETAIL INPUT'!J11</f>
        <v>2.0199999999999996</v>
      </c>
      <c r="K11" s="153">
        <f>'ADJ DETAIL INPUT'!K11</f>
        <v>2.0299999999999994</v>
      </c>
      <c r="L11" s="153">
        <f>'ADJ DETAIL INPUT'!L11</f>
        <v>2.0399999999999991</v>
      </c>
      <c r="M11" s="153">
        <f>'ADJ DETAIL INPUT'!M11</f>
        <v>2.0499999999999989</v>
      </c>
      <c r="N11" s="153">
        <f>'ADJ DETAIL INPUT'!N11</f>
        <v>2.0599999999999987</v>
      </c>
      <c r="O11" s="153">
        <f>'ADJ DETAIL INPUT'!O11</f>
        <v>2.0699999999999985</v>
      </c>
      <c r="P11" s="153">
        <f>'ADJ DETAIL INPUT'!P11</f>
        <v>2.0799999999999983</v>
      </c>
      <c r="Q11" s="153">
        <f>'ADJ DETAIL INPUT'!Q11</f>
        <v>2.0899999999999981</v>
      </c>
      <c r="R11" s="153">
        <f>'ADJ DETAIL INPUT'!R11</f>
        <v>2.0999999999999979</v>
      </c>
      <c r="S11" s="153">
        <f>'ADJ DETAIL INPUT'!S11</f>
        <v>2.1099999999999977</v>
      </c>
      <c r="T11" s="153">
        <f>'ADJ DETAIL INPUT'!T11</f>
        <v>2.1199999999999974</v>
      </c>
      <c r="U11" s="153">
        <f>'ADJ DETAIL INPUT'!U11</f>
        <v>2.1299999999999972</v>
      </c>
      <c r="V11" s="153">
        <f>'ADJ DETAIL INPUT'!V11</f>
        <v>2.14</v>
      </c>
    </row>
    <row r="12" spans="1:22" s="113" customFormat="1">
      <c r="A12" s="112"/>
      <c r="B12" s="152" t="s">
        <v>150</v>
      </c>
      <c r="E12" s="114" t="str">
        <f>'ADJ DETAIL INPUT'!E12</f>
        <v>G-ROO</v>
      </c>
      <c r="F12" s="114" t="str">
        <f>'ADJ DETAIL INPUT'!F12</f>
        <v>G-DFIT</v>
      </c>
      <c r="G12" s="114" t="str">
        <f>'ADJ DETAIL INPUT'!G12</f>
        <v>G-DDC</v>
      </c>
      <c r="H12" s="114" t="str">
        <f>'ADJ DETAIL INPUT'!H12</f>
        <v>G-WC</v>
      </c>
      <c r="I12" s="114" t="str">
        <f>'ADJ DETAIL INPUT'!I12</f>
        <v>G-EBO</v>
      </c>
      <c r="J12" s="114" t="str">
        <f>'ADJ DETAIL INPUT'!J12</f>
        <v>G-PT</v>
      </c>
      <c r="K12" s="114" t="str">
        <f>'ADJ DETAIL INPUT'!K12</f>
        <v>G-UE</v>
      </c>
      <c r="L12" s="114" t="str">
        <f>'ADJ DETAIL INPUT'!L12</f>
        <v>G-RE</v>
      </c>
      <c r="M12" s="114" t="str">
        <f>'ADJ DETAIL INPUT'!M12</f>
        <v>G-ID</v>
      </c>
      <c r="N12" s="114" t="str">
        <f>'ADJ DETAIL INPUT'!N12</f>
        <v>G-FIT</v>
      </c>
      <c r="O12" s="114" t="str">
        <f>'ADJ DETAIL INPUT'!O12</f>
        <v>G-OSC</v>
      </c>
      <c r="P12" s="114" t="str">
        <f>'ADJ DETAIL INPUT'!P12</f>
        <v>G-RET</v>
      </c>
      <c r="Q12" s="114" t="str">
        <f>'ADJ DETAIL INPUT'!Q12</f>
        <v>G-NGL</v>
      </c>
      <c r="R12" s="114" t="str">
        <f>'ADJ DETAIL INPUT'!R12</f>
        <v>G-WN</v>
      </c>
      <c r="S12" s="114" t="str">
        <f>'ADJ DETAIL INPUT'!S12</f>
        <v>G-EAS</v>
      </c>
      <c r="T12" s="114" t="str">
        <f>'ADJ DETAIL INPUT'!T12</f>
        <v>G-MR</v>
      </c>
      <c r="U12" s="114" t="str">
        <f>'ADJ DETAIL INPUT'!U12</f>
        <v>G-DI</v>
      </c>
      <c r="V12" s="114" t="str">
        <f>'ADJ DETAIL INPUT'!V12</f>
        <v>G-CD</v>
      </c>
    </row>
    <row r="13" spans="1:22">
      <c r="V13" s="108"/>
    </row>
    <row r="14" spans="1:22">
      <c r="B14" s="106" t="s">
        <v>26</v>
      </c>
      <c r="V14" s="108"/>
    </row>
    <row r="15" spans="1:22" s="131" customFormat="1">
      <c r="A15" s="130">
        <v>1</v>
      </c>
      <c r="B15" s="131" t="s">
        <v>27</v>
      </c>
      <c r="E15" s="239">
        <f>'ADJ DETAIL INPUT'!E15</f>
        <v>148042</v>
      </c>
      <c r="F15" s="239">
        <f>'ADJ DETAIL INPUT'!F15</f>
        <v>0</v>
      </c>
      <c r="G15" s="239">
        <f>'ADJ DETAIL INPUT'!G15</f>
        <v>0</v>
      </c>
      <c r="H15" s="239">
        <f>'ADJ DETAIL INPUT'!H15</f>
        <v>0</v>
      </c>
      <c r="I15" s="239">
        <f>'ADJ DETAIL INPUT'!I15</f>
        <v>-5467</v>
      </c>
      <c r="J15" s="239">
        <f>'ADJ DETAIL INPUT'!J15</f>
        <v>0</v>
      </c>
      <c r="K15" s="239">
        <f>'ADJ DETAIL INPUT'!K15</f>
        <v>0</v>
      </c>
      <c r="L15" s="239">
        <f>'ADJ DETAIL INPUT'!L15</f>
        <v>0</v>
      </c>
      <c r="M15" s="239">
        <f>'ADJ DETAIL INPUT'!M15</f>
        <v>0</v>
      </c>
      <c r="N15" s="239">
        <f>'ADJ DETAIL INPUT'!N15</f>
        <v>0</v>
      </c>
      <c r="O15" s="239">
        <f>'ADJ DETAIL INPUT'!O15</f>
        <v>0</v>
      </c>
      <c r="P15" s="239">
        <f>'ADJ DETAIL INPUT'!P15</f>
        <v>0</v>
      </c>
      <c r="Q15" s="239">
        <f>'ADJ DETAIL INPUT'!Q15</f>
        <v>0</v>
      </c>
      <c r="R15" s="239">
        <f>'ADJ DETAIL INPUT'!R15</f>
        <v>10611</v>
      </c>
      <c r="S15" s="239">
        <f>'ADJ DETAIL INPUT'!S15</f>
        <v>-3321</v>
      </c>
      <c r="T15" s="239">
        <f>'ADJ DETAIL INPUT'!T15</f>
        <v>0</v>
      </c>
      <c r="U15" s="239">
        <f>'ADJ DETAIL INPUT'!U15</f>
        <v>0</v>
      </c>
      <c r="V15" s="239">
        <f>'ADJ DETAIL INPUT'!V15</f>
        <v>0</v>
      </c>
    </row>
    <row r="16" spans="1:22">
      <c r="A16" s="130">
        <v>2</v>
      </c>
      <c r="B16" s="132" t="s">
        <v>28</v>
      </c>
      <c r="D16" s="132"/>
      <c r="E16" s="158">
        <f>'ADJ DETAIL INPUT'!E16</f>
        <v>4160</v>
      </c>
      <c r="F16" s="158">
        <f>'ADJ DETAIL INPUT'!F16</f>
        <v>0</v>
      </c>
      <c r="G16" s="158">
        <f>'ADJ DETAIL INPUT'!G16</f>
        <v>0</v>
      </c>
      <c r="H16" s="158">
        <f>'ADJ DETAIL INPUT'!H16</f>
        <v>0</v>
      </c>
      <c r="I16" s="158">
        <f>'ADJ DETAIL INPUT'!I16</f>
        <v>-106</v>
      </c>
      <c r="J16" s="158">
        <f>'ADJ DETAIL INPUT'!J16</f>
        <v>0</v>
      </c>
      <c r="K16" s="158">
        <f>'ADJ DETAIL INPUT'!K16</f>
        <v>0</v>
      </c>
      <c r="L16" s="158">
        <f>'ADJ DETAIL INPUT'!L16</f>
        <v>0</v>
      </c>
      <c r="M16" s="158">
        <f>'ADJ DETAIL INPUT'!M16</f>
        <v>0</v>
      </c>
      <c r="N16" s="158">
        <f>'ADJ DETAIL INPUT'!N16</f>
        <v>0</v>
      </c>
      <c r="O16" s="158">
        <f>'ADJ DETAIL INPUT'!O16</f>
        <v>0</v>
      </c>
      <c r="P16" s="158">
        <f>'ADJ DETAIL INPUT'!P16</f>
        <v>0</v>
      </c>
      <c r="Q16" s="158">
        <f>'ADJ DETAIL INPUT'!Q16</f>
        <v>0</v>
      </c>
      <c r="R16" s="158">
        <f>'ADJ DETAIL INPUT'!R16</f>
        <v>0</v>
      </c>
      <c r="S16" s="158">
        <f>'ADJ DETAIL INPUT'!S16</f>
        <v>0</v>
      </c>
      <c r="T16" s="158">
        <f>'ADJ DETAIL INPUT'!T16</f>
        <v>0</v>
      </c>
      <c r="U16" s="158">
        <f>'ADJ DETAIL INPUT'!U16</f>
        <v>0</v>
      </c>
      <c r="V16" s="158">
        <f>'ADJ DETAIL INPUT'!V16</f>
        <v>0</v>
      </c>
    </row>
    <row r="17" spans="1:22">
      <c r="A17" s="130">
        <v>3</v>
      </c>
      <c r="B17" s="132" t="s">
        <v>29</v>
      </c>
      <c r="D17" s="132"/>
      <c r="E17" s="159">
        <f>'ADJ DETAIL INPUT'!E17</f>
        <v>98682</v>
      </c>
      <c r="F17" s="159">
        <f>'ADJ DETAIL INPUT'!F17</f>
        <v>0</v>
      </c>
      <c r="G17" s="159">
        <f>'ADJ DETAIL INPUT'!G17</f>
        <v>0</v>
      </c>
      <c r="H17" s="159">
        <f>'ADJ DETAIL INPUT'!H17</f>
        <v>0</v>
      </c>
      <c r="I17" s="159">
        <f>'ADJ DETAIL INPUT'!I17</f>
        <v>0</v>
      </c>
      <c r="J17" s="159">
        <f>'ADJ DETAIL INPUT'!J17</f>
        <v>0</v>
      </c>
      <c r="K17" s="159">
        <f>'ADJ DETAIL INPUT'!K17</f>
        <v>0</v>
      </c>
      <c r="L17" s="159">
        <f>'ADJ DETAIL INPUT'!L17</f>
        <v>0</v>
      </c>
      <c r="M17" s="159">
        <f>'ADJ DETAIL INPUT'!M17</f>
        <v>0</v>
      </c>
      <c r="N17" s="159">
        <f>'ADJ DETAIL INPUT'!N17</f>
        <v>0</v>
      </c>
      <c r="O17" s="159">
        <f>'ADJ DETAIL INPUT'!O17</f>
        <v>0</v>
      </c>
      <c r="P17" s="159">
        <f>'ADJ DETAIL INPUT'!P17</f>
        <v>0</v>
      </c>
      <c r="Q17" s="159">
        <f>'ADJ DETAIL INPUT'!Q17</f>
        <v>0</v>
      </c>
      <c r="R17" s="159">
        <f>'ADJ DETAIL INPUT'!R17</f>
        <v>0</v>
      </c>
      <c r="S17" s="159">
        <f>'ADJ DETAIL INPUT'!S17</f>
        <v>-91553</v>
      </c>
      <c r="T17" s="159">
        <f>'ADJ DETAIL INPUT'!T17</f>
        <v>0</v>
      </c>
      <c r="U17" s="159">
        <f>'ADJ DETAIL INPUT'!U17</f>
        <v>0</v>
      </c>
      <c r="V17" s="159">
        <f>'ADJ DETAIL INPUT'!V17</f>
        <v>0</v>
      </c>
    </row>
    <row r="18" spans="1:22">
      <c r="A18" s="130">
        <v>4</v>
      </c>
      <c r="B18" s="106" t="s">
        <v>30</v>
      </c>
      <c r="C18" s="132"/>
      <c r="D18" s="132"/>
      <c r="E18" s="158">
        <f>SUM(E15:E17)</f>
        <v>250884</v>
      </c>
      <c r="F18" s="158">
        <f t="shared" ref="F18" si="0">SUM(F15:F17)</f>
        <v>0</v>
      </c>
      <c r="G18" s="158">
        <f t="shared" ref="G18:P18" si="1">SUM(G15:G17)</f>
        <v>0</v>
      </c>
      <c r="H18" s="158">
        <f t="shared" si="1"/>
        <v>0</v>
      </c>
      <c r="I18" s="158">
        <f t="shared" si="1"/>
        <v>-5573</v>
      </c>
      <c r="J18" s="158">
        <f t="shared" si="1"/>
        <v>0</v>
      </c>
      <c r="K18" s="158">
        <f t="shared" si="1"/>
        <v>0</v>
      </c>
      <c r="L18" s="158">
        <f t="shared" si="1"/>
        <v>0</v>
      </c>
      <c r="M18" s="158">
        <f t="shared" si="1"/>
        <v>0</v>
      </c>
      <c r="N18" s="158">
        <f t="shared" si="1"/>
        <v>0</v>
      </c>
      <c r="O18" s="158">
        <f t="shared" si="1"/>
        <v>0</v>
      </c>
      <c r="P18" s="158">
        <f t="shared" si="1"/>
        <v>0</v>
      </c>
      <c r="Q18" s="158">
        <f t="shared" ref="Q18" si="2">SUM(Q15:Q17)</f>
        <v>0</v>
      </c>
      <c r="R18" s="158">
        <f t="shared" ref="R18:U18" si="3">SUM(R15:R17)</f>
        <v>10611</v>
      </c>
      <c r="S18" s="158">
        <f t="shared" si="3"/>
        <v>-94874</v>
      </c>
      <c r="T18" s="158">
        <f t="shared" si="3"/>
        <v>0</v>
      </c>
      <c r="U18" s="158">
        <f t="shared" si="3"/>
        <v>0</v>
      </c>
      <c r="V18" s="158">
        <f t="shared" ref="V18" si="4">SUM(V15:V17)</f>
        <v>0</v>
      </c>
    </row>
    <row r="19" spans="1:22">
      <c r="C19" s="132"/>
      <c r="D19" s="132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</row>
    <row r="20" spans="1:22">
      <c r="B20" s="106" t="s">
        <v>31</v>
      </c>
      <c r="C20" s="132"/>
      <c r="D20" s="132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</row>
    <row r="21" spans="1:22">
      <c r="B21" s="132" t="s">
        <v>166</v>
      </c>
      <c r="D21" s="132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</row>
    <row r="22" spans="1:22">
      <c r="A22" s="130">
        <v>5</v>
      </c>
      <c r="C22" s="132" t="s">
        <v>32</v>
      </c>
      <c r="D22" s="132"/>
      <c r="E22" s="158">
        <f>'ADJ DETAIL INPUT'!E22</f>
        <v>149314</v>
      </c>
      <c r="F22" s="158">
        <f>'ADJ DETAIL INPUT'!F22</f>
        <v>0</v>
      </c>
      <c r="G22" s="158">
        <f>'ADJ DETAIL INPUT'!G22</f>
        <v>0</v>
      </c>
      <c r="H22" s="158">
        <f>'ADJ DETAIL INPUT'!H22</f>
        <v>0</v>
      </c>
      <c r="I22" s="158">
        <f>'ADJ DETAIL INPUT'!I22</f>
        <v>0</v>
      </c>
      <c r="J22" s="158">
        <f>'ADJ DETAIL INPUT'!J22</f>
        <v>0</v>
      </c>
      <c r="K22" s="158">
        <f>'ADJ DETAIL INPUT'!K22</f>
        <v>0</v>
      </c>
      <c r="L22" s="158">
        <f>'ADJ DETAIL INPUT'!L22</f>
        <v>0</v>
      </c>
      <c r="M22" s="158">
        <f>'ADJ DETAIL INPUT'!M22</f>
        <v>0</v>
      </c>
      <c r="N22" s="158">
        <f>'ADJ DETAIL INPUT'!N22</f>
        <v>0</v>
      </c>
      <c r="O22" s="158">
        <f>'ADJ DETAIL INPUT'!O22</f>
        <v>0</v>
      </c>
      <c r="P22" s="158">
        <f>'ADJ DETAIL INPUT'!P22</f>
        <v>0</v>
      </c>
      <c r="Q22" s="158">
        <f>'ADJ DETAIL INPUT'!Q22</f>
        <v>0</v>
      </c>
      <c r="R22" s="158">
        <f>'ADJ DETAIL INPUT'!R22</f>
        <v>10136</v>
      </c>
      <c r="S22" s="158">
        <f>'ADJ DETAIL INPUT'!S22</f>
        <v>-79816</v>
      </c>
      <c r="T22" s="158">
        <f>'ADJ DETAIL INPUT'!T22</f>
        <v>0</v>
      </c>
      <c r="U22" s="158">
        <f>'ADJ DETAIL INPUT'!U22</f>
        <v>0</v>
      </c>
      <c r="V22" s="158">
        <f>'ADJ DETAIL INPUT'!V22</f>
        <v>0</v>
      </c>
    </row>
    <row r="23" spans="1:22">
      <c r="A23" s="130">
        <v>6</v>
      </c>
      <c r="C23" s="132" t="s">
        <v>33</v>
      </c>
      <c r="D23" s="132"/>
      <c r="E23" s="158">
        <f>'ADJ DETAIL INPUT'!E23</f>
        <v>831</v>
      </c>
      <c r="F23" s="158">
        <f>'ADJ DETAIL INPUT'!F23</f>
        <v>0</v>
      </c>
      <c r="G23" s="158">
        <f>'ADJ DETAIL INPUT'!G23</f>
        <v>0</v>
      </c>
      <c r="H23" s="158">
        <f>'ADJ DETAIL INPUT'!H23</f>
        <v>0</v>
      </c>
      <c r="I23" s="158">
        <f>'ADJ DETAIL INPUT'!I23</f>
        <v>0</v>
      </c>
      <c r="J23" s="158">
        <f>'ADJ DETAIL INPUT'!J23</f>
        <v>0</v>
      </c>
      <c r="K23" s="158">
        <f>'ADJ DETAIL INPUT'!K23</f>
        <v>0</v>
      </c>
      <c r="L23" s="158">
        <f>'ADJ DETAIL INPUT'!L23</f>
        <v>0</v>
      </c>
      <c r="M23" s="158">
        <f>'ADJ DETAIL INPUT'!M23</f>
        <v>0</v>
      </c>
      <c r="N23" s="158">
        <f>'ADJ DETAIL INPUT'!N23</f>
        <v>0</v>
      </c>
      <c r="O23" s="158">
        <f>'ADJ DETAIL INPUT'!O23</f>
        <v>0</v>
      </c>
      <c r="P23" s="158">
        <f>'ADJ DETAIL INPUT'!P23</f>
        <v>0</v>
      </c>
      <c r="Q23" s="158">
        <f>'ADJ DETAIL INPUT'!Q23</f>
        <v>0</v>
      </c>
      <c r="R23" s="158">
        <f>'ADJ DETAIL INPUT'!R23</f>
        <v>9</v>
      </c>
      <c r="S23" s="158">
        <f>'ADJ DETAIL INPUT'!S23</f>
        <v>0</v>
      </c>
      <c r="T23" s="158">
        <f>'ADJ DETAIL INPUT'!T23</f>
        <v>0</v>
      </c>
      <c r="U23" s="158">
        <f>'ADJ DETAIL INPUT'!U23</f>
        <v>0</v>
      </c>
      <c r="V23" s="158">
        <f>'ADJ DETAIL INPUT'!V23</f>
        <v>0</v>
      </c>
    </row>
    <row r="24" spans="1:22">
      <c r="A24" s="130">
        <v>7</v>
      </c>
      <c r="C24" s="132" t="s">
        <v>34</v>
      </c>
      <c r="D24" s="132"/>
      <c r="E24" s="159">
        <f>'ADJ DETAIL INPUT'!E24</f>
        <v>10337</v>
      </c>
      <c r="F24" s="159">
        <f>'ADJ DETAIL INPUT'!F24</f>
        <v>0</v>
      </c>
      <c r="G24" s="159">
        <f>'ADJ DETAIL INPUT'!G24</f>
        <v>0</v>
      </c>
      <c r="H24" s="159">
        <f>'ADJ DETAIL INPUT'!H24</f>
        <v>0</v>
      </c>
      <c r="I24" s="159">
        <f>'ADJ DETAIL INPUT'!I24</f>
        <v>0</v>
      </c>
      <c r="J24" s="159">
        <f>'ADJ DETAIL INPUT'!J24</f>
        <v>0</v>
      </c>
      <c r="K24" s="159">
        <f>'ADJ DETAIL INPUT'!K24</f>
        <v>0</v>
      </c>
      <c r="L24" s="159">
        <f>'ADJ DETAIL INPUT'!L24</f>
        <v>0</v>
      </c>
      <c r="M24" s="159">
        <f>'ADJ DETAIL INPUT'!M24</f>
        <v>0</v>
      </c>
      <c r="N24" s="159">
        <f>'ADJ DETAIL INPUT'!N24</f>
        <v>0</v>
      </c>
      <c r="O24" s="159">
        <f>'ADJ DETAIL INPUT'!O24</f>
        <v>0</v>
      </c>
      <c r="P24" s="159">
        <f>'ADJ DETAIL INPUT'!P24</f>
        <v>0</v>
      </c>
      <c r="Q24" s="159">
        <f>'ADJ DETAIL INPUT'!Q24</f>
        <v>0</v>
      </c>
      <c r="R24" s="159">
        <f>'ADJ DETAIL INPUT'!R24</f>
        <v>0</v>
      </c>
      <c r="S24" s="159">
        <f>'ADJ DETAIL INPUT'!S24</f>
        <v>-10337</v>
      </c>
      <c r="T24" s="159">
        <f>'ADJ DETAIL INPUT'!T24</f>
        <v>0</v>
      </c>
      <c r="U24" s="159">
        <f>'ADJ DETAIL INPUT'!U24</f>
        <v>0</v>
      </c>
      <c r="V24" s="159">
        <f>'ADJ DETAIL INPUT'!V24</f>
        <v>0</v>
      </c>
    </row>
    <row r="25" spans="1:22">
      <c r="A25" s="130">
        <v>8</v>
      </c>
      <c r="B25" s="132" t="s">
        <v>35</v>
      </c>
      <c r="C25" s="132"/>
      <c r="E25" s="160">
        <f>SUM(E22:E24)</f>
        <v>160482</v>
      </c>
      <c r="F25" s="160">
        <f t="shared" ref="F25" si="5">SUM(F22:F24)</f>
        <v>0</v>
      </c>
      <c r="G25" s="160">
        <f t="shared" ref="G25:P25" si="6">SUM(G22:G24)</f>
        <v>0</v>
      </c>
      <c r="H25" s="160">
        <f t="shared" si="6"/>
        <v>0</v>
      </c>
      <c r="I25" s="160">
        <f t="shared" si="6"/>
        <v>0</v>
      </c>
      <c r="J25" s="160">
        <f t="shared" si="6"/>
        <v>0</v>
      </c>
      <c r="K25" s="160">
        <f t="shared" si="6"/>
        <v>0</v>
      </c>
      <c r="L25" s="160">
        <f t="shared" si="6"/>
        <v>0</v>
      </c>
      <c r="M25" s="160">
        <f t="shared" si="6"/>
        <v>0</v>
      </c>
      <c r="N25" s="160">
        <f t="shared" si="6"/>
        <v>0</v>
      </c>
      <c r="O25" s="160">
        <f t="shared" si="6"/>
        <v>0</v>
      </c>
      <c r="P25" s="160">
        <f t="shared" si="6"/>
        <v>0</v>
      </c>
      <c r="Q25" s="160">
        <f t="shared" ref="Q25" si="7">SUM(Q22:Q24)</f>
        <v>0</v>
      </c>
      <c r="R25" s="160">
        <f t="shared" ref="R25:U25" si="8">SUM(R22:R24)</f>
        <v>10145</v>
      </c>
      <c r="S25" s="160">
        <f t="shared" si="8"/>
        <v>-90153</v>
      </c>
      <c r="T25" s="160">
        <f t="shared" si="8"/>
        <v>0</v>
      </c>
      <c r="U25" s="160">
        <f t="shared" si="8"/>
        <v>0</v>
      </c>
      <c r="V25" s="160">
        <f t="shared" ref="V25" si="9">SUM(V22:V24)</f>
        <v>0</v>
      </c>
    </row>
    <row r="26" spans="1:22">
      <c r="B26" s="132"/>
      <c r="C26" s="132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</row>
    <row r="27" spans="1:22">
      <c r="B27" s="132" t="s">
        <v>36</v>
      </c>
      <c r="D27" s="132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</row>
    <row r="28" spans="1:22">
      <c r="A28" s="130">
        <v>9</v>
      </c>
      <c r="C28" s="132" t="s">
        <v>37</v>
      </c>
      <c r="D28" s="132"/>
      <c r="E28" s="158">
        <f>'ADJ DETAIL INPUT'!E28</f>
        <v>857</v>
      </c>
      <c r="F28" s="158">
        <f>'ADJ DETAIL INPUT'!F28</f>
        <v>0</v>
      </c>
      <c r="G28" s="158">
        <f>'ADJ DETAIL INPUT'!G28</f>
        <v>0</v>
      </c>
      <c r="H28" s="158">
        <f>'ADJ DETAIL INPUT'!H28</f>
        <v>0</v>
      </c>
      <c r="I28" s="158">
        <f>'ADJ DETAIL INPUT'!I28</f>
        <v>0</v>
      </c>
      <c r="J28" s="158">
        <f>'ADJ DETAIL INPUT'!J28</f>
        <v>0</v>
      </c>
      <c r="K28" s="158">
        <f>'ADJ DETAIL INPUT'!K28</f>
        <v>0</v>
      </c>
      <c r="L28" s="158">
        <f>'ADJ DETAIL INPUT'!L28</f>
        <v>0</v>
      </c>
      <c r="M28" s="158">
        <f>'ADJ DETAIL INPUT'!M28</f>
        <v>0</v>
      </c>
      <c r="N28" s="158">
        <f>'ADJ DETAIL INPUT'!N28</f>
        <v>0</v>
      </c>
      <c r="O28" s="158">
        <f>'ADJ DETAIL INPUT'!O28</f>
        <v>0</v>
      </c>
      <c r="P28" s="158">
        <f>'ADJ DETAIL INPUT'!P28</f>
        <v>0</v>
      </c>
      <c r="Q28" s="158">
        <f>'ADJ DETAIL INPUT'!Q28</f>
        <v>0</v>
      </c>
      <c r="R28" s="158">
        <f>'ADJ DETAIL INPUT'!R28</f>
        <v>0</v>
      </c>
      <c r="S28" s="158">
        <f>'ADJ DETAIL INPUT'!S28</f>
        <v>0</v>
      </c>
      <c r="T28" s="158">
        <f>'ADJ DETAIL INPUT'!T28</f>
        <v>0</v>
      </c>
      <c r="U28" s="158">
        <f>'ADJ DETAIL INPUT'!U28</f>
        <v>0</v>
      </c>
      <c r="V28" s="158">
        <f>'ADJ DETAIL INPUT'!V28</f>
        <v>0</v>
      </c>
    </row>
    <row r="29" spans="1:22">
      <c r="A29" s="130">
        <v>10</v>
      </c>
      <c r="C29" s="132" t="s">
        <v>162</v>
      </c>
      <c r="D29" s="132"/>
      <c r="E29" s="158">
        <f>'ADJ DETAIL INPUT'!E29</f>
        <v>439</v>
      </c>
      <c r="F29" s="158">
        <f>'ADJ DETAIL INPUT'!F29</f>
        <v>0</v>
      </c>
      <c r="G29" s="158">
        <f>'ADJ DETAIL INPUT'!G29</f>
        <v>0</v>
      </c>
      <c r="H29" s="158">
        <f>'ADJ DETAIL INPUT'!H29</f>
        <v>0</v>
      </c>
      <c r="I29" s="158">
        <f>'ADJ DETAIL INPUT'!I29</f>
        <v>0</v>
      </c>
      <c r="J29" s="158">
        <f>'ADJ DETAIL INPUT'!J29</f>
        <v>0</v>
      </c>
      <c r="K29" s="158">
        <f>'ADJ DETAIL INPUT'!K29</f>
        <v>0</v>
      </c>
      <c r="L29" s="158">
        <f>'ADJ DETAIL INPUT'!L29</f>
        <v>0</v>
      </c>
      <c r="M29" s="158">
        <f>'ADJ DETAIL INPUT'!M29</f>
        <v>0</v>
      </c>
      <c r="N29" s="158">
        <f>'ADJ DETAIL INPUT'!N29</f>
        <v>0</v>
      </c>
      <c r="O29" s="158">
        <f>'ADJ DETAIL INPUT'!O29</f>
        <v>0</v>
      </c>
      <c r="P29" s="158">
        <f>'ADJ DETAIL INPUT'!P29</f>
        <v>0</v>
      </c>
      <c r="Q29" s="158">
        <f>'ADJ DETAIL INPUT'!Q29</f>
        <v>0</v>
      </c>
      <c r="R29" s="158">
        <f>'ADJ DETAIL INPUT'!R29</f>
        <v>0</v>
      </c>
      <c r="S29" s="158">
        <f>'ADJ DETAIL INPUT'!S29</f>
        <v>0</v>
      </c>
      <c r="T29" s="158">
        <f>'ADJ DETAIL INPUT'!T29</f>
        <v>0</v>
      </c>
      <c r="U29" s="158">
        <f>'ADJ DETAIL INPUT'!U29</f>
        <v>0</v>
      </c>
      <c r="V29" s="158">
        <f>'ADJ DETAIL INPUT'!V29</f>
        <v>0</v>
      </c>
    </row>
    <row r="30" spans="1:22">
      <c r="A30" s="130">
        <v>11</v>
      </c>
      <c r="C30" s="132" t="s">
        <v>21</v>
      </c>
      <c r="D30" s="132"/>
      <c r="E30" s="159">
        <f>'ADJ DETAIL INPUT'!E30</f>
        <v>223</v>
      </c>
      <c r="F30" s="159">
        <f>'ADJ DETAIL INPUT'!F30</f>
        <v>0</v>
      </c>
      <c r="G30" s="159">
        <f>'ADJ DETAIL INPUT'!G30</f>
        <v>0</v>
      </c>
      <c r="H30" s="159">
        <f>'ADJ DETAIL INPUT'!H30</f>
        <v>0</v>
      </c>
      <c r="I30" s="159">
        <f>'ADJ DETAIL INPUT'!I30</f>
        <v>0</v>
      </c>
      <c r="J30" s="159">
        <f>'ADJ DETAIL INPUT'!J30</f>
        <v>-27</v>
      </c>
      <c r="K30" s="159">
        <f>'ADJ DETAIL INPUT'!K30</f>
        <v>0</v>
      </c>
      <c r="L30" s="159">
        <f>'ADJ DETAIL INPUT'!L30</f>
        <v>0</v>
      </c>
      <c r="M30" s="159">
        <f>'ADJ DETAIL INPUT'!M30</f>
        <v>0</v>
      </c>
      <c r="N30" s="159">
        <f>'ADJ DETAIL INPUT'!N30</f>
        <v>0</v>
      </c>
      <c r="O30" s="159">
        <f>'ADJ DETAIL INPUT'!O30</f>
        <v>0</v>
      </c>
      <c r="P30" s="159">
        <f>'ADJ DETAIL INPUT'!P30</f>
        <v>0</v>
      </c>
      <c r="Q30" s="159">
        <f>'ADJ DETAIL INPUT'!Q30</f>
        <v>0</v>
      </c>
      <c r="R30" s="159">
        <f>'ADJ DETAIL INPUT'!R30</f>
        <v>0</v>
      </c>
      <c r="S30" s="159">
        <f>'ADJ DETAIL INPUT'!S30</f>
        <v>0</v>
      </c>
      <c r="T30" s="159">
        <f>'ADJ DETAIL INPUT'!T30</f>
        <v>0</v>
      </c>
      <c r="U30" s="159">
        <f>'ADJ DETAIL INPUT'!U30</f>
        <v>0</v>
      </c>
      <c r="V30" s="159">
        <f>'ADJ DETAIL INPUT'!V30</f>
        <v>0</v>
      </c>
    </row>
    <row r="31" spans="1:22">
      <c r="A31" s="130">
        <v>12</v>
      </c>
      <c r="B31" s="132" t="s">
        <v>38</v>
      </c>
      <c r="C31" s="132"/>
      <c r="E31" s="158">
        <f t="shared" ref="E31" si="10">SUM(E28:E30)</f>
        <v>1519</v>
      </c>
      <c r="F31" s="158">
        <f t="shared" ref="F31" si="11">SUM(F28:F30)</f>
        <v>0</v>
      </c>
      <c r="G31" s="158">
        <f t="shared" ref="G31:P31" si="12">SUM(G28:G30)</f>
        <v>0</v>
      </c>
      <c r="H31" s="158">
        <f t="shared" si="12"/>
        <v>0</v>
      </c>
      <c r="I31" s="158">
        <f t="shared" si="12"/>
        <v>0</v>
      </c>
      <c r="J31" s="158">
        <f t="shared" si="12"/>
        <v>-27</v>
      </c>
      <c r="K31" s="158">
        <f t="shared" si="12"/>
        <v>0</v>
      </c>
      <c r="L31" s="158">
        <f t="shared" si="12"/>
        <v>0</v>
      </c>
      <c r="M31" s="158">
        <f t="shared" si="12"/>
        <v>0</v>
      </c>
      <c r="N31" s="158">
        <f t="shared" si="12"/>
        <v>0</v>
      </c>
      <c r="O31" s="158">
        <f t="shared" si="12"/>
        <v>0</v>
      </c>
      <c r="P31" s="158">
        <f t="shared" si="12"/>
        <v>0</v>
      </c>
      <c r="Q31" s="158">
        <f t="shared" ref="Q31" si="13">SUM(Q28:Q30)</f>
        <v>0</v>
      </c>
      <c r="R31" s="158">
        <f t="shared" ref="R31:U31" si="14">SUM(R28:R30)</f>
        <v>0</v>
      </c>
      <c r="S31" s="158">
        <f t="shared" si="14"/>
        <v>0</v>
      </c>
      <c r="T31" s="158">
        <f t="shared" si="14"/>
        <v>0</v>
      </c>
      <c r="U31" s="158">
        <f t="shared" si="14"/>
        <v>0</v>
      </c>
      <c r="V31" s="158">
        <f t="shared" ref="V31" si="15">SUM(V28:V30)</f>
        <v>0</v>
      </c>
    </row>
    <row r="32" spans="1:22">
      <c r="B32" s="132"/>
      <c r="C32" s="132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</row>
    <row r="33" spans="1:22">
      <c r="B33" s="132" t="s">
        <v>39</v>
      </c>
      <c r="D33" s="132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</row>
    <row r="34" spans="1:22">
      <c r="A34" s="130">
        <v>13</v>
      </c>
      <c r="C34" s="132" t="s">
        <v>37</v>
      </c>
      <c r="D34" s="132"/>
      <c r="E34" s="158">
        <f>'ADJ DETAIL INPUT'!E34</f>
        <v>12314</v>
      </c>
      <c r="F34" s="158">
        <f>'ADJ DETAIL INPUT'!F34</f>
        <v>0</v>
      </c>
      <c r="G34" s="158">
        <f>'ADJ DETAIL INPUT'!G34</f>
        <v>0</v>
      </c>
      <c r="H34" s="158">
        <f>'ADJ DETAIL INPUT'!H34</f>
        <v>0</v>
      </c>
      <c r="I34" s="158">
        <f>'ADJ DETAIL INPUT'!I34</f>
        <v>0</v>
      </c>
      <c r="J34" s="158">
        <f>'ADJ DETAIL INPUT'!J34</f>
        <v>0</v>
      </c>
      <c r="K34" s="158">
        <f>'ADJ DETAIL INPUT'!K34</f>
        <v>0</v>
      </c>
      <c r="L34" s="158">
        <f>'ADJ DETAIL INPUT'!L34</f>
        <v>0</v>
      </c>
      <c r="M34" s="158">
        <f>'ADJ DETAIL INPUT'!M34</f>
        <v>0</v>
      </c>
      <c r="N34" s="158">
        <f>'ADJ DETAIL INPUT'!N34</f>
        <v>0</v>
      </c>
      <c r="O34" s="158">
        <f>'ADJ DETAIL INPUT'!O34</f>
        <v>0</v>
      </c>
      <c r="P34" s="158">
        <f>'ADJ DETAIL INPUT'!P34</f>
        <v>0</v>
      </c>
      <c r="Q34" s="158">
        <f>'ADJ DETAIL INPUT'!Q34</f>
        <v>0</v>
      </c>
      <c r="R34" s="158">
        <f>'ADJ DETAIL INPUT'!R34</f>
        <v>0</v>
      </c>
      <c r="S34" s="158">
        <f>'ADJ DETAIL INPUT'!S34</f>
        <v>0</v>
      </c>
      <c r="T34" s="158">
        <f>'ADJ DETAIL INPUT'!T34</f>
        <v>1</v>
      </c>
      <c r="U34" s="158">
        <f>'ADJ DETAIL INPUT'!U34</f>
        <v>0</v>
      </c>
      <c r="V34" s="158">
        <f>'ADJ DETAIL INPUT'!V34</f>
        <v>0</v>
      </c>
    </row>
    <row r="35" spans="1:22">
      <c r="A35" s="130">
        <v>14</v>
      </c>
      <c r="C35" s="132" t="s">
        <v>162</v>
      </c>
      <c r="D35" s="132"/>
      <c r="E35" s="160">
        <f>'ADJ DETAIL INPUT'!E35</f>
        <v>9094</v>
      </c>
      <c r="F35" s="160">
        <f>'ADJ DETAIL INPUT'!F35</f>
        <v>0</v>
      </c>
      <c r="G35" s="160">
        <f>'ADJ DETAIL INPUT'!G35</f>
        <v>0</v>
      </c>
      <c r="H35" s="160">
        <f>'ADJ DETAIL INPUT'!H35</f>
        <v>0</v>
      </c>
      <c r="I35" s="160">
        <f>'ADJ DETAIL INPUT'!I35</f>
        <v>0</v>
      </c>
      <c r="J35" s="160">
        <f>'ADJ DETAIL INPUT'!J35</f>
        <v>0</v>
      </c>
      <c r="K35" s="160">
        <f>'ADJ DETAIL INPUT'!K35</f>
        <v>0</v>
      </c>
      <c r="L35" s="160">
        <f>'ADJ DETAIL INPUT'!L35</f>
        <v>0</v>
      </c>
      <c r="M35" s="160">
        <f>'ADJ DETAIL INPUT'!M35</f>
        <v>0</v>
      </c>
      <c r="N35" s="160">
        <f>'ADJ DETAIL INPUT'!N35</f>
        <v>0</v>
      </c>
      <c r="O35" s="160">
        <f>'ADJ DETAIL INPUT'!O35</f>
        <v>0</v>
      </c>
      <c r="P35" s="160">
        <f>'ADJ DETAIL INPUT'!P35</f>
        <v>0</v>
      </c>
      <c r="Q35" s="160">
        <f>'ADJ DETAIL INPUT'!Q35</f>
        <v>-6</v>
      </c>
      <c r="R35" s="160">
        <f>'ADJ DETAIL INPUT'!R35</f>
        <v>0</v>
      </c>
      <c r="S35" s="160">
        <f>'ADJ DETAIL INPUT'!S35</f>
        <v>0</v>
      </c>
      <c r="T35" s="160">
        <f>'ADJ DETAIL INPUT'!T35</f>
        <v>0</v>
      </c>
      <c r="U35" s="160">
        <f>'ADJ DETAIL INPUT'!U35</f>
        <v>0</v>
      </c>
      <c r="V35" s="160">
        <f>'ADJ DETAIL INPUT'!V35</f>
        <v>0</v>
      </c>
    </row>
    <row r="36" spans="1:22">
      <c r="A36" s="130">
        <v>15</v>
      </c>
      <c r="C36" s="132" t="s">
        <v>21</v>
      </c>
      <c r="D36" s="132"/>
      <c r="E36" s="159">
        <f>'ADJ DETAIL INPUT'!E36</f>
        <v>14157</v>
      </c>
      <c r="F36" s="159">
        <f>'ADJ DETAIL INPUT'!F36</f>
        <v>0</v>
      </c>
      <c r="G36" s="159">
        <f>'ADJ DETAIL INPUT'!G36</f>
        <v>0</v>
      </c>
      <c r="H36" s="159">
        <f>'ADJ DETAIL INPUT'!H36</f>
        <v>0</v>
      </c>
      <c r="I36" s="159">
        <f>'ADJ DETAIL INPUT'!I36</f>
        <v>-5546</v>
      </c>
      <c r="J36" s="159">
        <f>'ADJ DETAIL INPUT'!J36</f>
        <v>-336</v>
      </c>
      <c r="K36" s="159">
        <f>'ADJ DETAIL INPUT'!K36</f>
        <v>0</v>
      </c>
      <c r="L36" s="159">
        <f>'ADJ DETAIL INPUT'!L36</f>
        <v>0</v>
      </c>
      <c r="M36" s="159">
        <f>'ADJ DETAIL INPUT'!M36</f>
        <v>0</v>
      </c>
      <c r="N36" s="159">
        <f>'ADJ DETAIL INPUT'!N36</f>
        <v>0</v>
      </c>
      <c r="O36" s="159">
        <f>'ADJ DETAIL INPUT'!O36</f>
        <v>0</v>
      </c>
      <c r="P36" s="159">
        <f>'ADJ DETAIL INPUT'!P36</f>
        <v>0</v>
      </c>
      <c r="Q36" s="159">
        <f>'ADJ DETAIL INPUT'!Q36</f>
        <v>0</v>
      </c>
      <c r="R36" s="159">
        <f>'ADJ DETAIL INPUT'!R36</f>
        <v>406</v>
      </c>
      <c r="S36" s="159">
        <f>'ADJ DETAIL INPUT'!S36</f>
        <v>-127</v>
      </c>
      <c r="T36" s="159">
        <f>'ADJ DETAIL INPUT'!T36</f>
        <v>0</v>
      </c>
      <c r="U36" s="159">
        <f>'ADJ DETAIL INPUT'!U36</f>
        <v>0</v>
      </c>
      <c r="V36" s="159">
        <f>'ADJ DETAIL INPUT'!V36</f>
        <v>0</v>
      </c>
    </row>
    <row r="37" spans="1:22" ht="12.95" customHeight="1">
      <c r="A37" s="130">
        <v>16</v>
      </c>
      <c r="B37" s="132" t="s">
        <v>40</v>
      </c>
      <c r="C37" s="132"/>
      <c r="E37" s="158">
        <f t="shared" ref="E37" si="16">SUM(E34:E36)</f>
        <v>35565</v>
      </c>
      <c r="F37" s="158">
        <f t="shared" ref="F37" si="17">SUM(F34:F36)</f>
        <v>0</v>
      </c>
      <c r="G37" s="158">
        <f t="shared" ref="G37:P37" si="18">SUM(G34:G36)</f>
        <v>0</v>
      </c>
      <c r="H37" s="158">
        <f t="shared" si="18"/>
        <v>0</v>
      </c>
      <c r="I37" s="158">
        <f t="shared" si="18"/>
        <v>-5546</v>
      </c>
      <c r="J37" s="158">
        <f t="shared" si="18"/>
        <v>-336</v>
      </c>
      <c r="K37" s="158">
        <f t="shared" si="18"/>
        <v>0</v>
      </c>
      <c r="L37" s="158">
        <f t="shared" si="18"/>
        <v>0</v>
      </c>
      <c r="M37" s="158">
        <f t="shared" si="18"/>
        <v>0</v>
      </c>
      <c r="N37" s="158">
        <f t="shared" si="18"/>
        <v>0</v>
      </c>
      <c r="O37" s="158">
        <f t="shared" si="18"/>
        <v>0</v>
      </c>
      <c r="P37" s="158">
        <f t="shared" si="18"/>
        <v>0</v>
      </c>
      <c r="Q37" s="158">
        <f t="shared" ref="Q37" si="19">SUM(Q34:Q36)</f>
        <v>-6</v>
      </c>
      <c r="R37" s="158">
        <f t="shared" ref="R37:U37" si="20">SUM(R34:R36)</f>
        <v>406</v>
      </c>
      <c r="S37" s="158">
        <f t="shared" si="20"/>
        <v>-127</v>
      </c>
      <c r="T37" s="158">
        <f t="shared" si="20"/>
        <v>1</v>
      </c>
      <c r="U37" s="158">
        <f t="shared" si="20"/>
        <v>0</v>
      </c>
      <c r="V37" s="158">
        <f t="shared" ref="V37" si="21">SUM(V34:V36)</f>
        <v>0</v>
      </c>
    </row>
    <row r="38" spans="1:22" ht="12.95" customHeight="1">
      <c r="C38" s="132"/>
      <c r="D38" s="132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</row>
    <row r="39" spans="1:22" ht="12.95" customHeight="1">
      <c r="A39" s="130">
        <v>17</v>
      </c>
      <c r="B39" s="106" t="s">
        <v>41</v>
      </c>
      <c r="C39" s="132"/>
      <c r="D39" s="132"/>
      <c r="E39" s="158">
        <f>'ADJ DETAIL INPUT'!E39</f>
        <v>6816</v>
      </c>
      <c r="F39" s="158">
        <f>'ADJ DETAIL INPUT'!F39</f>
        <v>0</v>
      </c>
      <c r="G39" s="158">
        <f>'ADJ DETAIL INPUT'!G39</f>
        <v>1</v>
      </c>
      <c r="H39" s="158">
        <f>'ADJ DETAIL INPUT'!H39</f>
        <v>0</v>
      </c>
      <c r="I39" s="158">
        <f>'ADJ DETAIL INPUT'!I39</f>
        <v>0</v>
      </c>
      <c r="J39" s="158">
        <f>'ADJ DETAIL INPUT'!J39</f>
        <v>0</v>
      </c>
      <c r="K39" s="158">
        <f>'ADJ DETAIL INPUT'!K39</f>
        <v>-235</v>
      </c>
      <c r="L39" s="158">
        <f>'ADJ DETAIL INPUT'!L39</f>
        <v>0</v>
      </c>
      <c r="M39" s="158">
        <f>'ADJ DETAIL INPUT'!M39</f>
        <v>0</v>
      </c>
      <c r="N39" s="158">
        <f>'ADJ DETAIL INPUT'!N39</f>
        <v>0</v>
      </c>
      <c r="O39" s="158">
        <f>'ADJ DETAIL INPUT'!O39</f>
        <v>0</v>
      </c>
      <c r="P39" s="158">
        <f>'ADJ DETAIL INPUT'!P39</f>
        <v>0</v>
      </c>
      <c r="Q39" s="158">
        <f>'ADJ DETAIL INPUT'!Q39</f>
        <v>0</v>
      </c>
      <c r="R39" s="158">
        <f>'ADJ DETAIL INPUT'!R39</f>
        <v>72</v>
      </c>
      <c r="S39" s="158">
        <f>'ADJ DETAIL INPUT'!S39</f>
        <v>-22</v>
      </c>
      <c r="T39" s="158">
        <f>'ADJ DETAIL INPUT'!T39</f>
        <v>0</v>
      </c>
      <c r="U39" s="158">
        <f>'ADJ DETAIL INPUT'!U39</f>
        <v>0</v>
      </c>
      <c r="V39" s="158">
        <f>'ADJ DETAIL INPUT'!V39</f>
        <v>0</v>
      </c>
    </row>
    <row r="40" spans="1:22">
      <c r="A40" s="130">
        <v>18</v>
      </c>
      <c r="B40" s="106" t="s">
        <v>42</v>
      </c>
      <c r="C40" s="132"/>
      <c r="D40" s="132"/>
      <c r="E40" s="158">
        <f>'ADJ DETAIL INPUT'!E40</f>
        <v>6312</v>
      </c>
      <c r="F40" s="158">
        <f>'ADJ DETAIL INPUT'!F40</f>
        <v>0</v>
      </c>
      <c r="G40" s="158">
        <f>'ADJ DETAIL INPUT'!G40</f>
        <v>0</v>
      </c>
      <c r="H40" s="158">
        <f>'ADJ DETAIL INPUT'!H40</f>
        <v>0</v>
      </c>
      <c r="I40" s="158">
        <f>'ADJ DETAIL INPUT'!I40</f>
        <v>0</v>
      </c>
      <c r="J40" s="158">
        <f>'ADJ DETAIL INPUT'!J40</f>
        <v>0</v>
      </c>
      <c r="K40" s="158">
        <f>'ADJ DETAIL INPUT'!K40</f>
        <v>0</v>
      </c>
      <c r="L40" s="158">
        <f>'ADJ DETAIL INPUT'!L40</f>
        <v>0</v>
      </c>
      <c r="M40" s="158">
        <f>'ADJ DETAIL INPUT'!M40</f>
        <v>0</v>
      </c>
      <c r="N40" s="158">
        <f>'ADJ DETAIL INPUT'!N40</f>
        <v>0</v>
      </c>
      <c r="O40" s="158">
        <f>'ADJ DETAIL INPUT'!O40</f>
        <v>0</v>
      </c>
      <c r="P40" s="158">
        <f>'ADJ DETAIL INPUT'!P40</f>
        <v>0</v>
      </c>
      <c r="Q40" s="158">
        <f>'ADJ DETAIL INPUT'!Q40</f>
        <v>0</v>
      </c>
      <c r="R40" s="158">
        <f>'ADJ DETAIL INPUT'!R40</f>
        <v>0</v>
      </c>
      <c r="S40" s="158">
        <f>'ADJ DETAIL INPUT'!S40</f>
        <v>-5475</v>
      </c>
      <c r="T40" s="158">
        <f>'ADJ DETAIL INPUT'!T40</f>
        <v>0</v>
      </c>
      <c r="U40" s="158">
        <f>'ADJ DETAIL INPUT'!U40</f>
        <v>0</v>
      </c>
      <c r="V40" s="158">
        <f>'ADJ DETAIL INPUT'!V40</f>
        <v>0</v>
      </c>
    </row>
    <row r="41" spans="1:22">
      <c r="A41" s="130">
        <v>19</v>
      </c>
      <c r="B41" s="106" t="s">
        <v>43</v>
      </c>
      <c r="C41" s="132"/>
      <c r="D41" s="132"/>
      <c r="E41" s="158">
        <f>'ADJ DETAIL INPUT'!E41</f>
        <v>0</v>
      </c>
      <c r="F41" s="158">
        <f>'ADJ DETAIL INPUT'!F41</f>
        <v>0</v>
      </c>
      <c r="G41" s="158">
        <f>'ADJ DETAIL INPUT'!G41</f>
        <v>0</v>
      </c>
      <c r="H41" s="158">
        <f>'ADJ DETAIL INPUT'!H41</f>
        <v>0</v>
      </c>
      <c r="I41" s="158">
        <f>'ADJ DETAIL INPUT'!I41</f>
        <v>0</v>
      </c>
      <c r="J41" s="158">
        <f>'ADJ DETAIL INPUT'!J41</f>
        <v>0</v>
      </c>
      <c r="K41" s="158">
        <f>'ADJ DETAIL INPUT'!K41</f>
        <v>0</v>
      </c>
      <c r="L41" s="158">
        <f>'ADJ DETAIL INPUT'!L41</f>
        <v>0</v>
      </c>
      <c r="M41" s="158">
        <f>'ADJ DETAIL INPUT'!M41</f>
        <v>0</v>
      </c>
      <c r="N41" s="158">
        <f>'ADJ DETAIL INPUT'!N41</f>
        <v>0</v>
      </c>
      <c r="O41" s="158">
        <f>'ADJ DETAIL INPUT'!O41</f>
        <v>0</v>
      </c>
      <c r="P41" s="158">
        <f>'ADJ DETAIL INPUT'!P41</f>
        <v>0</v>
      </c>
      <c r="Q41" s="158">
        <f>'ADJ DETAIL INPUT'!Q41</f>
        <v>0</v>
      </c>
      <c r="R41" s="158">
        <f>'ADJ DETAIL INPUT'!R41</f>
        <v>0</v>
      </c>
      <c r="S41" s="158">
        <f>'ADJ DETAIL INPUT'!S41</f>
        <v>0</v>
      </c>
      <c r="T41" s="158">
        <f>'ADJ DETAIL INPUT'!T41</f>
        <v>0</v>
      </c>
      <c r="U41" s="158">
        <f>'ADJ DETAIL INPUT'!U41</f>
        <v>0</v>
      </c>
      <c r="V41" s="158">
        <f>'ADJ DETAIL INPUT'!V41</f>
        <v>0</v>
      </c>
    </row>
    <row r="42" spans="1:22">
      <c r="C42" s="132"/>
      <c r="D42" s="132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</row>
    <row r="43" spans="1:22">
      <c r="B43" s="106" t="s">
        <v>44</v>
      </c>
      <c r="C43" s="132"/>
      <c r="D43" s="132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</row>
    <row r="44" spans="1:22">
      <c r="A44" s="130">
        <v>20</v>
      </c>
      <c r="C44" s="132" t="s">
        <v>37</v>
      </c>
      <c r="D44" s="132"/>
      <c r="E44" s="158">
        <f>'ADJ DETAIL INPUT'!E44</f>
        <v>13853</v>
      </c>
      <c r="F44" s="158">
        <f>'ADJ DETAIL INPUT'!F44</f>
        <v>0</v>
      </c>
      <c r="G44" s="158">
        <f>'ADJ DETAIL INPUT'!G44</f>
        <v>0</v>
      </c>
      <c r="H44" s="158">
        <f>'ADJ DETAIL INPUT'!H44</f>
        <v>0</v>
      </c>
      <c r="I44" s="158">
        <f>'ADJ DETAIL INPUT'!I44</f>
        <v>0</v>
      </c>
      <c r="J44" s="158">
        <f>'ADJ DETAIL INPUT'!J44</f>
        <v>0</v>
      </c>
      <c r="K44" s="158">
        <f>'ADJ DETAIL INPUT'!K44</f>
        <v>0</v>
      </c>
      <c r="L44" s="158">
        <f>'ADJ DETAIL INPUT'!L44</f>
        <v>-25</v>
      </c>
      <c r="M44" s="158">
        <f>'ADJ DETAIL INPUT'!M44</f>
        <v>265</v>
      </c>
      <c r="N44" s="158">
        <f>'ADJ DETAIL INPUT'!N44</f>
        <v>0</v>
      </c>
      <c r="O44" s="158">
        <f>'ADJ DETAIL INPUT'!O44</f>
        <v>-10</v>
      </c>
      <c r="P44" s="158">
        <f>'ADJ DETAIL INPUT'!P44</f>
        <v>0</v>
      </c>
      <c r="Q44" s="158">
        <f>'ADJ DETAIL INPUT'!Q44</f>
        <v>0</v>
      </c>
      <c r="R44" s="158">
        <f>'ADJ DETAIL INPUT'!R44</f>
        <v>21</v>
      </c>
      <c r="S44" s="158">
        <f>'ADJ DETAIL INPUT'!S44</f>
        <v>-7</v>
      </c>
      <c r="T44" s="158">
        <f>'ADJ DETAIL INPUT'!T44</f>
        <v>-90</v>
      </c>
      <c r="U44" s="158">
        <f>'ADJ DETAIL INPUT'!U44</f>
        <v>0</v>
      </c>
      <c r="V44" s="158">
        <f>'ADJ DETAIL INPUT'!V44</f>
        <v>0</v>
      </c>
    </row>
    <row r="45" spans="1:22">
      <c r="A45" s="130">
        <v>21</v>
      </c>
      <c r="C45" s="132" t="s">
        <v>162</v>
      </c>
      <c r="D45" s="132"/>
      <c r="E45" s="158">
        <f>'ADJ DETAIL INPUT'!E45</f>
        <v>5649</v>
      </c>
      <c r="F45" s="158">
        <f>'ADJ DETAIL INPUT'!F45</f>
        <v>0</v>
      </c>
      <c r="G45" s="158">
        <f>'ADJ DETAIL INPUT'!G45</f>
        <v>0</v>
      </c>
      <c r="H45" s="158">
        <f>'ADJ DETAIL INPUT'!H45</f>
        <v>0</v>
      </c>
      <c r="I45" s="158">
        <f>'ADJ DETAIL INPUT'!I45</f>
        <v>0</v>
      </c>
      <c r="J45" s="158">
        <f>'ADJ DETAIL INPUT'!J45</f>
        <v>0</v>
      </c>
      <c r="K45" s="158">
        <f>'ADJ DETAIL INPUT'!K45</f>
        <v>0</v>
      </c>
      <c r="L45" s="158">
        <f>'ADJ DETAIL INPUT'!L45</f>
        <v>0</v>
      </c>
      <c r="M45" s="158">
        <f>'ADJ DETAIL INPUT'!M45</f>
        <v>0</v>
      </c>
      <c r="N45" s="158">
        <f>'ADJ DETAIL INPUT'!N45</f>
        <v>0</v>
      </c>
      <c r="O45" s="158">
        <f>'ADJ DETAIL INPUT'!O45</f>
        <v>0</v>
      </c>
      <c r="P45" s="158">
        <f>'ADJ DETAIL INPUT'!P45</f>
        <v>0</v>
      </c>
      <c r="Q45" s="158">
        <f>'ADJ DETAIL INPUT'!Q45</f>
        <v>0</v>
      </c>
      <c r="R45" s="158">
        <f>'ADJ DETAIL INPUT'!R45</f>
        <v>0</v>
      </c>
      <c r="S45" s="158">
        <f>'ADJ DETAIL INPUT'!S45</f>
        <v>0</v>
      </c>
      <c r="T45" s="158">
        <f>'ADJ DETAIL INPUT'!T45</f>
        <v>0</v>
      </c>
      <c r="U45" s="158">
        <f>'ADJ DETAIL INPUT'!U45</f>
        <v>0</v>
      </c>
      <c r="V45" s="158">
        <f>'ADJ DETAIL INPUT'!V45</f>
        <v>0</v>
      </c>
    </row>
    <row r="46" spans="1:22">
      <c r="A46" s="130">
        <v>22</v>
      </c>
      <c r="C46" s="2" t="s">
        <v>376</v>
      </c>
      <c r="D46" s="132"/>
      <c r="E46" s="158">
        <f>'ADJ DETAIL INPUT'!E46</f>
        <v>0</v>
      </c>
      <c r="F46" s="158">
        <f>'ADJ DETAIL INPUT'!F46</f>
        <v>0</v>
      </c>
      <c r="G46" s="158">
        <f>'ADJ DETAIL INPUT'!G46</f>
        <v>0</v>
      </c>
      <c r="H46" s="158">
        <f>'ADJ DETAIL INPUT'!H46</f>
        <v>0</v>
      </c>
      <c r="I46" s="158">
        <f>'ADJ DETAIL INPUT'!I46</f>
        <v>0</v>
      </c>
      <c r="J46" s="158">
        <f>'ADJ DETAIL INPUT'!J46</f>
        <v>0</v>
      </c>
      <c r="K46" s="158">
        <f>'ADJ DETAIL INPUT'!K46</f>
        <v>0</v>
      </c>
      <c r="L46" s="158">
        <f>'ADJ DETAIL INPUT'!L46</f>
        <v>0</v>
      </c>
      <c r="M46" s="158">
        <f>'ADJ DETAIL INPUT'!M46</f>
        <v>0</v>
      </c>
      <c r="N46" s="158">
        <f>'ADJ DETAIL INPUT'!N46</f>
        <v>0</v>
      </c>
      <c r="O46" s="158">
        <f>'ADJ DETAIL INPUT'!O46</f>
        <v>0</v>
      </c>
      <c r="P46" s="158">
        <f>'ADJ DETAIL INPUT'!P46</f>
        <v>0</v>
      </c>
      <c r="Q46" s="158">
        <f>'ADJ DETAIL INPUT'!Q46</f>
        <v>0</v>
      </c>
      <c r="R46" s="158">
        <f>'ADJ DETAIL INPUT'!R46</f>
        <v>0</v>
      </c>
      <c r="S46" s="158">
        <f>'ADJ DETAIL INPUT'!S46</f>
        <v>0</v>
      </c>
      <c r="T46" s="158">
        <f>'ADJ DETAIL INPUT'!T46</f>
        <v>0</v>
      </c>
      <c r="U46" s="158">
        <f>'ADJ DETAIL INPUT'!U46</f>
        <v>0</v>
      </c>
      <c r="V46" s="158">
        <f>'ADJ DETAIL INPUT'!V46</f>
        <v>-2087</v>
      </c>
    </row>
    <row r="47" spans="1:22">
      <c r="A47" s="130">
        <v>23</v>
      </c>
      <c r="C47" s="132" t="s">
        <v>21</v>
      </c>
      <c r="D47" s="132"/>
      <c r="E47" s="159">
        <f>'ADJ DETAIL INPUT'!E47</f>
        <v>0</v>
      </c>
      <c r="F47" s="159">
        <f>'ADJ DETAIL INPUT'!F47</f>
        <v>0</v>
      </c>
      <c r="G47" s="159">
        <f>'ADJ DETAIL INPUT'!G47</f>
        <v>0</v>
      </c>
      <c r="H47" s="159">
        <f>'ADJ DETAIL INPUT'!H47</f>
        <v>0</v>
      </c>
      <c r="I47" s="159">
        <f>'ADJ DETAIL INPUT'!I47</f>
        <v>0</v>
      </c>
      <c r="J47" s="159">
        <f>'ADJ DETAIL INPUT'!J47</f>
        <v>0</v>
      </c>
      <c r="K47" s="159">
        <f>'ADJ DETAIL INPUT'!K47</f>
        <v>0</v>
      </c>
      <c r="L47" s="159">
        <f>'ADJ DETAIL INPUT'!L47</f>
        <v>0</v>
      </c>
      <c r="M47" s="159">
        <f>'ADJ DETAIL INPUT'!M47</f>
        <v>0</v>
      </c>
      <c r="N47" s="159">
        <f>'ADJ DETAIL INPUT'!N47</f>
        <v>0</v>
      </c>
      <c r="O47" s="159">
        <f>'ADJ DETAIL INPUT'!O47</f>
        <v>0</v>
      </c>
      <c r="P47" s="159">
        <f>'ADJ DETAIL INPUT'!P47</f>
        <v>0</v>
      </c>
      <c r="Q47" s="159">
        <f>'ADJ DETAIL INPUT'!Q47</f>
        <v>0</v>
      </c>
      <c r="R47" s="159">
        <f>'ADJ DETAIL INPUT'!R47</f>
        <v>0</v>
      </c>
      <c r="S47" s="159">
        <f>'ADJ DETAIL INPUT'!S47</f>
        <v>0</v>
      </c>
      <c r="T47" s="159">
        <f>'ADJ DETAIL INPUT'!T47</f>
        <v>0</v>
      </c>
      <c r="U47" s="159">
        <f>'ADJ DETAIL INPUT'!U47</f>
        <v>0</v>
      </c>
      <c r="V47" s="159">
        <f>'ADJ DETAIL INPUT'!V47</f>
        <v>0</v>
      </c>
    </row>
    <row r="48" spans="1:22">
      <c r="A48" s="130">
        <v>24</v>
      </c>
      <c r="B48" s="132" t="s">
        <v>45</v>
      </c>
      <c r="C48" s="132"/>
      <c r="E48" s="159">
        <f>SUM(E44:E47)</f>
        <v>19502</v>
      </c>
      <c r="F48" s="159">
        <f t="shared" ref="F48" si="22">SUM(F44:F47)</f>
        <v>0</v>
      </c>
      <c r="G48" s="159">
        <f t="shared" ref="G48:P48" si="23">SUM(G44:G47)</f>
        <v>0</v>
      </c>
      <c r="H48" s="159">
        <f t="shared" si="23"/>
        <v>0</v>
      </c>
      <c r="I48" s="159">
        <f t="shared" si="23"/>
        <v>0</v>
      </c>
      <c r="J48" s="159">
        <f t="shared" si="23"/>
        <v>0</v>
      </c>
      <c r="K48" s="159">
        <f t="shared" si="23"/>
        <v>0</v>
      </c>
      <c r="L48" s="159">
        <f t="shared" si="23"/>
        <v>-25</v>
      </c>
      <c r="M48" s="159">
        <f t="shared" si="23"/>
        <v>265</v>
      </c>
      <c r="N48" s="159">
        <f t="shared" si="23"/>
        <v>0</v>
      </c>
      <c r="O48" s="159">
        <f t="shared" si="23"/>
        <v>-10</v>
      </c>
      <c r="P48" s="159">
        <f t="shared" si="23"/>
        <v>0</v>
      </c>
      <c r="Q48" s="159">
        <f t="shared" ref="Q48" si="24">SUM(Q44:Q47)</f>
        <v>0</v>
      </c>
      <c r="R48" s="159">
        <f t="shared" ref="R48:U48" si="25">SUM(R44:R47)</f>
        <v>21</v>
      </c>
      <c r="S48" s="159">
        <f t="shared" si="25"/>
        <v>-7</v>
      </c>
      <c r="T48" s="159">
        <f t="shared" si="25"/>
        <v>-90</v>
      </c>
      <c r="U48" s="159">
        <f t="shared" si="25"/>
        <v>0</v>
      </c>
      <c r="V48" s="159">
        <f t="shared" ref="V48" si="26">SUM(V44:V47)</f>
        <v>-2087</v>
      </c>
    </row>
    <row r="49" spans="1:22" ht="19.5" customHeight="1">
      <c r="A49" s="130">
        <v>25</v>
      </c>
      <c r="B49" s="106" t="s">
        <v>46</v>
      </c>
      <c r="C49" s="132"/>
      <c r="D49" s="132"/>
      <c r="E49" s="159">
        <f t="shared" ref="E49" si="27">E21+E25+E31+E37+E39+E40+E41+E48</f>
        <v>230196</v>
      </c>
      <c r="F49" s="159">
        <f t="shared" ref="F49" si="28">F21+F25+F31+F37+F39+F40+F41+F48</f>
        <v>0</v>
      </c>
      <c r="G49" s="159">
        <f t="shared" ref="G49:P49" si="29">G21+G25+G31+G37+G39+G40+G41+G48</f>
        <v>1</v>
      </c>
      <c r="H49" s="159">
        <f t="shared" si="29"/>
        <v>0</v>
      </c>
      <c r="I49" s="159">
        <f t="shared" si="29"/>
        <v>-5546</v>
      </c>
      <c r="J49" s="159">
        <f t="shared" si="29"/>
        <v>-363</v>
      </c>
      <c r="K49" s="159">
        <f t="shared" si="29"/>
        <v>-235</v>
      </c>
      <c r="L49" s="159">
        <f t="shared" si="29"/>
        <v>-25</v>
      </c>
      <c r="M49" s="159">
        <f t="shared" si="29"/>
        <v>265</v>
      </c>
      <c r="N49" s="159">
        <f t="shared" si="29"/>
        <v>0</v>
      </c>
      <c r="O49" s="159">
        <f t="shared" si="29"/>
        <v>-10</v>
      </c>
      <c r="P49" s="159">
        <f t="shared" si="29"/>
        <v>0</v>
      </c>
      <c r="Q49" s="159">
        <f t="shared" ref="Q49" si="30">Q21+Q25+Q31+Q37+Q39+Q40+Q41+Q48</f>
        <v>-6</v>
      </c>
      <c r="R49" s="159">
        <f t="shared" ref="R49:U49" si="31">R21+R25+R31+R37+R39+R40+R41+R48</f>
        <v>10644</v>
      </c>
      <c r="S49" s="159">
        <f t="shared" si="31"/>
        <v>-95784</v>
      </c>
      <c r="T49" s="159">
        <f t="shared" si="31"/>
        <v>-89</v>
      </c>
      <c r="U49" s="159">
        <f t="shared" si="31"/>
        <v>0</v>
      </c>
      <c r="V49" s="159">
        <f t="shared" ref="V49" si="32">V21+V25+V31+V37+V39+V40+V41+V48</f>
        <v>-2087</v>
      </c>
    </row>
    <row r="50" spans="1:22">
      <c r="C50" s="132"/>
      <c r="D50" s="132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</row>
    <row r="51" spans="1:22" ht="12.95" customHeight="1">
      <c r="A51" s="130">
        <v>26</v>
      </c>
      <c r="B51" s="106" t="s">
        <v>47</v>
      </c>
      <c r="C51" s="132"/>
      <c r="D51" s="132"/>
      <c r="E51" s="158">
        <f>E18-E49</f>
        <v>20688</v>
      </c>
      <c r="F51" s="158">
        <f t="shared" ref="F51" si="33">F18-F49</f>
        <v>0</v>
      </c>
      <c r="G51" s="158">
        <f t="shared" ref="G51:P51" si="34">G18-G49</f>
        <v>-1</v>
      </c>
      <c r="H51" s="158">
        <f t="shared" si="34"/>
        <v>0</v>
      </c>
      <c r="I51" s="158">
        <f t="shared" si="34"/>
        <v>-27</v>
      </c>
      <c r="J51" s="158">
        <f t="shared" si="34"/>
        <v>363</v>
      </c>
      <c r="K51" s="158">
        <f t="shared" si="34"/>
        <v>235</v>
      </c>
      <c r="L51" s="158">
        <f t="shared" si="34"/>
        <v>25</v>
      </c>
      <c r="M51" s="158">
        <f t="shared" si="34"/>
        <v>-265</v>
      </c>
      <c r="N51" s="158">
        <f t="shared" si="34"/>
        <v>0</v>
      </c>
      <c r="O51" s="158">
        <f t="shared" si="34"/>
        <v>10</v>
      </c>
      <c r="P51" s="158">
        <f t="shared" si="34"/>
        <v>0</v>
      </c>
      <c r="Q51" s="158">
        <f t="shared" ref="Q51" si="35">Q18-Q49</f>
        <v>6</v>
      </c>
      <c r="R51" s="158">
        <f t="shared" ref="R51:U51" si="36">R18-R49</f>
        <v>-33</v>
      </c>
      <c r="S51" s="158">
        <f t="shared" si="36"/>
        <v>910</v>
      </c>
      <c r="T51" s="158">
        <f t="shared" si="36"/>
        <v>89</v>
      </c>
      <c r="U51" s="158">
        <f t="shared" si="36"/>
        <v>0</v>
      </c>
      <c r="V51" s="158">
        <f t="shared" ref="V51" si="37">V18-V49</f>
        <v>2087</v>
      </c>
    </row>
    <row r="52" spans="1:22" ht="12.95" customHeight="1">
      <c r="C52" s="132"/>
      <c r="D52" s="132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58"/>
      <c r="T52" s="158"/>
      <c r="U52" s="158"/>
      <c r="V52" s="158"/>
    </row>
    <row r="53" spans="1:22" ht="12.95" customHeight="1">
      <c r="B53" s="106" t="s">
        <v>48</v>
      </c>
      <c r="C53" s="132"/>
      <c r="D53" s="132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</row>
    <row r="54" spans="1:22">
      <c r="A54" s="130">
        <v>27</v>
      </c>
      <c r="B54" s="132" t="s">
        <v>49</v>
      </c>
      <c r="D54" s="132"/>
      <c r="E54" s="158">
        <f>'ADJ DETAIL INPUT'!E54</f>
        <v>-1681</v>
      </c>
      <c r="F54" s="158">
        <f>'ADJ DETAIL INPUT'!F54</f>
        <v>0</v>
      </c>
      <c r="G54" s="158">
        <f>'ADJ DETAIL INPUT'!G54</f>
        <v>-0.35</v>
      </c>
      <c r="H54" s="158">
        <f>'ADJ DETAIL INPUT'!H54</f>
        <v>0</v>
      </c>
      <c r="I54" s="158">
        <f>'ADJ DETAIL INPUT'!I54</f>
        <v>-9.4499999999999993</v>
      </c>
      <c r="J54" s="158">
        <f>'ADJ DETAIL INPUT'!J54</f>
        <v>127.05</v>
      </c>
      <c r="K54" s="158">
        <f>'ADJ DETAIL INPUT'!K54</f>
        <v>82.25</v>
      </c>
      <c r="L54" s="158">
        <f>'ADJ DETAIL INPUT'!L54</f>
        <v>8.75</v>
      </c>
      <c r="M54" s="158">
        <f>'ADJ DETAIL INPUT'!M54</f>
        <v>-92.75</v>
      </c>
      <c r="N54" s="158">
        <f>'ADJ DETAIL INPUT'!N54</f>
        <v>0</v>
      </c>
      <c r="O54" s="158">
        <f>'ADJ DETAIL INPUT'!O54</f>
        <v>3.5</v>
      </c>
      <c r="P54" s="158">
        <f>'ADJ DETAIL INPUT'!P54</f>
        <v>0</v>
      </c>
      <c r="Q54" s="158">
        <f>'ADJ DETAIL INPUT'!Q54</f>
        <v>2.0999999999999996</v>
      </c>
      <c r="R54" s="158">
        <f>'ADJ DETAIL INPUT'!R54</f>
        <v>-11.549999999999999</v>
      </c>
      <c r="S54" s="158">
        <f>'ADJ DETAIL INPUT'!S54</f>
        <v>318.5</v>
      </c>
      <c r="T54" s="158">
        <f>'ADJ DETAIL INPUT'!T54</f>
        <v>31.15</v>
      </c>
      <c r="U54" s="158">
        <f>'ADJ DETAIL INPUT'!U54</f>
        <v>35</v>
      </c>
      <c r="V54" s="158">
        <f>'ADJ DETAIL INPUT'!V54</f>
        <v>730.44999999999993</v>
      </c>
    </row>
    <row r="55" spans="1:22">
      <c r="A55" s="130">
        <v>28</v>
      </c>
      <c r="B55" s="132" t="s">
        <v>148</v>
      </c>
      <c r="D55" s="132"/>
      <c r="E55" s="158">
        <f>'ADJ DETAIL INPUT'!E55</f>
        <v>0</v>
      </c>
      <c r="F55" s="158">
        <f>'ADJ DETAIL INPUT'!F55</f>
        <v>-1.2710249999999998</v>
      </c>
      <c r="G55" s="158">
        <f>'ADJ DETAIL INPUT'!G55</f>
        <v>0</v>
      </c>
      <c r="H55" s="158">
        <f>'ADJ DETAIL INPUT'!H55</f>
        <v>-35.390985000000001</v>
      </c>
      <c r="I55" s="158">
        <f>'ADJ DETAIL INPUT'!I55</f>
        <v>0</v>
      </c>
      <c r="J55" s="158">
        <f>'ADJ DETAIL INPUT'!J55</f>
        <v>0</v>
      </c>
      <c r="K55" s="158">
        <f>'ADJ DETAIL INPUT'!K55</f>
        <v>0</v>
      </c>
      <c r="L55" s="158">
        <f>'ADJ DETAIL INPUT'!L55</f>
        <v>0</v>
      </c>
      <c r="M55" s="158">
        <f>'ADJ DETAIL INPUT'!M55</f>
        <v>0</v>
      </c>
      <c r="N55" s="158">
        <f>'ADJ DETAIL INPUT'!N55</f>
        <v>0</v>
      </c>
      <c r="O55" s="158">
        <f>'ADJ DETAIL INPUT'!O55</f>
        <v>0</v>
      </c>
      <c r="P55" s="158">
        <f>'ADJ DETAIL INPUT'!P55</f>
        <v>0</v>
      </c>
      <c r="Q55" s="158">
        <f>'ADJ DETAIL INPUT'!Q55</f>
        <v>0</v>
      </c>
      <c r="R55" s="158">
        <f>'ADJ DETAIL INPUT'!R55</f>
        <v>0</v>
      </c>
      <c r="S55" s="158">
        <f>'ADJ DETAIL INPUT'!S55</f>
        <v>0</v>
      </c>
      <c r="T55" s="158">
        <f>'ADJ DETAIL INPUT'!T55</f>
        <v>0</v>
      </c>
      <c r="U55" s="158">
        <f>'ADJ DETAIL INPUT'!U55</f>
        <v>0</v>
      </c>
      <c r="V55" s="158">
        <f>'ADJ DETAIL INPUT'!V55</f>
        <v>0</v>
      </c>
    </row>
    <row r="56" spans="1:22">
      <c r="A56" s="130">
        <v>29</v>
      </c>
      <c r="B56" s="132" t="s">
        <v>50</v>
      </c>
      <c r="D56" s="132"/>
      <c r="E56" s="158">
        <f>'ADJ DETAIL INPUT'!E56</f>
        <v>7838</v>
      </c>
      <c r="F56" s="158">
        <f>'ADJ DETAIL INPUT'!F56</f>
        <v>0</v>
      </c>
      <c r="G56" s="158">
        <f>'ADJ DETAIL INPUT'!G56</f>
        <v>0</v>
      </c>
      <c r="H56" s="158">
        <f>'ADJ DETAIL INPUT'!H56</f>
        <v>0</v>
      </c>
      <c r="I56" s="158">
        <f>'ADJ DETAIL INPUT'!I56</f>
        <v>0</v>
      </c>
      <c r="J56" s="158">
        <f>'ADJ DETAIL INPUT'!J56</f>
        <v>0</v>
      </c>
      <c r="K56" s="158">
        <f>'ADJ DETAIL INPUT'!K56</f>
        <v>0</v>
      </c>
      <c r="L56" s="158">
        <f>'ADJ DETAIL INPUT'!L56</f>
        <v>0</v>
      </c>
      <c r="M56" s="158">
        <f>'ADJ DETAIL INPUT'!M56</f>
        <v>0</v>
      </c>
      <c r="N56" s="158">
        <f>'ADJ DETAIL INPUT'!N56</f>
        <v>0</v>
      </c>
      <c r="O56" s="158">
        <f>'ADJ DETAIL INPUT'!O56</f>
        <v>0</v>
      </c>
      <c r="P56" s="158">
        <f>'ADJ DETAIL INPUT'!P56</f>
        <v>0</v>
      </c>
      <c r="Q56" s="158">
        <f>'ADJ DETAIL INPUT'!Q56</f>
        <v>0</v>
      </c>
      <c r="R56" s="158">
        <f>'ADJ DETAIL INPUT'!R56</f>
        <v>0</v>
      </c>
      <c r="S56" s="158">
        <f>'ADJ DETAIL INPUT'!S56</f>
        <v>0</v>
      </c>
      <c r="T56" s="158">
        <f>'ADJ DETAIL INPUT'!T56</f>
        <v>0</v>
      </c>
      <c r="U56" s="158">
        <f>'ADJ DETAIL INPUT'!U56</f>
        <v>0</v>
      </c>
      <c r="V56" s="158">
        <f>'ADJ DETAIL INPUT'!V56</f>
        <v>0</v>
      </c>
    </row>
    <row r="57" spans="1:22">
      <c r="A57" s="130">
        <v>30</v>
      </c>
      <c r="B57" s="132" t="s">
        <v>51</v>
      </c>
      <c r="D57" s="132"/>
      <c r="E57" s="159">
        <f>'ADJ DETAIL INPUT'!E57</f>
        <v>-20</v>
      </c>
      <c r="F57" s="159">
        <f>'ADJ DETAIL INPUT'!F57</f>
        <v>0</v>
      </c>
      <c r="G57" s="159">
        <f>'ADJ DETAIL INPUT'!G57</f>
        <v>0</v>
      </c>
      <c r="H57" s="159">
        <f>'ADJ DETAIL INPUT'!H57</f>
        <v>0</v>
      </c>
      <c r="I57" s="159">
        <f>'ADJ DETAIL INPUT'!I57</f>
        <v>0</v>
      </c>
      <c r="J57" s="159">
        <f>'ADJ DETAIL INPUT'!J57</f>
        <v>0</v>
      </c>
      <c r="K57" s="159">
        <f>'ADJ DETAIL INPUT'!K57</f>
        <v>0</v>
      </c>
      <c r="L57" s="159">
        <f>'ADJ DETAIL INPUT'!L57</f>
        <v>0</v>
      </c>
      <c r="M57" s="159">
        <f>'ADJ DETAIL INPUT'!M57</f>
        <v>0</v>
      </c>
      <c r="N57" s="159">
        <f>'ADJ DETAIL INPUT'!N57</f>
        <v>0</v>
      </c>
      <c r="O57" s="159">
        <f>'ADJ DETAIL INPUT'!O57</f>
        <v>0</v>
      </c>
      <c r="P57" s="159">
        <f>'ADJ DETAIL INPUT'!P57</f>
        <v>0</v>
      </c>
      <c r="Q57" s="159">
        <f>'ADJ DETAIL INPUT'!Q57</f>
        <v>0</v>
      </c>
      <c r="R57" s="159">
        <f>'ADJ DETAIL INPUT'!R57</f>
        <v>0</v>
      </c>
      <c r="S57" s="159">
        <f>'ADJ DETAIL INPUT'!S57</f>
        <v>0</v>
      </c>
      <c r="T57" s="159">
        <f>'ADJ DETAIL INPUT'!T57</f>
        <v>0</v>
      </c>
      <c r="U57" s="159">
        <f>'ADJ DETAIL INPUT'!U57</f>
        <v>0</v>
      </c>
      <c r="V57" s="159">
        <f>'ADJ DETAIL INPUT'!V57</f>
        <v>0</v>
      </c>
    </row>
    <row r="58" spans="1:22"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8"/>
      <c r="S58" s="158"/>
      <c r="T58" s="158"/>
      <c r="U58" s="158"/>
      <c r="V58" s="158"/>
    </row>
    <row r="59" spans="1:22" s="131" customFormat="1" ht="12.75" thickBot="1">
      <c r="A59" s="130">
        <v>31</v>
      </c>
      <c r="B59" s="131" t="s">
        <v>52</v>
      </c>
      <c r="E59" s="273">
        <f>E51-SUM(E54:E57)</f>
        <v>14551</v>
      </c>
      <c r="F59" s="273">
        <f t="shared" ref="F59" si="38">F51-SUM(F54:F57)</f>
        <v>1.2710249999999998</v>
      </c>
      <c r="G59" s="273">
        <f t="shared" ref="G59:P59" si="39">G51-SUM(G54:G57)</f>
        <v>-0.65</v>
      </c>
      <c r="H59" s="273">
        <f t="shared" si="39"/>
        <v>35.390985000000001</v>
      </c>
      <c r="I59" s="273">
        <f t="shared" si="39"/>
        <v>-17.55</v>
      </c>
      <c r="J59" s="273">
        <f t="shared" si="39"/>
        <v>235.95</v>
      </c>
      <c r="K59" s="273">
        <f t="shared" si="39"/>
        <v>152.75</v>
      </c>
      <c r="L59" s="273">
        <f t="shared" si="39"/>
        <v>16.25</v>
      </c>
      <c r="M59" s="273">
        <f t="shared" si="39"/>
        <v>-172.25</v>
      </c>
      <c r="N59" s="273">
        <f t="shared" si="39"/>
        <v>0</v>
      </c>
      <c r="O59" s="273">
        <f t="shared" si="39"/>
        <v>6.5</v>
      </c>
      <c r="P59" s="273">
        <f t="shared" si="39"/>
        <v>0</v>
      </c>
      <c r="Q59" s="273">
        <f t="shared" ref="Q59" si="40">Q51-SUM(Q54:Q57)</f>
        <v>3.9000000000000004</v>
      </c>
      <c r="R59" s="273">
        <f t="shared" ref="R59:U59" si="41">R51-SUM(R54:R57)</f>
        <v>-21.450000000000003</v>
      </c>
      <c r="S59" s="273">
        <f t="shared" si="41"/>
        <v>591.5</v>
      </c>
      <c r="T59" s="273">
        <f t="shared" si="41"/>
        <v>57.85</v>
      </c>
      <c r="U59" s="273">
        <f t="shared" si="41"/>
        <v>-35</v>
      </c>
      <c r="V59" s="273">
        <f t="shared" ref="V59" si="42">V51-SUM(V54:V57)</f>
        <v>1356.5500000000002</v>
      </c>
    </row>
    <row r="60" spans="1:22" ht="12.75" thickTop="1"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S60" s="158"/>
      <c r="T60" s="158"/>
      <c r="U60" s="158"/>
      <c r="V60" s="158"/>
    </row>
    <row r="61" spans="1:22">
      <c r="B61" s="106" t="s">
        <v>93</v>
      </c>
      <c r="E61" s="158"/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8"/>
      <c r="R61" s="158"/>
      <c r="S61" s="158"/>
      <c r="T61" s="158"/>
      <c r="U61" s="158"/>
      <c r="V61" s="158"/>
    </row>
    <row r="62" spans="1:22">
      <c r="B62" s="106" t="s">
        <v>94</v>
      </c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  <c r="R62" s="158"/>
      <c r="S62" s="158"/>
      <c r="T62" s="158"/>
      <c r="U62" s="158"/>
      <c r="V62" s="158"/>
    </row>
    <row r="63" spans="1:22">
      <c r="A63" s="130">
        <v>32</v>
      </c>
      <c r="B63" s="132"/>
      <c r="C63" s="132" t="s">
        <v>36</v>
      </c>
      <c r="D63" s="132"/>
      <c r="E63" s="239">
        <f>'ADJ DETAIL INPUT'!E63</f>
        <v>25720</v>
      </c>
      <c r="F63" s="239">
        <f>'ADJ DETAIL INPUT'!F63</f>
        <v>0</v>
      </c>
      <c r="G63" s="239">
        <f>'ADJ DETAIL INPUT'!G63</f>
        <v>0</v>
      </c>
      <c r="H63" s="239">
        <f>'ADJ DETAIL INPUT'!H63</f>
        <v>0</v>
      </c>
      <c r="I63" s="239">
        <f>'ADJ DETAIL INPUT'!I63</f>
        <v>0</v>
      </c>
      <c r="J63" s="239">
        <f>'ADJ DETAIL INPUT'!J63</f>
        <v>0</v>
      </c>
      <c r="K63" s="239">
        <f>'ADJ DETAIL INPUT'!K63</f>
        <v>0</v>
      </c>
      <c r="L63" s="239">
        <f>'ADJ DETAIL INPUT'!L63</f>
        <v>0</v>
      </c>
      <c r="M63" s="239">
        <f>'ADJ DETAIL INPUT'!M63</f>
        <v>0</v>
      </c>
      <c r="N63" s="239">
        <f>'ADJ DETAIL INPUT'!N63</f>
        <v>0</v>
      </c>
      <c r="O63" s="239">
        <f>'ADJ DETAIL INPUT'!O63</f>
        <v>0</v>
      </c>
      <c r="P63" s="239">
        <f>'ADJ DETAIL INPUT'!P63</f>
        <v>0</v>
      </c>
      <c r="Q63" s="239">
        <f>'ADJ DETAIL INPUT'!Q63</f>
        <v>0</v>
      </c>
      <c r="R63" s="239">
        <f>'ADJ DETAIL INPUT'!R63</f>
        <v>0</v>
      </c>
      <c r="S63" s="239">
        <f>'ADJ DETAIL INPUT'!S63</f>
        <v>0</v>
      </c>
      <c r="T63" s="239">
        <f>'ADJ DETAIL INPUT'!T63</f>
        <v>0</v>
      </c>
      <c r="U63" s="239">
        <f>'ADJ DETAIL INPUT'!U63</f>
        <v>0</v>
      </c>
      <c r="V63" s="239">
        <f>'ADJ DETAIL INPUT'!V63</f>
        <v>0</v>
      </c>
    </row>
    <row r="64" spans="1:22">
      <c r="A64" s="130">
        <v>33</v>
      </c>
      <c r="B64" s="132"/>
      <c r="C64" s="132" t="s">
        <v>53</v>
      </c>
      <c r="D64" s="132"/>
      <c r="E64" s="158">
        <f>'ADJ DETAIL INPUT'!E64</f>
        <v>360612</v>
      </c>
      <c r="F64" s="158">
        <f>'ADJ DETAIL INPUT'!F64</f>
        <v>0</v>
      </c>
      <c r="G64" s="158">
        <f>'ADJ DETAIL INPUT'!G64</f>
        <v>0</v>
      </c>
      <c r="H64" s="158">
        <f>'ADJ DETAIL INPUT'!H64</f>
        <v>0</v>
      </c>
      <c r="I64" s="158">
        <f>'ADJ DETAIL INPUT'!I64</f>
        <v>0</v>
      </c>
      <c r="J64" s="158">
        <f>'ADJ DETAIL INPUT'!J64</f>
        <v>0</v>
      </c>
      <c r="K64" s="158">
        <f>'ADJ DETAIL INPUT'!K64</f>
        <v>0</v>
      </c>
      <c r="L64" s="158">
        <f>'ADJ DETAIL INPUT'!L64</f>
        <v>0</v>
      </c>
      <c r="M64" s="158">
        <f>'ADJ DETAIL INPUT'!M64</f>
        <v>0</v>
      </c>
      <c r="N64" s="158">
        <f>'ADJ DETAIL INPUT'!N64</f>
        <v>0</v>
      </c>
      <c r="O64" s="158">
        <f>'ADJ DETAIL INPUT'!O64</f>
        <v>0</v>
      </c>
      <c r="P64" s="158">
        <f>'ADJ DETAIL INPUT'!P64</f>
        <v>0</v>
      </c>
      <c r="Q64" s="158">
        <f>'ADJ DETAIL INPUT'!Q64</f>
        <v>0</v>
      </c>
      <c r="R64" s="158">
        <f>'ADJ DETAIL INPUT'!R64</f>
        <v>0</v>
      </c>
      <c r="S64" s="158">
        <f>'ADJ DETAIL INPUT'!S64</f>
        <v>0</v>
      </c>
      <c r="T64" s="158">
        <f>'ADJ DETAIL INPUT'!T64</f>
        <v>0</v>
      </c>
      <c r="U64" s="158">
        <f>'ADJ DETAIL INPUT'!U64</f>
        <v>0</v>
      </c>
      <c r="V64" s="158">
        <f>'ADJ DETAIL INPUT'!V64</f>
        <v>0</v>
      </c>
    </row>
    <row r="65" spans="1:22">
      <c r="A65" s="130">
        <v>34</v>
      </c>
      <c r="B65" s="132"/>
      <c r="C65" s="132" t="s">
        <v>54</v>
      </c>
      <c r="D65" s="132"/>
      <c r="E65" s="159">
        <f>'ADJ DETAIL INPUT'!E65</f>
        <v>75514</v>
      </c>
      <c r="F65" s="159">
        <f>'ADJ DETAIL INPUT'!F65</f>
        <v>0</v>
      </c>
      <c r="G65" s="159">
        <f>'ADJ DETAIL INPUT'!G65</f>
        <v>0</v>
      </c>
      <c r="H65" s="159">
        <f>'ADJ DETAIL INPUT'!H65</f>
        <v>0</v>
      </c>
      <c r="I65" s="159">
        <f>'ADJ DETAIL INPUT'!I65</f>
        <v>0</v>
      </c>
      <c r="J65" s="159">
        <f>'ADJ DETAIL INPUT'!J65</f>
        <v>0</v>
      </c>
      <c r="K65" s="159">
        <f>'ADJ DETAIL INPUT'!K65</f>
        <v>0</v>
      </c>
      <c r="L65" s="159">
        <f>'ADJ DETAIL INPUT'!L65</f>
        <v>0</v>
      </c>
      <c r="M65" s="159">
        <f>'ADJ DETAIL INPUT'!M65</f>
        <v>0</v>
      </c>
      <c r="N65" s="159">
        <f>'ADJ DETAIL INPUT'!N65</f>
        <v>0</v>
      </c>
      <c r="O65" s="159">
        <f>'ADJ DETAIL INPUT'!O65</f>
        <v>0</v>
      </c>
      <c r="P65" s="159">
        <f>'ADJ DETAIL INPUT'!P65</f>
        <v>0</v>
      </c>
      <c r="Q65" s="159">
        <f>'ADJ DETAIL INPUT'!Q65</f>
        <v>0</v>
      </c>
      <c r="R65" s="159">
        <f>'ADJ DETAIL INPUT'!R65</f>
        <v>0</v>
      </c>
      <c r="S65" s="159">
        <f>'ADJ DETAIL INPUT'!S65</f>
        <v>0</v>
      </c>
      <c r="T65" s="159">
        <f>'ADJ DETAIL INPUT'!T65</f>
        <v>0</v>
      </c>
      <c r="U65" s="159">
        <f>'ADJ DETAIL INPUT'!U65</f>
        <v>0</v>
      </c>
      <c r="V65" s="159">
        <f>'ADJ DETAIL INPUT'!V65</f>
        <v>0</v>
      </c>
    </row>
    <row r="66" spans="1:22" ht="18" customHeight="1">
      <c r="A66" s="130">
        <v>35</v>
      </c>
      <c r="B66" s="132" t="s">
        <v>55</v>
      </c>
      <c r="C66" s="132"/>
      <c r="E66" s="158">
        <f>SUM(E63:E65)</f>
        <v>461846</v>
      </c>
      <c r="F66" s="158">
        <f t="shared" ref="F66" si="43">SUM(F63:F65)</f>
        <v>0</v>
      </c>
      <c r="G66" s="158">
        <f t="shared" ref="G66:P66" si="44">SUM(G63:G65)</f>
        <v>0</v>
      </c>
      <c r="H66" s="158">
        <f t="shared" si="44"/>
        <v>0</v>
      </c>
      <c r="I66" s="158">
        <f t="shared" si="44"/>
        <v>0</v>
      </c>
      <c r="J66" s="158">
        <f t="shared" si="44"/>
        <v>0</v>
      </c>
      <c r="K66" s="158">
        <f t="shared" si="44"/>
        <v>0</v>
      </c>
      <c r="L66" s="158">
        <f t="shared" si="44"/>
        <v>0</v>
      </c>
      <c r="M66" s="158">
        <f t="shared" si="44"/>
        <v>0</v>
      </c>
      <c r="N66" s="158">
        <f t="shared" si="44"/>
        <v>0</v>
      </c>
      <c r="O66" s="158">
        <f t="shared" si="44"/>
        <v>0</v>
      </c>
      <c r="P66" s="158">
        <f t="shared" si="44"/>
        <v>0</v>
      </c>
      <c r="Q66" s="158">
        <f t="shared" ref="Q66" si="45">SUM(Q63:Q65)</f>
        <v>0</v>
      </c>
      <c r="R66" s="158">
        <f t="shared" ref="R66:U66" si="46">SUM(R63:R65)</f>
        <v>0</v>
      </c>
      <c r="S66" s="158">
        <f t="shared" si="46"/>
        <v>0</v>
      </c>
      <c r="T66" s="158">
        <f t="shared" si="46"/>
        <v>0</v>
      </c>
      <c r="U66" s="158">
        <f t="shared" si="46"/>
        <v>0</v>
      </c>
      <c r="V66" s="158">
        <f t="shared" ref="V66" si="47">SUM(V63:V65)</f>
        <v>0</v>
      </c>
    </row>
    <row r="67" spans="1:22" ht="12.75" customHeight="1">
      <c r="B67" s="132"/>
      <c r="C67" s="132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8"/>
      <c r="S67" s="158"/>
      <c r="T67" s="158"/>
      <c r="U67" s="158"/>
      <c r="V67" s="158"/>
    </row>
    <row r="68" spans="1:22">
      <c r="B68" s="132" t="s">
        <v>164</v>
      </c>
      <c r="C68" s="132"/>
      <c r="D68" s="132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  <c r="R68" s="158"/>
      <c r="S68" s="158"/>
      <c r="T68" s="158"/>
      <c r="U68" s="158"/>
      <c r="V68" s="158"/>
    </row>
    <row r="69" spans="1:22">
      <c r="A69" s="130">
        <v>36</v>
      </c>
      <c r="B69" s="132"/>
      <c r="C69" s="132" t="s">
        <v>36</v>
      </c>
      <c r="D69" s="132"/>
      <c r="E69" s="158">
        <f>'ADJ DETAIL INPUT'!E69</f>
        <v>-9906</v>
      </c>
      <c r="F69" s="158">
        <f>'ADJ DETAIL INPUT'!F69</f>
        <v>0</v>
      </c>
      <c r="G69" s="158">
        <f>'ADJ DETAIL INPUT'!G69</f>
        <v>0</v>
      </c>
      <c r="H69" s="158">
        <f>'ADJ DETAIL INPUT'!H69</f>
        <v>0</v>
      </c>
      <c r="I69" s="158">
        <f>'ADJ DETAIL INPUT'!I69</f>
        <v>0</v>
      </c>
      <c r="J69" s="158">
        <f>'ADJ DETAIL INPUT'!J69</f>
        <v>0</v>
      </c>
      <c r="K69" s="158">
        <f>'ADJ DETAIL INPUT'!K69</f>
        <v>0</v>
      </c>
      <c r="L69" s="158">
        <f>'ADJ DETAIL INPUT'!L69</f>
        <v>0</v>
      </c>
      <c r="M69" s="158">
        <f>'ADJ DETAIL INPUT'!M69</f>
        <v>0</v>
      </c>
      <c r="N69" s="158">
        <f>'ADJ DETAIL INPUT'!N69</f>
        <v>0</v>
      </c>
      <c r="O69" s="158">
        <f>'ADJ DETAIL INPUT'!O69</f>
        <v>0</v>
      </c>
      <c r="P69" s="158">
        <f>'ADJ DETAIL INPUT'!P69</f>
        <v>0</v>
      </c>
      <c r="Q69" s="158">
        <f>'ADJ DETAIL INPUT'!Q69</f>
        <v>0</v>
      </c>
      <c r="R69" s="158">
        <f>'ADJ DETAIL INPUT'!R69</f>
        <v>0</v>
      </c>
      <c r="S69" s="158">
        <f>'ADJ DETAIL INPUT'!S69</f>
        <v>0</v>
      </c>
      <c r="T69" s="158">
        <f>'ADJ DETAIL INPUT'!T69</f>
        <v>0</v>
      </c>
      <c r="U69" s="158">
        <f>'ADJ DETAIL INPUT'!U69</f>
        <v>0</v>
      </c>
      <c r="V69" s="158">
        <f>'ADJ DETAIL INPUT'!V69</f>
        <v>0</v>
      </c>
    </row>
    <row r="70" spans="1:22">
      <c r="A70" s="130">
        <v>37</v>
      </c>
      <c r="B70" s="132"/>
      <c r="C70" s="132" t="s">
        <v>53</v>
      </c>
      <c r="D70" s="132"/>
      <c r="E70" s="158">
        <f>'ADJ DETAIL INPUT'!E70</f>
        <v>-121623</v>
      </c>
      <c r="F70" s="158">
        <f>'ADJ DETAIL INPUT'!F70</f>
        <v>0</v>
      </c>
      <c r="G70" s="158">
        <f>'ADJ DETAIL INPUT'!G70</f>
        <v>0</v>
      </c>
      <c r="H70" s="158">
        <f>'ADJ DETAIL INPUT'!H70</f>
        <v>0</v>
      </c>
      <c r="I70" s="158">
        <f>'ADJ DETAIL INPUT'!I70</f>
        <v>0</v>
      </c>
      <c r="J70" s="158">
        <f>'ADJ DETAIL INPUT'!J70</f>
        <v>0</v>
      </c>
      <c r="K70" s="158">
        <f>'ADJ DETAIL INPUT'!K70</f>
        <v>0</v>
      </c>
      <c r="L70" s="158">
        <f>'ADJ DETAIL INPUT'!L70</f>
        <v>0</v>
      </c>
      <c r="M70" s="158">
        <f>'ADJ DETAIL INPUT'!M70</f>
        <v>0</v>
      </c>
      <c r="N70" s="158">
        <f>'ADJ DETAIL INPUT'!N70</f>
        <v>0</v>
      </c>
      <c r="O70" s="158">
        <f>'ADJ DETAIL INPUT'!O70</f>
        <v>0</v>
      </c>
      <c r="P70" s="158">
        <f>'ADJ DETAIL INPUT'!P70</f>
        <v>0</v>
      </c>
      <c r="Q70" s="158">
        <f>'ADJ DETAIL INPUT'!Q70</f>
        <v>0</v>
      </c>
      <c r="R70" s="158">
        <f>'ADJ DETAIL INPUT'!R70</f>
        <v>0</v>
      </c>
      <c r="S70" s="158">
        <f>'ADJ DETAIL INPUT'!S70</f>
        <v>0</v>
      </c>
      <c r="T70" s="158">
        <f>'ADJ DETAIL INPUT'!T70</f>
        <v>0</v>
      </c>
      <c r="U70" s="158">
        <f>'ADJ DETAIL INPUT'!U70</f>
        <v>0</v>
      </c>
      <c r="V70" s="158">
        <f>'ADJ DETAIL INPUT'!V70</f>
        <v>0</v>
      </c>
    </row>
    <row r="71" spans="1:22">
      <c r="A71" s="130">
        <v>38</v>
      </c>
      <c r="B71" s="132"/>
      <c r="C71" s="132" t="s">
        <v>54</v>
      </c>
      <c r="D71" s="132"/>
      <c r="E71" s="159">
        <f>'ADJ DETAIL INPUT'!E71</f>
        <v>-20741</v>
      </c>
      <c r="F71" s="159">
        <f>'ADJ DETAIL INPUT'!F71</f>
        <v>0</v>
      </c>
      <c r="G71" s="159">
        <f>'ADJ DETAIL INPUT'!G71</f>
        <v>0</v>
      </c>
      <c r="H71" s="159">
        <f>'ADJ DETAIL INPUT'!H71</f>
        <v>0</v>
      </c>
      <c r="I71" s="159">
        <f>'ADJ DETAIL INPUT'!I71</f>
        <v>0</v>
      </c>
      <c r="J71" s="159">
        <f>'ADJ DETAIL INPUT'!J71</f>
        <v>0</v>
      </c>
      <c r="K71" s="159">
        <f>'ADJ DETAIL INPUT'!K71</f>
        <v>0</v>
      </c>
      <c r="L71" s="159">
        <f>'ADJ DETAIL INPUT'!L71</f>
        <v>0</v>
      </c>
      <c r="M71" s="159">
        <f>'ADJ DETAIL INPUT'!M71</f>
        <v>0</v>
      </c>
      <c r="N71" s="159">
        <f>'ADJ DETAIL INPUT'!N71</f>
        <v>0</v>
      </c>
      <c r="O71" s="159">
        <f>'ADJ DETAIL INPUT'!O71</f>
        <v>0</v>
      </c>
      <c r="P71" s="159">
        <f>'ADJ DETAIL INPUT'!P71</f>
        <v>0</v>
      </c>
      <c r="Q71" s="159">
        <f>'ADJ DETAIL INPUT'!Q71</f>
        <v>0</v>
      </c>
      <c r="R71" s="159">
        <f>'ADJ DETAIL INPUT'!R71</f>
        <v>0</v>
      </c>
      <c r="S71" s="159">
        <f>'ADJ DETAIL INPUT'!S71</f>
        <v>0</v>
      </c>
      <c r="T71" s="159">
        <f>'ADJ DETAIL INPUT'!T71</f>
        <v>0</v>
      </c>
      <c r="U71" s="159">
        <f>'ADJ DETAIL INPUT'!U71</f>
        <v>0</v>
      </c>
      <c r="V71" s="159">
        <f>'ADJ DETAIL INPUT'!V71</f>
        <v>0</v>
      </c>
    </row>
    <row r="72" spans="1:22">
      <c r="A72" s="130">
        <v>39</v>
      </c>
      <c r="B72" s="132" t="s">
        <v>380</v>
      </c>
      <c r="C72" s="132"/>
      <c r="E72" s="161">
        <f>SUM(E69:E71)</f>
        <v>-152270</v>
      </c>
      <c r="F72" s="161">
        <f t="shared" ref="F72" si="48">SUM(F69:F71)</f>
        <v>0</v>
      </c>
      <c r="G72" s="161">
        <f t="shared" ref="G72:P72" si="49">SUM(G69:G71)</f>
        <v>0</v>
      </c>
      <c r="H72" s="161">
        <f t="shared" si="49"/>
        <v>0</v>
      </c>
      <c r="I72" s="161">
        <f t="shared" si="49"/>
        <v>0</v>
      </c>
      <c r="J72" s="161">
        <f t="shared" si="49"/>
        <v>0</v>
      </c>
      <c r="K72" s="161">
        <f t="shared" si="49"/>
        <v>0</v>
      </c>
      <c r="L72" s="161">
        <f t="shared" si="49"/>
        <v>0</v>
      </c>
      <c r="M72" s="161">
        <f t="shared" si="49"/>
        <v>0</v>
      </c>
      <c r="N72" s="161">
        <f t="shared" si="49"/>
        <v>0</v>
      </c>
      <c r="O72" s="161">
        <f t="shared" si="49"/>
        <v>0</v>
      </c>
      <c r="P72" s="161">
        <f t="shared" si="49"/>
        <v>0</v>
      </c>
      <c r="Q72" s="161">
        <f t="shared" ref="Q72" si="50">SUM(Q69:Q71)</f>
        <v>0</v>
      </c>
      <c r="R72" s="161">
        <f t="shared" ref="R72:U72" si="51">SUM(R69:R71)</f>
        <v>0</v>
      </c>
      <c r="S72" s="161">
        <f t="shared" si="51"/>
        <v>0</v>
      </c>
      <c r="T72" s="161">
        <f t="shared" si="51"/>
        <v>0</v>
      </c>
      <c r="U72" s="161">
        <f t="shared" si="51"/>
        <v>0</v>
      </c>
      <c r="V72" s="161">
        <f t="shared" ref="V72" si="52">SUM(V69:V71)</f>
        <v>0</v>
      </c>
    </row>
    <row r="73" spans="1:22">
      <c r="A73" s="130">
        <v>40</v>
      </c>
      <c r="B73" s="132" t="s">
        <v>143</v>
      </c>
      <c r="C73" s="132"/>
      <c r="D73" s="132"/>
      <c r="E73" s="162">
        <f>E66+E72</f>
        <v>309576</v>
      </c>
      <c r="F73" s="162">
        <f t="shared" ref="F73" si="53">F66+F72</f>
        <v>0</v>
      </c>
      <c r="G73" s="162">
        <f t="shared" ref="G73:P73" si="54">G66+G72</f>
        <v>0</v>
      </c>
      <c r="H73" s="162">
        <f t="shared" si="54"/>
        <v>0</v>
      </c>
      <c r="I73" s="162">
        <f t="shared" si="54"/>
        <v>0</v>
      </c>
      <c r="J73" s="162">
        <f t="shared" si="54"/>
        <v>0</v>
      </c>
      <c r="K73" s="162">
        <f t="shared" si="54"/>
        <v>0</v>
      </c>
      <c r="L73" s="162">
        <f t="shared" si="54"/>
        <v>0</v>
      </c>
      <c r="M73" s="162">
        <f t="shared" si="54"/>
        <v>0</v>
      </c>
      <c r="N73" s="162">
        <f t="shared" si="54"/>
        <v>0</v>
      </c>
      <c r="O73" s="162">
        <f t="shared" si="54"/>
        <v>0</v>
      </c>
      <c r="P73" s="162">
        <f t="shared" si="54"/>
        <v>0</v>
      </c>
      <c r="Q73" s="162">
        <f t="shared" ref="Q73" si="55">Q66+Q72</f>
        <v>0</v>
      </c>
      <c r="R73" s="162">
        <f t="shared" ref="R73:U73" si="56">R66+R72</f>
        <v>0</v>
      </c>
      <c r="S73" s="162">
        <f t="shared" si="56"/>
        <v>0</v>
      </c>
      <c r="T73" s="162">
        <f t="shared" si="56"/>
        <v>0</v>
      </c>
      <c r="U73" s="162">
        <f t="shared" si="56"/>
        <v>0</v>
      </c>
      <c r="V73" s="162">
        <f t="shared" ref="V73" si="57">V66+V72</f>
        <v>0</v>
      </c>
    </row>
    <row r="74" spans="1:22" s="135" customFormat="1" ht="18.95" customHeight="1">
      <c r="A74" s="133">
        <v>41</v>
      </c>
      <c r="B74" s="134" t="s">
        <v>167</v>
      </c>
      <c r="C74" s="134"/>
      <c r="D74" s="134"/>
      <c r="E74" s="159">
        <f>'ADJ DETAIL INPUT'!E74</f>
        <v>-65064</v>
      </c>
      <c r="F74" s="159">
        <f>'ADJ DETAIL INPUT'!F74</f>
        <v>135</v>
      </c>
      <c r="G74" s="159">
        <f>'ADJ DETAIL INPUT'!G74</f>
        <v>0</v>
      </c>
      <c r="H74" s="159">
        <f>'ADJ DETAIL INPUT'!H74</f>
        <v>0</v>
      </c>
      <c r="I74" s="159">
        <f>'ADJ DETAIL INPUT'!I74</f>
        <v>0</v>
      </c>
      <c r="J74" s="159">
        <f>'ADJ DETAIL INPUT'!J74</f>
        <v>0</v>
      </c>
      <c r="K74" s="159">
        <f>'ADJ DETAIL INPUT'!K74</f>
        <v>0</v>
      </c>
      <c r="L74" s="159">
        <f>'ADJ DETAIL INPUT'!L74</f>
        <v>0</v>
      </c>
      <c r="M74" s="159">
        <f>'ADJ DETAIL INPUT'!M74</f>
        <v>0</v>
      </c>
      <c r="N74" s="159">
        <f>'ADJ DETAIL INPUT'!N74</f>
        <v>0</v>
      </c>
      <c r="O74" s="159">
        <f>'ADJ DETAIL INPUT'!O74</f>
        <v>0</v>
      </c>
      <c r="P74" s="159">
        <f>'ADJ DETAIL INPUT'!P74</f>
        <v>0</v>
      </c>
      <c r="Q74" s="159">
        <f>'ADJ DETAIL INPUT'!Q74</f>
        <v>0</v>
      </c>
      <c r="R74" s="159">
        <f>'ADJ DETAIL INPUT'!R74</f>
        <v>0</v>
      </c>
      <c r="S74" s="159">
        <f>'ADJ DETAIL INPUT'!S74</f>
        <v>0</v>
      </c>
      <c r="T74" s="159">
        <f>'ADJ DETAIL INPUT'!T74</f>
        <v>0</v>
      </c>
      <c r="U74" s="159">
        <f>'ADJ DETAIL INPUT'!U74</f>
        <v>0</v>
      </c>
      <c r="V74" s="159">
        <f>'ADJ DETAIL INPUT'!V74</f>
        <v>0</v>
      </c>
    </row>
    <row r="75" spans="1:22" s="135" customFormat="1" ht="18.95" customHeight="1">
      <c r="A75" s="133">
        <v>42</v>
      </c>
      <c r="B75" s="134" t="s">
        <v>165</v>
      </c>
      <c r="C75" s="134"/>
      <c r="D75" s="134"/>
      <c r="E75" s="162">
        <f>E73+E74</f>
        <v>244512</v>
      </c>
      <c r="F75" s="162">
        <f t="shared" ref="F75" si="58">F73+F74</f>
        <v>135</v>
      </c>
      <c r="G75" s="162">
        <f t="shared" ref="G75:P75" si="59">G73+G74</f>
        <v>0</v>
      </c>
      <c r="H75" s="162">
        <f t="shared" si="59"/>
        <v>0</v>
      </c>
      <c r="I75" s="162">
        <f t="shared" si="59"/>
        <v>0</v>
      </c>
      <c r="J75" s="162">
        <f t="shared" si="59"/>
        <v>0</v>
      </c>
      <c r="K75" s="162">
        <f t="shared" si="59"/>
        <v>0</v>
      </c>
      <c r="L75" s="162">
        <f t="shared" si="59"/>
        <v>0</v>
      </c>
      <c r="M75" s="162">
        <f t="shared" si="59"/>
        <v>0</v>
      </c>
      <c r="N75" s="162">
        <f t="shared" si="59"/>
        <v>0</v>
      </c>
      <c r="O75" s="162">
        <f t="shared" si="59"/>
        <v>0</v>
      </c>
      <c r="P75" s="162">
        <f t="shared" si="59"/>
        <v>0</v>
      </c>
      <c r="Q75" s="162">
        <f t="shared" ref="Q75" si="60">Q73+Q74</f>
        <v>0</v>
      </c>
      <c r="R75" s="162">
        <f t="shared" ref="R75:U75" si="61">R73+R74</f>
        <v>0</v>
      </c>
      <c r="S75" s="162">
        <f t="shared" si="61"/>
        <v>0</v>
      </c>
      <c r="T75" s="162">
        <f t="shared" si="61"/>
        <v>0</v>
      </c>
      <c r="U75" s="162">
        <f t="shared" si="61"/>
        <v>0</v>
      </c>
      <c r="V75" s="162">
        <f t="shared" ref="V75" si="62">V73+V74</f>
        <v>0</v>
      </c>
    </row>
    <row r="76" spans="1:22">
      <c r="A76" s="130">
        <v>43</v>
      </c>
      <c r="B76" s="132" t="s">
        <v>57</v>
      </c>
      <c r="C76" s="132"/>
      <c r="D76" s="132"/>
      <c r="E76" s="158">
        <f>'ADJ DETAIL INPUT'!E76</f>
        <v>12740</v>
      </c>
      <c r="F76" s="158">
        <f>'ADJ DETAIL INPUT'!F76</f>
        <v>0</v>
      </c>
      <c r="G76" s="158">
        <f>'ADJ DETAIL INPUT'!G76</f>
        <v>0</v>
      </c>
      <c r="H76" s="158">
        <f>'ADJ DETAIL INPUT'!H76</f>
        <v>0</v>
      </c>
      <c r="I76" s="158">
        <f>'ADJ DETAIL INPUT'!I76</f>
        <v>0</v>
      </c>
      <c r="J76" s="158">
        <f>'ADJ DETAIL INPUT'!J76</f>
        <v>0</v>
      </c>
      <c r="K76" s="158">
        <f>'ADJ DETAIL INPUT'!K76</f>
        <v>0</v>
      </c>
      <c r="L76" s="158">
        <f>'ADJ DETAIL INPUT'!L76</f>
        <v>0</v>
      </c>
      <c r="M76" s="158">
        <f>'ADJ DETAIL INPUT'!M76</f>
        <v>0</v>
      </c>
      <c r="N76" s="158">
        <f>'ADJ DETAIL INPUT'!N76</f>
        <v>0</v>
      </c>
      <c r="O76" s="158">
        <f>'ADJ DETAIL INPUT'!O76</f>
        <v>0</v>
      </c>
      <c r="P76" s="158">
        <f>'ADJ DETAIL INPUT'!P76</f>
        <v>0</v>
      </c>
      <c r="Q76" s="158">
        <f>'ADJ DETAIL INPUT'!Q76</f>
        <v>0</v>
      </c>
      <c r="R76" s="158">
        <f>'ADJ DETAIL INPUT'!R76</f>
        <v>0</v>
      </c>
      <c r="S76" s="158">
        <f>'ADJ DETAIL INPUT'!S76</f>
        <v>0</v>
      </c>
      <c r="T76" s="158">
        <f>'ADJ DETAIL INPUT'!T76</f>
        <v>0</v>
      </c>
      <c r="U76" s="158">
        <f>'ADJ DETAIL INPUT'!U76</f>
        <v>0</v>
      </c>
      <c r="V76" s="158">
        <f>'ADJ DETAIL INPUT'!V76</f>
        <v>0</v>
      </c>
    </row>
    <row r="77" spans="1:22" s="135" customFormat="1">
      <c r="A77" s="133">
        <v>44</v>
      </c>
      <c r="B77" s="134" t="s">
        <v>58</v>
      </c>
      <c r="C77" s="134"/>
      <c r="D77" s="134"/>
      <c r="E77" s="158">
        <f>'ADJ DETAIL INPUT'!E77</f>
        <v>0</v>
      </c>
      <c r="F77" s="158">
        <f>'ADJ DETAIL INPUT'!F77</f>
        <v>0</v>
      </c>
      <c r="G77" s="158">
        <f>'ADJ DETAIL INPUT'!G77</f>
        <v>0</v>
      </c>
      <c r="H77" s="158">
        <f>'ADJ DETAIL INPUT'!H77</f>
        <v>0</v>
      </c>
      <c r="I77" s="158">
        <f>'ADJ DETAIL INPUT'!I77</f>
        <v>0</v>
      </c>
      <c r="J77" s="158">
        <f>'ADJ DETAIL INPUT'!J77</f>
        <v>0</v>
      </c>
      <c r="K77" s="158">
        <f>'ADJ DETAIL INPUT'!K77</f>
        <v>0</v>
      </c>
      <c r="L77" s="158">
        <f>'ADJ DETAIL INPUT'!L77</f>
        <v>0</v>
      </c>
      <c r="M77" s="158">
        <f>'ADJ DETAIL INPUT'!M77</f>
        <v>0</v>
      </c>
      <c r="N77" s="158">
        <f>'ADJ DETAIL INPUT'!N77</f>
        <v>0</v>
      </c>
      <c r="O77" s="158">
        <f>'ADJ DETAIL INPUT'!O77</f>
        <v>0</v>
      </c>
      <c r="P77" s="158">
        <f>'ADJ DETAIL INPUT'!P77</f>
        <v>0</v>
      </c>
      <c r="Q77" s="158">
        <f>'ADJ DETAIL INPUT'!Q77</f>
        <v>0</v>
      </c>
      <c r="R77" s="158">
        <f>'ADJ DETAIL INPUT'!R77</f>
        <v>0</v>
      </c>
      <c r="S77" s="158">
        <f>'ADJ DETAIL INPUT'!S77</f>
        <v>0</v>
      </c>
      <c r="T77" s="158">
        <f>'ADJ DETAIL INPUT'!T77</f>
        <v>0</v>
      </c>
      <c r="U77" s="158">
        <f>'ADJ DETAIL INPUT'!U77</f>
        <v>0</v>
      </c>
      <c r="V77" s="158">
        <f>'ADJ DETAIL INPUT'!V77</f>
        <v>0</v>
      </c>
    </row>
    <row r="78" spans="1:22" s="135" customFormat="1">
      <c r="A78" s="133">
        <v>45</v>
      </c>
      <c r="B78" s="134" t="s">
        <v>381</v>
      </c>
      <c r="C78" s="134"/>
      <c r="D78" s="134"/>
      <c r="E78" s="158">
        <f>'ADJ DETAIL INPUT'!E78</f>
        <v>-485</v>
      </c>
      <c r="F78" s="158">
        <f>'ADJ DETAIL INPUT'!F78</f>
        <v>0</v>
      </c>
      <c r="G78" s="158">
        <f>'ADJ DETAIL INPUT'!G78</f>
        <v>0</v>
      </c>
      <c r="H78" s="158">
        <f>'ADJ DETAIL INPUT'!H78</f>
        <v>0</v>
      </c>
      <c r="I78" s="158">
        <f>'ADJ DETAIL INPUT'!I78</f>
        <v>0</v>
      </c>
      <c r="J78" s="158">
        <f>'ADJ DETAIL INPUT'!J78</f>
        <v>0</v>
      </c>
      <c r="K78" s="158">
        <f>'ADJ DETAIL INPUT'!K78</f>
        <v>0</v>
      </c>
      <c r="L78" s="158">
        <f>'ADJ DETAIL INPUT'!L78</f>
        <v>0</v>
      </c>
      <c r="M78" s="158">
        <f>'ADJ DETAIL INPUT'!M78</f>
        <v>0</v>
      </c>
      <c r="N78" s="158">
        <f>'ADJ DETAIL INPUT'!N78</f>
        <v>0</v>
      </c>
      <c r="O78" s="158">
        <f>'ADJ DETAIL INPUT'!O78</f>
        <v>0</v>
      </c>
      <c r="P78" s="158">
        <f>'ADJ DETAIL INPUT'!P78</f>
        <v>0</v>
      </c>
      <c r="Q78" s="158">
        <f>'ADJ DETAIL INPUT'!Q78</f>
        <v>0</v>
      </c>
      <c r="R78" s="158">
        <f>'ADJ DETAIL INPUT'!R78</f>
        <v>0</v>
      </c>
      <c r="S78" s="158">
        <f>'ADJ DETAIL INPUT'!S78</f>
        <v>0</v>
      </c>
      <c r="T78" s="158">
        <f>'ADJ DETAIL INPUT'!T78</f>
        <v>0</v>
      </c>
      <c r="U78" s="158">
        <f>'ADJ DETAIL INPUT'!U78</f>
        <v>0</v>
      </c>
      <c r="V78" s="158">
        <f>'ADJ DETAIL INPUT'!V78</f>
        <v>0</v>
      </c>
    </row>
    <row r="79" spans="1:22">
      <c r="A79" s="130">
        <v>46</v>
      </c>
      <c r="B79" s="132" t="s">
        <v>144</v>
      </c>
      <c r="C79" s="132"/>
      <c r="D79" s="132"/>
      <c r="E79" s="159">
        <f>'ADJ DETAIL INPUT'!E79</f>
        <v>12310</v>
      </c>
      <c r="F79" s="159">
        <f>'ADJ DETAIL INPUT'!F79</f>
        <v>0</v>
      </c>
      <c r="G79" s="159">
        <f>'ADJ DETAIL INPUT'!G79</f>
        <v>0</v>
      </c>
      <c r="H79" s="159">
        <f>'ADJ DETAIL INPUT'!H79</f>
        <v>3759</v>
      </c>
      <c r="I79" s="159">
        <f>'ADJ DETAIL INPUT'!I79</f>
        <v>0</v>
      </c>
      <c r="J79" s="159">
        <f>'ADJ DETAIL INPUT'!J79</f>
        <v>0</v>
      </c>
      <c r="K79" s="159">
        <f>'ADJ DETAIL INPUT'!K79</f>
        <v>0</v>
      </c>
      <c r="L79" s="159">
        <f>'ADJ DETAIL INPUT'!L79</f>
        <v>0</v>
      </c>
      <c r="M79" s="159">
        <f>'ADJ DETAIL INPUT'!M79</f>
        <v>0</v>
      </c>
      <c r="N79" s="159">
        <f>'ADJ DETAIL INPUT'!N79</f>
        <v>0</v>
      </c>
      <c r="O79" s="159">
        <f>'ADJ DETAIL INPUT'!O79</f>
        <v>0</v>
      </c>
      <c r="P79" s="159">
        <f>'ADJ DETAIL INPUT'!P79</f>
        <v>0</v>
      </c>
      <c r="Q79" s="159">
        <f>'ADJ DETAIL INPUT'!Q79</f>
        <v>0</v>
      </c>
      <c r="R79" s="159">
        <f>'ADJ DETAIL INPUT'!R79</f>
        <v>0</v>
      </c>
      <c r="S79" s="159">
        <f>'ADJ DETAIL INPUT'!S79</f>
        <v>0</v>
      </c>
      <c r="T79" s="159">
        <f>'ADJ DETAIL INPUT'!T79</f>
        <v>0</v>
      </c>
      <c r="U79" s="159">
        <f>'ADJ DETAIL INPUT'!U79</f>
        <v>0</v>
      </c>
      <c r="V79" s="159">
        <f>'ADJ DETAIL INPUT'!V79</f>
        <v>0</v>
      </c>
    </row>
    <row r="80" spans="1:22">
      <c r="V80" s="108"/>
    </row>
    <row r="81" spans="1:22"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/>
      <c r="S81" s="158"/>
      <c r="T81" s="158"/>
      <c r="U81" s="158"/>
      <c r="V81" s="158"/>
    </row>
    <row r="82" spans="1:22" s="272" customFormat="1" ht="12.75" thickBot="1">
      <c r="A82" s="112">
        <v>47</v>
      </c>
      <c r="B82" s="272" t="s">
        <v>59</v>
      </c>
      <c r="E82" s="274">
        <f>E75+E76+E77+E79+E78</f>
        <v>269077</v>
      </c>
      <c r="F82" s="274">
        <f t="shared" ref="F82" si="63">F75+F76+F77+F79+F78</f>
        <v>135</v>
      </c>
      <c r="G82" s="274">
        <f t="shared" ref="G82:P82" si="64">G75+G76+G77+G79+G78</f>
        <v>0</v>
      </c>
      <c r="H82" s="274">
        <f t="shared" si="64"/>
        <v>3759</v>
      </c>
      <c r="I82" s="274">
        <f t="shared" si="64"/>
        <v>0</v>
      </c>
      <c r="J82" s="274">
        <f t="shared" si="64"/>
        <v>0</v>
      </c>
      <c r="K82" s="274">
        <f t="shared" si="64"/>
        <v>0</v>
      </c>
      <c r="L82" s="274">
        <f t="shared" si="64"/>
        <v>0</v>
      </c>
      <c r="M82" s="274">
        <f t="shared" si="64"/>
        <v>0</v>
      </c>
      <c r="N82" s="274">
        <f t="shared" si="64"/>
        <v>0</v>
      </c>
      <c r="O82" s="274">
        <f t="shared" si="64"/>
        <v>0</v>
      </c>
      <c r="P82" s="274">
        <f t="shared" si="64"/>
        <v>0</v>
      </c>
      <c r="Q82" s="274">
        <f t="shared" ref="Q82" si="65">Q75+Q76+Q77+Q79+Q78</f>
        <v>0</v>
      </c>
      <c r="R82" s="274">
        <f t="shared" ref="R82:U82" si="66">R75+R76+R77+R79+R78</f>
        <v>0</v>
      </c>
      <c r="S82" s="274">
        <f t="shared" si="66"/>
        <v>0</v>
      </c>
      <c r="T82" s="274">
        <f t="shared" si="66"/>
        <v>0</v>
      </c>
      <c r="U82" s="274">
        <f t="shared" si="66"/>
        <v>0</v>
      </c>
      <c r="V82" s="274">
        <f t="shared" ref="V82" si="67">V75+V76+V77+V79+V78</f>
        <v>0</v>
      </c>
    </row>
    <row r="83" spans="1:22" ht="18" customHeight="1" thickTop="1">
      <c r="E83" s="23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/>
      <c r="Q83" s="158"/>
      <c r="R83" s="158"/>
      <c r="S83" s="158"/>
      <c r="T83" s="158"/>
      <c r="U83" s="158"/>
      <c r="V83" s="403"/>
    </row>
    <row r="84" spans="1:22"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  <c r="R84" s="158"/>
      <c r="S84" s="158"/>
      <c r="T84" s="158"/>
      <c r="U84" s="158"/>
      <c r="V84" s="403"/>
    </row>
    <row r="85" spans="1:22"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8"/>
      <c r="Q85" s="158"/>
      <c r="R85" s="158"/>
      <c r="S85" s="158"/>
      <c r="T85" s="158"/>
      <c r="U85" s="158"/>
      <c r="V85" s="403"/>
    </row>
    <row r="86" spans="1:22" s="137" customFormat="1">
      <c r="A86" s="136"/>
      <c r="D86" s="138"/>
      <c r="E86" s="283"/>
      <c r="F86" s="160"/>
      <c r="G86" s="160"/>
      <c r="H86" s="160"/>
      <c r="I86" s="160"/>
      <c r="J86" s="160"/>
      <c r="K86" s="160"/>
      <c r="L86" s="160"/>
      <c r="M86" s="160"/>
      <c r="N86" s="160"/>
      <c r="O86" s="160"/>
      <c r="P86" s="160"/>
      <c r="Q86" s="160"/>
      <c r="R86" s="160"/>
      <c r="S86" s="160"/>
      <c r="T86" s="160"/>
      <c r="U86" s="160"/>
      <c r="V86" s="403"/>
    </row>
    <row r="87" spans="1:22" s="137" customFormat="1">
      <c r="A87" s="140"/>
      <c r="D87" s="138"/>
      <c r="E87" s="282"/>
      <c r="F87" s="160"/>
      <c r="G87" s="160"/>
      <c r="H87" s="160"/>
      <c r="I87" s="160"/>
      <c r="J87" s="160"/>
      <c r="K87" s="160"/>
      <c r="L87" s="160"/>
      <c r="M87" s="160"/>
      <c r="N87" s="160"/>
      <c r="O87" s="160"/>
      <c r="P87" s="160"/>
      <c r="Q87" s="160"/>
      <c r="R87" s="160"/>
      <c r="S87" s="160"/>
      <c r="T87" s="160"/>
      <c r="U87" s="160"/>
      <c r="V87" s="403"/>
    </row>
    <row r="88" spans="1:22" s="137" customFormat="1">
      <c r="A88" s="140"/>
      <c r="D88" s="138"/>
      <c r="E88" s="163"/>
      <c r="F88" s="160"/>
      <c r="G88" s="160"/>
      <c r="H88" s="160"/>
      <c r="I88" s="160"/>
      <c r="J88" s="160"/>
      <c r="K88" s="160"/>
      <c r="L88" s="160"/>
      <c r="M88" s="160"/>
      <c r="N88" s="160"/>
      <c r="O88" s="160"/>
      <c r="P88" s="160"/>
      <c r="Q88" s="160"/>
      <c r="R88" s="160"/>
      <c r="S88" s="160"/>
      <c r="T88" s="160"/>
      <c r="U88" s="160"/>
      <c r="V88" s="403"/>
    </row>
    <row r="89" spans="1:22" s="137" customFormat="1">
      <c r="A89" s="140"/>
      <c r="D89" s="138"/>
      <c r="E89" s="163"/>
      <c r="F89" s="163"/>
      <c r="G89" s="163"/>
      <c r="H89" s="163"/>
      <c r="I89" s="163"/>
      <c r="J89" s="163"/>
      <c r="K89" s="163"/>
      <c r="L89" s="163"/>
      <c r="M89" s="163"/>
      <c r="N89" s="163"/>
      <c r="O89" s="163"/>
      <c r="P89" s="163"/>
      <c r="Q89" s="163"/>
      <c r="R89" s="163"/>
      <c r="S89" s="163"/>
      <c r="T89" s="163"/>
      <c r="U89" s="163"/>
      <c r="V89" s="404"/>
    </row>
    <row r="90" spans="1:22" s="137" customFormat="1">
      <c r="A90" s="140"/>
      <c r="D90" s="138"/>
      <c r="E90" s="163"/>
      <c r="F90" s="163"/>
      <c r="G90" s="163"/>
      <c r="H90" s="163"/>
      <c r="I90" s="163"/>
      <c r="J90" s="163"/>
      <c r="K90" s="163"/>
      <c r="L90" s="163"/>
      <c r="M90" s="163"/>
      <c r="N90" s="163"/>
      <c r="O90" s="163"/>
      <c r="P90" s="163"/>
      <c r="Q90" s="163"/>
      <c r="R90" s="163"/>
      <c r="S90" s="163"/>
      <c r="T90" s="163"/>
      <c r="U90" s="163"/>
      <c r="V90" s="404"/>
    </row>
    <row r="91" spans="1:22" s="137" customFormat="1">
      <c r="A91" s="140"/>
      <c r="D91" s="138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405"/>
    </row>
    <row r="92" spans="1:22" s="137" customFormat="1">
      <c r="A92" s="136"/>
      <c r="D92" s="138"/>
      <c r="E92" s="139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405"/>
    </row>
    <row r="93" spans="1:22" s="137" customFormat="1">
      <c r="A93" s="140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  <c r="R93" s="104"/>
      <c r="S93" s="104"/>
      <c r="T93" s="104"/>
      <c r="U93" s="104"/>
      <c r="V93" s="405"/>
    </row>
    <row r="94" spans="1:22" s="137" customFormat="1">
      <c r="A94" s="140"/>
      <c r="D94" s="138"/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  <c r="R94" s="104"/>
      <c r="S94" s="104"/>
      <c r="T94" s="104"/>
      <c r="U94" s="104"/>
      <c r="V94" s="405"/>
    </row>
    <row r="95" spans="1:22" s="137" customFormat="1">
      <c r="A95" s="140"/>
      <c r="D95" s="138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405"/>
    </row>
    <row r="96" spans="1:22" s="137" customFormat="1">
      <c r="A96" s="140"/>
      <c r="D96" s="141"/>
      <c r="E96" s="104"/>
      <c r="F96" s="104"/>
      <c r="G96" s="104"/>
      <c r="H96" s="104"/>
      <c r="I96" s="104"/>
      <c r="J96" s="104"/>
      <c r="K96" s="104"/>
      <c r="L96" s="104"/>
      <c r="M96" s="104"/>
      <c r="N96" s="104"/>
      <c r="O96" s="104"/>
      <c r="P96" s="104"/>
      <c r="Q96" s="104"/>
      <c r="R96" s="104"/>
      <c r="S96" s="104"/>
      <c r="T96" s="104"/>
      <c r="U96" s="104"/>
      <c r="V96" s="405"/>
    </row>
    <row r="97" spans="1:22" s="137" customFormat="1">
      <c r="A97" s="140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406"/>
    </row>
    <row r="98" spans="1:22" s="137" customFormat="1">
      <c r="A98" s="140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406"/>
    </row>
  </sheetData>
  <pageMargins left="0.75" right="0.5" top="0.72" bottom="0.84" header="0.5" footer="0.5"/>
  <pageSetup scale="68" firstPageNumber="4" fitToWidth="2" orientation="portrait" r:id="rId1"/>
  <headerFooter scaleWithDoc="0" alignWithMargins="0"/>
  <colBreaks count="17" manualBreakCount="17">
    <brk id="5" max="1048575" man="1"/>
    <brk id="6" max="1048575" man="1"/>
    <brk id="7" max="1048575" man="1"/>
    <brk id="8" max="1048575" man="1"/>
    <brk id="9" max="1048575" man="1"/>
    <brk id="10" max="1048575" man="1"/>
    <brk id="11" max="1048575" man="1"/>
    <brk id="12" max="1048575" man="1"/>
    <brk id="13" max="1048575" man="1"/>
    <brk id="14" max="1048575" man="1"/>
    <brk id="15" max="1048575" man="1"/>
    <brk id="16" max="1048575" man="1"/>
    <brk id="17" max="1048575" man="1"/>
    <brk id="18" max="1048575" man="1"/>
    <brk id="19" max="1048575" man="1"/>
    <brk id="20" min="1" max="81" man="1"/>
    <brk id="2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J142"/>
  <sheetViews>
    <sheetView zoomScaleNormal="100" workbookViewId="0">
      <selection activeCell="E39" sqref="E39"/>
    </sheetView>
  </sheetViews>
  <sheetFormatPr defaultColWidth="10.7109375" defaultRowHeight="12.75"/>
  <cols>
    <col min="1" max="1" width="8.28515625" style="171" customWidth="1"/>
    <col min="2" max="2" width="18.7109375" style="172" customWidth="1"/>
    <col min="3" max="4" width="10.7109375" style="165" customWidth="1"/>
    <col min="5" max="5" width="10.140625" style="165" customWidth="1"/>
    <col min="6" max="6" width="14.7109375" style="173" customWidth="1"/>
    <col min="7" max="7" width="11.140625" style="165" bestFit="1" customWidth="1"/>
    <col min="8" max="8" width="2.140625" style="165" customWidth="1"/>
    <col min="9" max="9" width="14.140625" style="165" customWidth="1"/>
    <col min="10" max="10" width="19.140625" style="165" customWidth="1"/>
    <col min="11" max="16384" width="10.7109375" style="165"/>
  </cols>
  <sheetData>
    <row r="1" spans="1:9">
      <c r="A1" s="478" t="s">
        <v>101</v>
      </c>
      <c r="B1" s="478"/>
      <c r="C1" s="478"/>
      <c r="D1" s="478"/>
      <c r="E1" s="478"/>
      <c r="F1" s="478"/>
      <c r="G1" s="478"/>
      <c r="H1" s="478"/>
    </row>
    <row r="2" spans="1:9">
      <c r="A2" s="479" t="s">
        <v>113</v>
      </c>
      <c r="B2" s="479"/>
      <c r="C2" s="479"/>
      <c r="D2" s="479"/>
      <c r="E2" s="479"/>
      <c r="F2" s="479"/>
      <c r="G2" s="479"/>
      <c r="H2" s="479"/>
    </row>
    <row r="3" spans="1:9">
      <c r="A3" s="479" t="s">
        <v>199</v>
      </c>
      <c r="B3" s="479"/>
      <c r="C3" s="479"/>
      <c r="D3" s="479"/>
      <c r="E3" s="479"/>
      <c r="F3" s="479"/>
      <c r="G3" s="479"/>
      <c r="H3" s="479"/>
    </row>
    <row r="4" spans="1:9">
      <c r="A4" s="480" t="str">
        <f>'ROO INPUT'!A5:C5</f>
        <v>TWELVE MONTHS ENDED December 31, 2015</v>
      </c>
      <c r="B4" s="480"/>
      <c r="C4" s="480"/>
      <c r="D4" s="480"/>
      <c r="E4" s="480"/>
      <c r="F4" s="480"/>
      <c r="G4" s="480"/>
      <c r="H4" s="480"/>
    </row>
    <row r="5" spans="1:9">
      <c r="A5" s="481" t="s">
        <v>104</v>
      </c>
      <c r="B5" s="481"/>
      <c r="C5" s="481"/>
      <c r="D5" s="481"/>
      <c r="E5" s="481"/>
      <c r="F5" s="481"/>
      <c r="G5" s="481"/>
      <c r="H5" s="481"/>
    </row>
    <row r="6" spans="1:9" ht="13.5" thickBot="1">
      <c r="A6" s="166"/>
      <c r="B6" s="167"/>
      <c r="C6" s="168"/>
      <c r="D6" s="169"/>
      <c r="E6" s="169"/>
      <c r="F6" s="169"/>
      <c r="I6" s="170" t="s">
        <v>170</v>
      </c>
    </row>
    <row r="7" spans="1:9" ht="13.5" thickBot="1">
      <c r="C7" s="173"/>
      <c r="D7" s="173"/>
      <c r="E7" s="475" t="s">
        <v>113</v>
      </c>
      <c r="F7" s="476"/>
      <c r="G7" s="477"/>
      <c r="I7" s="170" t="s">
        <v>171</v>
      </c>
    </row>
    <row r="8" spans="1:9">
      <c r="C8" s="173"/>
      <c r="D8" s="173"/>
      <c r="E8" s="171">
        <f>'ADJ DETAIL INPUT'!U11</f>
        <v>2.1299999999999972</v>
      </c>
      <c r="F8" s="281"/>
      <c r="G8" s="281"/>
      <c r="I8" s="170"/>
    </row>
    <row r="9" spans="1:9">
      <c r="C9" s="173"/>
      <c r="D9" s="173"/>
      <c r="E9" s="174" t="s">
        <v>20</v>
      </c>
      <c r="F9" s="170" t="s">
        <v>383</v>
      </c>
      <c r="G9" s="170" t="s">
        <v>384</v>
      </c>
      <c r="I9" s="170" t="s">
        <v>172</v>
      </c>
    </row>
    <row r="10" spans="1:9">
      <c r="B10" s="175" t="s">
        <v>105</v>
      </c>
      <c r="C10" s="173"/>
      <c r="D10" s="173"/>
      <c r="E10" s="176" t="s">
        <v>173</v>
      </c>
      <c r="F10" s="177" t="s">
        <v>106</v>
      </c>
      <c r="G10" s="177" t="s">
        <v>174</v>
      </c>
      <c r="I10" s="177" t="str">
        <f>F10</f>
        <v>Adjustments</v>
      </c>
    </row>
    <row r="11" spans="1:9">
      <c r="A11" s="171">
        <f>'ADJ SUMMARY'!A8</f>
        <v>1</v>
      </c>
      <c r="B11" s="172" t="str">
        <f>'ADJ SUMMARY'!C8</f>
        <v>Per Results Report</v>
      </c>
      <c r="C11" s="173"/>
      <c r="D11" s="173"/>
      <c r="E11" s="178">
        <f>'ADJ SUMMARY'!E8</f>
        <v>269077</v>
      </c>
      <c r="F11" s="178"/>
      <c r="G11" s="227">
        <f>SUM(E11:F11)</f>
        <v>269077</v>
      </c>
      <c r="H11" s="227"/>
      <c r="I11" s="227">
        <f>ROUND(E11*$E$34*-$E$41,0)-(E38*-E41)</f>
        <v>35.299999999999727</v>
      </c>
    </row>
    <row r="12" spans="1:9">
      <c r="A12" s="171">
        <f>'ADJ SUMMARY'!A9</f>
        <v>1.01</v>
      </c>
      <c r="B12" s="172" t="str">
        <f>'ADJ SUMMARY'!C9</f>
        <v>Deferred FIT Rate Base</v>
      </c>
      <c r="C12" s="173"/>
      <c r="D12" s="173"/>
      <c r="E12" s="227"/>
      <c r="F12" s="178">
        <f>'ADJ SUMMARY'!E9</f>
        <v>135</v>
      </c>
      <c r="G12" s="227">
        <f>SUM(E12:F12)</f>
        <v>135</v>
      </c>
      <c r="H12" s="227"/>
      <c r="I12" s="227">
        <f t="shared" ref="I12:I28" si="0">ROUND(F12*$E$34*-$E$41,0)</f>
        <v>-1</v>
      </c>
    </row>
    <row r="13" spans="1:9">
      <c r="A13" s="171">
        <f>'ADJ SUMMARY'!A10</f>
        <v>1.02</v>
      </c>
      <c r="B13" s="172" t="str">
        <f>'ADJ SUMMARY'!C10</f>
        <v>Deferred Debits &amp; Credits</v>
      </c>
      <c r="C13" s="173"/>
      <c r="D13" s="173"/>
      <c r="E13" s="227"/>
      <c r="F13" s="178">
        <f>'ADJ SUMMARY'!E10</f>
        <v>0</v>
      </c>
      <c r="G13" s="227">
        <f t="shared" ref="G13:G28" si="1">SUM(E13:F13)</f>
        <v>0</v>
      </c>
      <c r="H13" s="227"/>
      <c r="I13" s="227">
        <f t="shared" si="0"/>
        <v>0</v>
      </c>
    </row>
    <row r="14" spans="1:9">
      <c r="A14" s="171">
        <f>'ADJ SUMMARY'!A11</f>
        <v>1.03</v>
      </c>
      <c r="B14" s="172" t="str">
        <f>'ADJ SUMMARY'!C11</f>
        <v>Working Capital</v>
      </c>
      <c r="C14" s="173"/>
      <c r="D14" s="173"/>
      <c r="E14" s="227"/>
      <c r="F14" s="178">
        <f>'ADJ SUMMARY'!E11</f>
        <v>3759</v>
      </c>
      <c r="G14" s="227">
        <f t="shared" si="1"/>
        <v>3759</v>
      </c>
      <c r="H14" s="227"/>
      <c r="I14" s="227">
        <f t="shared" si="0"/>
        <v>-35</v>
      </c>
    </row>
    <row r="15" spans="1:9">
      <c r="A15" s="171">
        <f>'ADJ SUMMARY'!A12</f>
        <v>2.0099999999999998</v>
      </c>
      <c r="B15" s="172" t="str">
        <f>'ADJ SUMMARY'!C12</f>
        <v>Eliminate B &amp; O Taxes</v>
      </c>
      <c r="C15" s="173"/>
      <c r="D15" s="173"/>
      <c r="E15" s="227"/>
      <c r="F15" s="178">
        <f>'ADJ SUMMARY'!E12</f>
        <v>0</v>
      </c>
      <c r="G15" s="227">
        <f t="shared" si="1"/>
        <v>0</v>
      </c>
      <c r="H15" s="227"/>
      <c r="I15" s="227">
        <f t="shared" si="0"/>
        <v>0</v>
      </c>
    </row>
    <row r="16" spans="1:9">
      <c r="A16" s="171">
        <f>'ADJ SUMMARY'!A13</f>
        <v>2.0199999999999996</v>
      </c>
      <c r="B16" s="172" t="str">
        <f>'ADJ SUMMARY'!C13</f>
        <v>Restate Property Tax</v>
      </c>
      <c r="C16" s="173"/>
      <c r="D16" s="173"/>
      <c r="E16" s="227"/>
      <c r="F16" s="178">
        <f>'ADJ SUMMARY'!E13</f>
        <v>0</v>
      </c>
      <c r="G16" s="227">
        <f t="shared" si="1"/>
        <v>0</v>
      </c>
      <c r="H16" s="227"/>
      <c r="I16" s="227">
        <f t="shared" si="0"/>
        <v>0</v>
      </c>
    </row>
    <row r="17" spans="1:9">
      <c r="A17" s="171">
        <f>'ADJ SUMMARY'!A14</f>
        <v>2.0299999999999994</v>
      </c>
      <c r="B17" s="172" t="str">
        <f>'ADJ SUMMARY'!C14</f>
        <v>Uncollectible Expense</v>
      </c>
      <c r="C17" s="173"/>
      <c r="D17" s="173"/>
      <c r="E17" s="227"/>
      <c r="F17" s="178">
        <f>'ADJ SUMMARY'!E14</f>
        <v>0</v>
      </c>
      <c r="G17" s="227">
        <f t="shared" si="1"/>
        <v>0</v>
      </c>
      <c r="H17" s="227"/>
      <c r="I17" s="227">
        <f t="shared" si="0"/>
        <v>0</v>
      </c>
    </row>
    <row r="18" spans="1:9">
      <c r="A18" s="171">
        <f>'ADJ SUMMARY'!A15</f>
        <v>2.0399999999999991</v>
      </c>
      <c r="B18" s="172" t="str">
        <f>'ADJ SUMMARY'!C15</f>
        <v>Regulatory Expense</v>
      </c>
      <c r="C18" s="173"/>
      <c r="D18" s="173"/>
      <c r="E18" s="227"/>
      <c r="F18" s="178">
        <f>'ADJ SUMMARY'!E15</f>
        <v>0</v>
      </c>
      <c r="G18" s="227">
        <f t="shared" si="1"/>
        <v>0</v>
      </c>
      <c r="H18" s="227"/>
      <c r="I18" s="227">
        <f t="shared" si="0"/>
        <v>0</v>
      </c>
    </row>
    <row r="19" spans="1:9">
      <c r="A19" s="171">
        <f>'ADJ SUMMARY'!A16</f>
        <v>2.0499999999999989</v>
      </c>
      <c r="B19" s="172" t="str">
        <f>'ADJ SUMMARY'!C16</f>
        <v>Injuries and Damages</v>
      </c>
      <c r="C19" s="173"/>
      <c r="D19" s="173"/>
      <c r="E19" s="227"/>
      <c r="F19" s="178">
        <f>'ADJ SUMMARY'!E16</f>
        <v>0</v>
      </c>
      <c r="G19" s="227">
        <f t="shared" si="1"/>
        <v>0</v>
      </c>
      <c r="H19" s="227"/>
      <c r="I19" s="227">
        <f t="shared" si="0"/>
        <v>0</v>
      </c>
    </row>
    <row r="20" spans="1:9">
      <c r="A20" s="171">
        <f>'ADJ SUMMARY'!A17</f>
        <v>2.0599999999999987</v>
      </c>
      <c r="B20" s="172" t="str">
        <f>'ADJ SUMMARY'!C17</f>
        <v>FIT / DFIT Expense</v>
      </c>
      <c r="C20" s="173"/>
      <c r="D20" s="173"/>
      <c r="E20" s="227"/>
      <c r="F20" s="178">
        <f>'ADJ SUMMARY'!E17</f>
        <v>0</v>
      </c>
      <c r="G20" s="227">
        <f t="shared" si="1"/>
        <v>0</v>
      </c>
      <c r="H20" s="227"/>
      <c r="I20" s="227">
        <f t="shared" si="0"/>
        <v>0</v>
      </c>
    </row>
    <row r="21" spans="1:9">
      <c r="A21" s="171">
        <f>'ADJ SUMMARY'!A18</f>
        <v>2.0699999999999985</v>
      </c>
      <c r="B21" s="172" t="str">
        <f>'ADJ SUMMARY'!C18</f>
        <v>Office Space Charges to Non-Utility</v>
      </c>
      <c r="C21" s="173"/>
      <c r="D21" s="173"/>
      <c r="E21" s="227"/>
      <c r="F21" s="178">
        <f>'ADJ SUMMARY'!E18</f>
        <v>0</v>
      </c>
      <c r="G21" s="227">
        <f t="shared" si="1"/>
        <v>0</v>
      </c>
      <c r="H21" s="227"/>
      <c r="I21" s="227">
        <f t="shared" si="0"/>
        <v>0</v>
      </c>
    </row>
    <row r="22" spans="1:9">
      <c r="A22" s="171">
        <f>'ADJ SUMMARY'!A19</f>
        <v>2.0799999999999983</v>
      </c>
      <c r="B22" s="172" t="str">
        <f>'ADJ SUMMARY'!C19</f>
        <v>Restate Excise Taxes</v>
      </c>
      <c r="C22" s="173"/>
      <c r="D22" s="173"/>
      <c r="E22" s="227"/>
      <c r="F22" s="178">
        <f>'ADJ SUMMARY'!E19</f>
        <v>0</v>
      </c>
      <c r="G22" s="227">
        <f t="shared" si="1"/>
        <v>0</v>
      </c>
      <c r="H22" s="227"/>
      <c r="I22" s="227">
        <f t="shared" si="0"/>
        <v>0</v>
      </c>
    </row>
    <row r="23" spans="1:9">
      <c r="A23" s="171">
        <f>'ADJ SUMMARY'!A20</f>
        <v>2.0899999999999981</v>
      </c>
      <c r="B23" s="172" t="str">
        <f>'ADJ SUMMARY'!C20</f>
        <v>Net Gains/Losses</v>
      </c>
      <c r="C23" s="173"/>
      <c r="D23" s="173"/>
      <c r="E23" s="227"/>
      <c r="F23" s="178">
        <f>'ADJ SUMMARY'!E20</f>
        <v>0</v>
      </c>
      <c r="G23" s="227">
        <f t="shared" si="1"/>
        <v>0</v>
      </c>
      <c r="H23" s="227"/>
      <c r="I23" s="227">
        <f t="shared" si="0"/>
        <v>0</v>
      </c>
    </row>
    <row r="24" spans="1:9">
      <c r="A24" s="171">
        <f>'ADJ SUMMARY'!A21</f>
        <v>2.0999999999999979</v>
      </c>
      <c r="B24" s="172" t="str">
        <f>'ADJ SUMMARY'!C21</f>
        <v>Weather Normalization</v>
      </c>
      <c r="C24" s="173"/>
      <c r="D24" s="173"/>
      <c r="E24" s="227"/>
      <c r="F24" s="178">
        <f>'ADJ SUMMARY'!E21</f>
        <v>0</v>
      </c>
      <c r="G24" s="227">
        <f t="shared" si="1"/>
        <v>0</v>
      </c>
      <c r="H24" s="227"/>
      <c r="I24" s="227">
        <f t="shared" si="0"/>
        <v>0</v>
      </c>
    </row>
    <row r="25" spans="1:9">
      <c r="A25" s="171">
        <f>'ADJ SUMMARY'!A22</f>
        <v>2.1099999999999977</v>
      </c>
      <c r="B25" s="172" t="str">
        <f>'ADJ SUMMARY'!C22</f>
        <v>Eliminate Adder Schedules</v>
      </c>
      <c r="C25" s="173"/>
      <c r="D25" s="173"/>
      <c r="E25" s="227"/>
      <c r="F25" s="178">
        <f>'ADJ SUMMARY'!E22</f>
        <v>0</v>
      </c>
      <c r="G25" s="227">
        <f t="shared" si="1"/>
        <v>0</v>
      </c>
      <c r="H25" s="227"/>
      <c r="I25" s="227">
        <f t="shared" si="0"/>
        <v>0</v>
      </c>
    </row>
    <row r="26" spans="1:9">
      <c r="A26" s="171">
        <f>'ADJ SUMMARY'!A23</f>
        <v>2.1199999999999974</v>
      </c>
      <c r="B26" s="172" t="str">
        <f>'ADJ SUMMARY'!C23</f>
        <v>Misc Restating</v>
      </c>
      <c r="C26" s="173"/>
      <c r="D26" s="173"/>
      <c r="E26" s="227"/>
      <c r="F26" s="178">
        <f>'ADJ SUMMARY'!E23</f>
        <v>0</v>
      </c>
      <c r="G26" s="227">
        <f t="shared" si="1"/>
        <v>0</v>
      </c>
      <c r="H26" s="227"/>
      <c r="I26" s="227">
        <f t="shared" si="0"/>
        <v>0</v>
      </c>
    </row>
    <row r="27" spans="1:9">
      <c r="A27" s="171">
        <f>'ADJ SUMMARY'!A24</f>
        <v>2.1299999999999972</v>
      </c>
      <c r="B27" s="172" t="str">
        <f>'ADJ SUMMARY'!C24</f>
        <v>Restate Debt Interest</v>
      </c>
      <c r="C27" s="173"/>
      <c r="D27" s="173"/>
      <c r="E27" s="227"/>
      <c r="F27" s="178">
        <f>'ADJ SUMMARY'!E24</f>
        <v>0</v>
      </c>
      <c r="G27" s="227">
        <f t="shared" si="1"/>
        <v>0</v>
      </c>
      <c r="H27" s="227"/>
      <c r="I27" s="227">
        <f t="shared" si="0"/>
        <v>0</v>
      </c>
    </row>
    <row r="28" spans="1:9">
      <c r="A28" s="171">
        <f>'ADJ SUMMARY'!A25</f>
        <v>2.14</v>
      </c>
      <c r="B28" s="172" t="str">
        <f>'ADJ SUMMARY'!C25</f>
        <v>2015 Project Compass Deferral</v>
      </c>
      <c r="C28" s="173"/>
      <c r="D28" s="173"/>
      <c r="E28" s="227"/>
      <c r="F28" s="178">
        <f>'ADJ SUMMARY'!E25</f>
        <v>0</v>
      </c>
      <c r="G28" s="227">
        <f t="shared" si="1"/>
        <v>0</v>
      </c>
      <c r="H28" s="227"/>
      <c r="I28" s="227">
        <f t="shared" si="0"/>
        <v>0</v>
      </c>
    </row>
    <row r="29" spans="1:9" ht="5.25" customHeight="1">
      <c r="B29" s="179"/>
      <c r="C29" s="173"/>
      <c r="D29" s="173"/>
      <c r="E29" s="308"/>
      <c r="F29" s="309"/>
      <c r="G29" s="310"/>
      <c r="H29" s="308"/>
      <c r="I29" s="308"/>
    </row>
    <row r="30" spans="1:9">
      <c r="B30" s="179"/>
      <c r="C30" s="173"/>
      <c r="D30" s="173"/>
      <c r="E30" s="228">
        <f>SUM(E11:E26)</f>
        <v>269077</v>
      </c>
      <c r="F30" s="228">
        <f>SUM(F11:F26)</f>
        <v>3894</v>
      </c>
      <c r="G30" s="228">
        <f>SUM(G11:G26)</f>
        <v>272971</v>
      </c>
      <c r="H30" s="228"/>
      <c r="I30" s="228"/>
    </row>
    <row r="31" spans="1:9">
      <c r="B31" s="179"/>
      <c r="C31" s="173"/>
      <c r="D31" s="173"/>
      <c r="E31" s="228"/>
      <c r="F31" s="229"/>
      <c r="G31" s="230"/>
      <c r="H31" s="227"/>
      <c r="I31" s="227"/>
    </row>
    <row r="32" spans="1:9">
      <c r="B32" s="179"/>
      <c r="C32" s="173"/>
      <c r="D32" s="173"/>
      <c r="E32" s="228"/>
      <c r="F32" s="229"/>
      <c r="G32" s="230"/>
      <c r="H32" s="227"/>
      <c r="I32" s="227"/>
    </row>
    <row r="33" spans="1:10" ht="5.25" customHeight="1">
      <c r="C33" s="173"/>
      <c r="D33" s="173"/>
      <c r="E33" s="228"/>
      <c r="F33" s="228"/>
      <c r="G33" s="228"/>
      <c r="H33" s="227"/>
      <c r="I33" s="227"/>
    </row>
    <row r="34" spans="1:10">
      <c r="B34" s="172" t="s">
        <v>112</v>
      </c>
      <c r="C34" s="173"/>
      <c r="D34" s="173"/>
      <c r="E34" s="237">
        <f>'RR SUMMARY'!G14</f>
        <v>2.69E-2</v>
      </c>
      <c r="F34" s="237">
        <f>E34-I34</f>
        <v>2.69E-2</v>
      </c>
      <c r="G34" s="237"/>
      <c r="H34" s="235"/>
      <c r="I34" s="237"/>
    </row>
    <row r="35" spans="1:10" ht="6" customHeight="1">
      <c r="C35" s="173"/>
      <c r="D35" s="173"/>
      <c r="E35" s="228"/>
      <c r="F35" s="228"/>
      <c r="G35" s="228"/>
      <c r="H35" s="227"/>
      <c r="I35" s="227"/>
    </row>
    <row r="36" spans="1:10">
      <c r="B36" s="172" t="s">
        <v>107</v>
      </c>
      <c r="C36" s="173"/>
      <c r="D36" s="173"/>
      <c r="E36" s="228">
        <f>E30*E34</f>
        <v>7238.1713</v>
      </c>
      <c r="F36" s="228">
        <f>F30*F34</f>
        <v>104.7486</v>
      </c>
      <c r="G36" s="228">
        <f>SUM(E36:F36)</f>
        <v>7342.9198999999999</v>
      </c>
      <c r="H36" s="227"/>
      <c r="I36" s="228">
        <f>SUM(I11:I29)</f>
        <v>-0.70000000000027285</v>
      </c>
    </row>
    <row r="37" spans="1:10">
      <c r="C37" s="173"/>
      <c r="D37" s="173"/>
      <c r="E37" s="228"/>
      <c r="F37" s="228"/>
      <c r="G37" s="228"/>
      <c r="H37" s="227"/>
      <c r="I37" s="228"/>
    </row>
    <row r="38" spans="1:10">
      <c r="B38" s="172" t="s">
        <v>200</v>
      </c>
      <c r="C38" s="173"/>
      <c r="D38" s="173"/>
      <c r="E38" s="232">
        <v>7338</v>
      </c>
      <c r="F38" s="232"/>
      <c r="G38" s="231">
        <f>SUM(E38:F38)</f>
        <v>7338</v>
      </c>
      <c r="H38" s="227"/>
      <c r="I38" s="278"/>
    </row>
    <row r="39" spans="1:10" ht="5.25" customHeight="1">
      <c r="C39" s="173"/>
      <c r="D39" s="173"/>
      <c r="E39" s="228"/>
      <c r="F39" s="228"/>
      <c r="G39" s="228"/>
      <c r="H39" s="227"/>
      <c r="I39" s="279"/>
    </row>
    <row r="40" spans="1:10">
      <c r="B40" s="172" t="s">
        <v>108</v>
      </c>
      <c r="C40" s="173"/>
      <c r="D40" s="173"/>
      <c r="E40" s="228">
        <f>E36-E38</f>
        <v>-99.828700000000026</v>
      </c>
      <c r="F40" s="228">
        <f>F36-F38</f>
        <v>104.7486</v>
      </c>
      <c r="G40" s="228">
        <f>SUM(E40:F40)</f>
        <v>4.91989999999997</v>
      </c>
      <c r="H40" s="227"/>
      <c r="I40" s="279"/>
    </row>
    <row r="41" spans="1:10" ht="18" customHeight="1">
      <c r="B41" s="172" t="s">
        <v>109</v>
      </c>
      <c r="D41" s="173"/>
      <c r="E41" s="234">
        <v>0.35</v>
      </c>
      <c r="F41" s="234">
        <v>0.35</v>
      </c>
      <c r="G41" s="234"/>
      <c r="H41" s="235"/>
      <c r="I41" s="234"/>
    </row>
    <row r="42" spans="1:10" ht="5.25" customHeight="1" thickBot="1">
      <c r="D42" s="173"/>
      <c r="E42" s="228"/>
      <c r="F42" s="228"/>
      <c r="G42" s="228"/>
      <c r="H42" s="227"/>
      <c r="I42" s="228"/>
    </row>
    <row r="43" spans="1:10" ht="13.5" thickBot="1">
      <c r="B43" s="172" t="s">
        <v>110</v>
      </c>
      <c r="D43" s="173"/>
      <c r="E43" s="284">
        <f>ROUND(E40*-E41,0)</f>
        <v>35</v>
      </c>
      <c r="F43" s="233">
        <f>ROUND(F40*-F41,0)</f>
        <v>-37</v>
      </c>
      <c r="G43" s="233">
        <f>SUM(E43:F43)</f>
        <v>-2</v>
      </c>
      <c r="H43" s="227"/>
      <c r="I43" s="233">
        <f>I36</f>
        <v>-0.70000000000027285</v>
      </c>
      <c r="J43" s="280" t="s">
        <v>410</v>
      </c>
    </row>
    <row r="44" spans="1:10">
      <c r="F44" s="181"/>
      <c r="J44" s="165">
        <f>'ADJ DETAIL INPUT'!U54+'ADJ DETAIL INPUT'!W55-I43</f>
        <v>-0.96200999999972936</v>
      </c>
    </row>
    <row r="45" spans="1:10" hidden="1">
      <c r="A45" s="182" t="s">
        <v>175</v>
      </c>
      <c r="B45" s="183" t="s">
        <v>176</v>
      </c>
    </row>
    <row r="46" spans="1:10" hidden="1">
      <c r="B46" s="175" t="s">
        <v>177</v>
      </c>
    </row>
    <row r="47" spans="1:10" hidden="1">
      <c r="B47" s="172" t="s">
        <v>178</v>
      </c>
      <c r="C47" s="184">
        <v>2430</v>
      </c>
      <c r="H47" s="165" t="s">
        <v>179</v>
      </c>
    </row>
    <row r="48" spans="1:10" hidden="1">
      <c r="B48" s="172" t="s">
        <v>180</v>
      </c>
      <c r="C48" s="185">
        <v>2935</v>
      </c>
      <c r="H48" s="165" t="s">
        <v>179</v>
      </c>
    </row>
    <row r="49" spans="2:6" hidden="1">
      <c r="B49" s="172" t="s">
        <v>181</v>
      </c>
      <c r="C49" s="186">
        <f>C47+C48</f>
        <v>5365</v>
      </c>
    </row>
    <row r="50" spans="2:6" hidden="1">
      <c r="C50" s="180"/>
    </row>
    <row r="51" spans="2:6" hidden="1">
      <c r="C51" s="187"/>
      <c r="D51" s="170"/>
      <c r="E51" s="170" t="s">
        <v>182</v>
      </c>
    </row>
    <row r="52" spans="2:6" hidden="1">
      <c r="C52" s="177" t="s">
        <v>183</v>
      </c>
      <c r="D52" s="177" t="s">
        <v>184</v>
      </c>
      <c r="E52" s="177" t="s">
        <v>24</v>
      </c>
    </row>
    <row r="53" spans="2:6" hidden="1">
      <c r="B53" s="172" t="s">
        <v>185</v>
      </c>
      <c r="C53" s="188" t="e">
        <f>#REF!</f>
        <v>#REF!</v>
      </c>
      <c r="D53" s="189" t="e">
        <f>ROUND(C53/$C$56,4)</f>
        <v>#REF!</v>
      </c>
      <c r="E53" s="188" t="e">
        <f>D53*E56</f>
        <v>#REF!</v>
      </c>
      <c r="F53" s="190"/>
    </row>
    <row r="54" spans="2:6" hidden="1">
      <c r="B54" s="172" t="s">
        <v>186</v>
      </c>
      <c r="C54" s="191" t="e">
        <f>#REF!</f>
        <v>#REF!</v>
      </c>
      <c r="D54" s="189" t="e">
        <f>ROUND(C54/$C$56,4)</f>
        <v>#REF!</v>
      </c>
      <c r="E54" s="191" t="e">
        <f>D54*E56</f>
        <v>#REF!</v>
      </c>
    </row>
    <row r="55" spans="2:6" hidden="1">
      <c r="B55" s="172" t="s">
        <v>187</v>
      </c>
      <c r="C55" s="191" t="e">
        <f>#REF!</f>
        <v>#REF!</v>
      </c>
      <c r="D55" s="189" t="e">
        <f>ROUND(C55/$C$56,4)-0.0001</f>
        <v>#REF!</v>
      </c>
      <c r="E55" s="191" t="e">
        <f>E56*D55</f>
        <v>#REF!</v>
      </c>
    </row>
    <row r="56" spans="2:6" hidden="1">
      <c r="B56" s="172" t="s">
        <v>188</v>
      </c>
      <c r="C56" s="192" t="e">
        <f>C53+C54+C55</f>
        <v>#REF!</v>
      </c>
      <c r="D56" s="193" t="e">
        <f>D53+D54+D55</f>
        <v>#REF!</v>
      </c>
      <c r="E56" s="192">
        <f>C49</f>
        <v>5365</v>
      </c>
    </row>
    <row r="57" spans="2:6" hidden="1">
      <c r="C57" s="194"/>
      <c r="D57" s="194"/>
      <c r="E57" s="194"/>
    </row>
    <row r="58" spans="2:6" hidden="1">
      <c r="B58" s="172" t="s">
        <v>189</v>
      </c>
      <c r="C58" s="188" t="e">
        <f>#REF!</f>
        <v>#REF!</v>
      </c>
      <c r="D58" s="189" t="e">
        <f>C58/C60</f>
        <v>#REF!</v>
      </c>
      <c r="E58" s="188" t="e">
        <f>D58*E60</f>
        <v>#REF!</v>
      </c>
    </row>
    <row r="59" spans="2:6" hidden="1">
      <c r="B59" s="172" t="s">
        <v>190</v>
      </c>
      <c r="C59" s="194" t="e">
        <f>#REF!</f>
        <v>#REF!</v>
      </c>
      <c r="D59" s="189" t="e">
        <f>C59/C60</f>
        <v>#REF!</v>
      </c>
      <c r="E59" s="194" t="e">
        <f>D59*E60</f>
        <v>#REF!</v>
      </c>
    </row>
    <row r="60" spans="2:6" hidden="1">
      <c r="B60" s="172" t="s">
        <v>188</v>
      </c>
      <c r="C60" s="192" t="e">
        <f>C58+C59</f>
        <v>#REF!</v>
      </c>
      <c r="D60" s="193" t="e">
        <f>D58+D59</f>
        <v>#REF!</v>
      </c>
      <c r="E60" s="192" t="e">
        <f>E53</f>
        <v>#REF!</v>
      </c>
    </row>
    <row r="61" spans="2:6" hidden="1">
      <c r="C61" s="194"/>
      <c r="D61" s="194"/>
      <c r="E61" s="194"/>
    </row>
    <row r="62" spans="2:6" hidden="1">
      <c r="B62" s="172" t="s">
        <v>191</v>
      </c>
      <c r="C62" s="188" t="e">
        <f>#REF!</f>
        <v>#REF!</v>
      </c>
      <c r="D62" s="195" t="e">
        <f>C62/C64</f>
        <v>#REF!</v>
      </c>
      <c r="E62" s="188" t="e">
        <f>E64*D62</f>
        <v>#REF!</v>
      </c>
    </row>
    <row r="63" spans="2:6" hidden="1">
      <c r="B63" s="172" t="s">
        <v>192</v>
      </c>
      <c r="C63" s="194" t="e">
        <f>#REF!</f>
        <v>#REF!</v>
      </c>
      <c r="D63" s="196" t="e">
        <f>C63/C64</f>
        <v>#REF!</v>
      </c>
      <c r="E63" s="194" t="e">
        <f>E64*D63</f>
        <v>#REF!</v>
      </c>
    </row>
    <row r="64" spans="2:6" hidden="1">
      <c r="B64" s="172" t="s">
        <v>188</v>
      </c>
      <c r="C64" s="192" t="e">
        <f>SUM(C62:C63)</f>
        <v>#REF!</v>
      </c>
      <c r="D64" s="197" t="e">
        <f>SUM(D62:D63)</f>
        <v>#REF!</v>
      </c>
      <c r="E64" s="192" t="e">
        <f>E54</f>
        <v>#REF!</v>
      </c>
    </row>
    <row r="65" spans="1:6" hidden="1">
      <c r="A65" s="198" t="str">
        <f>A1</f>
        <v>AVISTA UTILITIES</v>
      </c>
      <c r="C65" s="199"/>
      <c r="D65" s="200"/>
      <c r="E65" s="199"/>
      <c r="F65" s="200"/>
    </row>
    <row r="66" spans="1:6" hidden="1">
      <c r="A66" s="198" t="str">
        <f>A2</f>
        <v>Restate Debt Interest</v>
      </c>
      <c r="C66" s="199"/>
      <c r="D66" s="200"/>
      <c r="E66" s="199"/>
      <c r="F66" s="200"/>
    </row>
    <row r="67" spans="1:6" hidden="1">
      <c r="A67" s="198" t="s">
        <v>193</v>
      </c>
      <c r="C67" s="199"/>
      <c r="D67" s="200"/>
      <c r="E67" s="199"/>
      <c r="F67" s="200"/>
    </row>
    <row r="68" spans="1:6" hidden="1">
      <c r="A68" s="201" t="str">
        <f>A4</f>
        <v>TWELVE MONTHS ENDED December 31, 2015</v>
      </c>
      <c r="C68" s="168"/>
      <c r="D68" s="200"/>
      <c r="E68" s="168"/>
      <c r="F68" s="200"/>
    </row>
    <row r="69" spans="1:6" hidden="1">
      <c r="A69" s="202" t="s">
        <v>104</v>
      </c>
      <c r="C69" s="199"/>
      <c r="D69" s="200"/>
      <c r="E69" s="200"/>
      <c r="F69" s="200"/>
    </row>
    <row r="70" spans="1:6" hidden="1">
      <c r="C70" s="173"/>
      <c r="D70" s="173"/>
      <c r="E70" s="174"/>
      <c r="F70" s="170" t="s">
        <v>19</v>
      </c>
    </row>
    <row r="71" spans="1:6" hidden="1">
      <c r="B71" s="175" t="s">
        <v>105</v>
      </c>
      <c r="C71" s="173"/>
      <c r="D71" s="173"/>
      <c r="E71" s="174"/>
      <c r="F71" s="177" t="s">
        <v>106</v>
      </c>
    </row>
    <row r="72" spans="1:6" hidden="1">
      <c r="A72" s="171" t="e">
        <f>'[3]ADJ SUMMARY'!#REF!</f>
        <v>#REF!</v>
      </c>
      <c r="B72" s="172" t="e">
        <f>'[3]ADJ SUMMARY'!#REF!</f>
        <v>#REF!</v>
      </c>
      <c r="C72" s="173"/>
      <c r="D72" s="173"/>
      <c r="E72" s="180"/>
      <c r="F72" s="203" t="e">
        <f>'[3]ADJ SUMMARY'!#REF!</f>
        <v>#REF!</v>
      </c>
    </row>
    <row r="73" spans="1:6" hidden="1">
      <c r="A73" s="171" t="e">
        <f>'[3]ADJ SUMMARY'!#REF!</f>
        <v>#REF!</v>
      </c>
      <c r="B73" s="172" t="e">
        <f>'[3]ADJ SUMMARY'!#REF!</f>
        <v>#REF!</v>
      </c>
      <c r="C73" s="173"/>
      <c r="D73" s="173"/>
      <c r="E73" s="180"/>
      <c r="F73" s="203" t="e">
        <f>'[3]ADJ SUMMARY'!#REF!</f>
        <v>#REF!</v>
      </c>
    </row>
    <row r="74" spans="1:6" hidden="1">
      <c r="A74" s="171" t="e">
        <f>'[3]ADJ SUMMARY'!#REF!</f>
        <v>#REF!</v>
      </c>
      <c r="B74" s="172" t="e">
        <f>'[3]ADJ SUMMARY'!#REF!</f>
        <v>#REF!</v>
      </c>
      <c r="C74" s="173"/>
      <c r="D74" s="173"/>
      <c r="E74" s="180"/>
      <c r="F74" s="203" t="e">
        <f>'[3]ADJ SUMMARY'!#REF!</f>
        <v>#REF!</v>
      </c>
    </row>
    <row r="75" spans="1:6" hidden="1">
      <c r="A75" s="171" t="e">
        <f>'[3]ADJ SUMMARY'!#REF!</f>
        <v>#REF!</v>
      </c>
      <c r="B75" s="172" t="e">
        <f>'[3]ADJ SUMMARY'!#REF!</f>
        <v>#REF!</v>
      </c>
      <c r="C75" s="173"/>
      <c r="D75" s="173"/>
      <c r="E75" s="180"/>
      <c r="F75" s="203" t="e">
        <f>'[3]ADJ SUMMARY'!#REF!</f>
        <v>#REF!</v>
      </c>
    </row>
    <row r="76" spans="1:6" hidden="1">
      <c r="A76" s="171" t="e">
        <f>'[3]ADJ SUMMARY'!#REF!</f>
        <v>#REF!</v>
      </c>
      <c r="B76" s="172" t="e">
        <f>'[3]ADJ SUMMARY'!#REF!</f>
        <v>#REF!</v>
      </c>
      <c r="C76" s="173"/>
      <c r="D76" s="173"/>
      <c r="E76" s="180"/>
      <c r="F76" s="203" t="e">
        <f>'[3]ADJ SUMMARY'!#REF!</f>
        <v>#REF!</v>
      </c>
    </row>
    <row r="77" spans="1:6" hidden="1">
      <c r="A77" s="171" t="e">
        <f>'[3]ADJ SUMMARY'!#REF!</f>
        <v>#REF!</v>
      </c>
      <c r="B77" s="172" t="e">
        <f>'[3]ADJ SUMMARY'!#REF!</f>
        <v>#REF!</v>
      </c>
      <c r="C77" s="173"/>
      <c r="D77" s="173"/>
      <c r="E77" s="180"/>
      <c r="F77" s="203" t="e">
        <f>'[3]ADJ SUMMARY'!#REF!</f>
        <v>#REF!</v>
      </c>
    </row>
    <row r="78" spans="1:6" hidden="1">
      <c r="A78" s="171" t="e">
        <f>'[3]ADJ SUMMARY'!#REF!</f>
        <v>#REF!</v>
      </c>
      <c r="B78" s="172" t="e">
        <f>'[3]ADJ SUMMARY'!#REF!</f>
        <v>#REF!</v>
      </c>
      <c r="C78" s="173"/>
      <c r="D78" s="173"/>
      <c r="E78" s="180"/>
      <c r="F78" s="203" t="e">
        <f>'[3]ADJ SUMMARY'!#REF!</f>
        <v>#REF!</v>
      </c>
    </row>
    <row r="79" spans="1:6" hidden="1">
      <c r="A79" s="171" t="e">
        <f>'[3]ADJ SUMMARY'!#REF!</f>
        <v>#REF!</v>
      </c>
      <c r="B79" s="172" t="e">
        <f>'[3]ADJ SUMMARY'!#REF!</f>
        <v>#REF!</v>
      </c>
      <c r="C79" s="173"/>
      <c r="D79" s="173"/>
      <c r="E79" s="180"/>
      <c r="F79" s="203" t="e">
        <f>'[3]ADJ SUMMARY'!#REF!</f>
        <v>#REF!</v>
      </c>
    </row>
    <row r="80" spans="1:6" hidden="1">
      <c r="A80" s="171" t="e">
        <f>'[3]ADJ SUMMARY'!#REF!</f>
        <v>#REF!</v>
      </c>
      <c r="B80" s="172" t="e">
        <f>'[3]ADJ SUMMARY'!#REF!</f>
        <v>#REF!</v>
      </c>
      <c r="C80" s="173"/>
      <c r="D80" s="173"/>
      <c r="E80" s="180"/>
      <c r="F80" s="203" t="e">
        <f>'[3]ADJ SUMMARY'!#REF!</f>
        <v>#REF!</v>
      </c>
    </row>
    <row r="81" spans="1:6" hidden="1">
      <c r="A81" s="171" t="e">
        <f>'[3]ADJ SUMMARY'!#REF!</f>
        <v>#REF!</v>
      </c>
      <c r="B81" s="172" t="e">
        <f>'[3]ADJ SUMMARY'!#REF!</f>
        <v>#REF!</v>
      </c>
      <c r="C81" s="173"/>
      <c r="D81" s="173"/>
      <c r="E81" s="180"/>
      <c r="F81" s="203" t="e">
        <f>'[3]ADJ SUMMARY'!#REF!</f>
        <v>#REF!</v>
      </c>
    </row>
    <row r="82" spans="1:6" hidden="1">
      <c r="A82" s="171" t="e">
        <f>'[3]ADJ SUMMARY'!#REF!</f>
        <v>#REF!</v>
      </c>
      <c r="B82" s="172" t="e">
        <f>'[3]ADJ SUMMARY'!#REF!</f>
        <v>#REF!</v>
      </c>
      <c r="C82" s="173"/>
      <c r="D82" s="173"/>
      <c r="E82" s="180"/>
      <c r="F82" s="203" t="e">
        <f>'[3]ADJ SUMMARY'!#REF!</f>
        <v>#REF!</v>
      </c>
    </row>
    <row r="83" spans="1:6" hidden="1">
      <c r="A83" s="171" t="e">
        <f>'[3]ADJ SUMMARY'!#REF!</f>
        <v>#REF!</v>
      </c>
      <c r="B83" s="172" t="e">
        <f>'[3]ADJ SUMMARY'!#REF!</f>
        <v>#REF!</v>
      </c>
      <c r="C83" s="173"/>
      <c r="D83" s="173"/>
      <c r="E83" s="180"/>
      <c r="F83" s="203" t="e">
        <f>'[3]ADJ SUMMARY'!#REF!</f>
        <v>#REF!</v>
      </c>
    </row>
    <row r="84" spans="1:6" hidden="1">
      <c r="A84" s="171" t="e">
        <f>'[3]ADJ SUMMARY'!#REF!</f>
        <v>#REF!</v>
      </c>
      <c r="B84" s="172" t="e">
        <f>'[3]ADJ SUMMARY'!#REF!</f>
        <v>#REF!</v>
      </c>
      <c r="C84" s="173"/>
      <c r="D84" s="173"/>
      <c r="E84" s="180"/>
      <c r="F84" s="203" t="e">
        <f>'[3]ADJ SUMMARY'!#REF!</f>
        <v>#REF!</v>
      </c>
    </row>
    <row r="85" spans="1:6" hidden="1">
      <c r="A85" s="171" t="e">
        <f>'[3]ADJ SUMMARY'!#REF!</f>
        <v>#REF!</v>
      </c>
      <c r="B85" s="172" t="e">
        <f>'[3]ADJ SUMMARY'!#REF!</f>
        <v>#REF!</v>
      </c>
      <c r="C85" s="173"/>
      <c r="D85" s="173"/>
      <c r="E85" s="180"/>
      <c r="F85" s="203" t="e">
        <f>'[3]ADJ SUMMARY'!#REF!</f>
        <v>#REF!</v>
      </c>
    </row>
    <row r="86" spans="1:6" hidden="1">
      <c r="A86" s="171" t="e">
        <f>'[3]ADJ SUMMARY'!#REF!</f>
        <v>#REF!</v>
      </c>
      <c r="B86" s="172" t="e">
        <f>'[3]ADJ SUMMARY'!#REF!</f>
        <v>#REF!</v>
      </c>
      <c r="C86" s="173"/>
      <c r="D86" s="173"/>
      <c r="E86" s="180"/>
      <c r="F86" s="203" t="e">
        <f>'[3]ADJ SUMMARY'!#REF!</f>
        <v>#REF!</v>
      </c>
    </row>
    <row r="87" spans="1:6" hidden="1">
      <c r="A87" s="171" t="e">
        <f>'[3]ADJ SUMMARY'!#REF!</f>
        <v>#REF!</v>
      </c>
      <c r="B87" s="172" t="e">
        <f>'[3]ADJ SUMMARY'!#REF!</f>
        <v>#REF!</v>
      </c>
      <c r="C87" s="173"/>
      <c r="D87" s="173"/>
      <c r="E87" s="180"/>
      <c r="F87" s="203" t="e">
        <f>'[3]ADJ SUMMARY'!#REF!</f>
        <v>#REF!</v>
      </c>
    </row>
    <row r="88" spans="1:6" hidden="1">
      <c r="A88" s="171" t="e">
        <f>'[3]ADJ SUMMARY'!#REF!</f>
        <v>#REF!</v>
      </c>
      <c r="B88" s="172" t="e">
        <f>'[3]ADJ SUMMARY'!#REF!</f>
        <v>#REF!</v>
      </c>
      <c r="C88" s="173"/>
      <c r="D88" s="173"/>
      <c r="E88" s="180"/>
      <c r="F88" s="203" t="e">
        <f>'[3]ADJ SUMMARY'!#REF!</f>
        <v>#REF!</v>
      </c>
    </row>
    <row r="89" spans="1:6" hidden="1">
      <c r="A89" s="171" t="e">
        <f>'[3]ADJ SUMMARY'!#REF!</f>
        <v>#REF!</v>
      </c>
      <c r="B89" s="172" t="e">
        <f>'[3]ADJ SUMMARY'!#REF!</f>
        <v>#REF!</v>
      </c>
      <c r="C89" s="173"/>
      <c r="D89" s="173"/>
      <c r="E89" s="180"/>
      <c r="F89" s="203" t="e">
        <f>'[3]ADJ SUMMARY'!#REF!</f>
        <v>#REF!</v>
      </c>
    </row>
    <row r="90" spans="1:6" hidden="1">
      <c r="A90" s="171" t="e">
        <f>'[3]ADJ SUMMARY'!#REF!</f>
        <v>#REF!</v>
      </c>
      <c r="B90" s="172" t="e">
        <f>'[3]ADJ SUMMARY'!#REF!</f>
        <v>#REF!</v>
      </c>
      <c r="C90" s="173"/>
      <c r="D90" s="173"/>
      <c r="E90" s="180"/>
      <c r="F90" s="203" t="e">
        <f>'[3]ADJ SUMMARY'!#REF!</f>
        <v>#REF!</v>
      </c>
    </row>
    <row r="91" spans="1:6" hidden="1">
      <c r="A91" s="171" t="e">
        <f>'[3]ADJ SUMMARY'!#REF!</f>
        <v>#REF!</v>
      </c>
      <c r="B91" s="172" t="e">
        <f>'[3]ADJ SUMMARY'!#REF!</f>
        <v>#REF!</v>
      </c>
      <c r="C91" s="173"/>
      <c r="D91" s="173"/>
      <c r="E91" s="180"/>
      <c r="F91" s="203" t="e">
        <f>'[3]ADJ SUMMARY'!#REF!</f>
        <v>#REF!</v>
      </c>
    </row>
    <row r="92" spans="1:6" hidden="1">
      <c r="A92" s="171" t="e">
        <f>'[3]ADJ SUMMARY'!#REF!</f>
        <v>#REF!</v>
      </c>
      <c r="B92" s="172" t="e">
        <f>'[3]ADJ SUMMARY'!#REF!</f>
        <v>#REF!</v>
      </c>
      <c r="C92" s="173"/>
      <c r="D92" s="173"/>
      <c r="E92" s="180"/>
      <c r="F92" s="203" t="e">
        <f>'[3]ADJ SUMMARY'!#REF!</f>
        <v>#REF!</v>
      </c>
    </row>
    <row r="93" spans="1:6" ht="5.25" hidden="1" customHeight="1">
      <c r="C93" s="173"/>
      <c r="D93" s="173"/>
      <c r="E93" s="180"/>
      <c r="F93" s="203"/>
    </row>
    <row r="94" spans="1:6" ht="13.5" hidden="1" customHeight="1">
      <c r="A94" s="171" t="e">
        <f>'[3]ADJ SUMMARY'!#REF!</f>
        <v>#REF!</v>
      </c>
      <c r="B94" s="172" t="e">
        <f>'[3]ADJ SUMMARY'!#REF!</f>
        <v>#REF!</v>
      </c>
      <c r="C94" s="173"/>
      <c r="D94" s="173"/>
      <c r="E94" s="180"/>
      <c r="F94" s="203" t="e">
        <f>'[3]ADJ SUMMARY'!#REF!</f>
        <v>#REF!</v>
      </c>
    </row>
    <row r="95" spans="1:6" hidden="1">
      <c r="A95" s="171" t="e">
        <f>'[3]ADJ SUMMARY'!#REF!</f>
        <v>#REF!</v>
      </c>
      <c r="B95" s="172" t="e">
        <f>'[3]ADJ SUMMARY'!#REF!</f>
        <v>#REF!</v>
      </c>
      <c r="C95" s="173"/>
      <c r="D95" s="173"/>
      <c r="E95" s="180"/>
      <c r="F95" s="203" t="e">
        <f>'[3]ADJ SUMMARY'!#REF!</f>
        <v>#REF!</v>
      </c>
    </row>
    <row r="96" spans="1:6" hidden="1">
      <c r="A96" s="171" t="e">
        <f>'[3]ADJ SUMMARY'!#REF!</f>
        <v>#REF!</v>
      </c>
      <c r="B96" s="172" t="e">
        <f>'[3]ADJ SUMMARY'!#REF!</f>
        <v>#REF!</v>
      </c>
      <c r="C96" s="173"/>
      <c r="D96" s="173"/>
      <c r="E96" s="180"/>
      <c r="F96" s="203" t="e">
        <f>'[3]ADJ SUMMARY'!#REF!</f>
        <v>#REF!</v>
      </c>
    </row>
    <row r="97" spans="1:9" hidden="1">
      <c r="A97" s="171" t="e">
        <f>'[3]ADJ SUMMARY'!#REF!</f>
        <v>#REF!</v>
      </c>
      <c r="B97" s="172" t="e">
        <f>'[3]ADJ SUMMARY'!#REF!</f>
        <v>#REF!</v>
      </c>
      <c r="C97" s="173"/>
      <c r="D97" s="173"/>
      <c r="E97" s="180"/>
      <c r="F97" s="203" t="e">
        <f>'[3]ADJ SUMMARY'!#REF!</f>
        <v>#REF!</v>
      </c>
    </row>
    <row r="98" spans="1:9" hidden="1">
      <c r="A98" s="171" t="e">
        <f>'[3]ADJ SUMMARY'!#REF!</f>
        <v>#REF!</v>
      </c>
      <c r="B98" s="172" t="e">
        <f>'[3]ADJ SUMMARY'!#REF!</f>
        <v>#REF!</v>
      </c>
      <c r="C98" s="173"/>
      <c r="D98" s="173"/>
      <c r="E98" s="180"/>
      <c r="F98" s="203" t="e">
        <f>'[3]ADJ SUMMARY'!#REF!</f>
        <v>#REF!</v>
      </c>
    </row>
    <row r="99" spans="1:9" hidden="1">
      <c r="A99" s="171" t="e">
        <f>'[3]ADJ SUMMARY'!#REF!</f>
        <v>#REF!</v>
      </c>
      <c r="B99" s="172" t="e">
        <f>'[3]ADJ SUMMARY'!#REF!</f>
        <v>#REF!</v>
      </c>
      <c r="C99" s="173"/>
      <c r="D99" s="173"/>
      <c r="E99" s="180"/>
      <c r="F99" s="203" t="e">
        <f>'[3]ADJ SUMMARY'!#REF!</f>
        <v>#REF!</v>
      </c>
    </row>
    <row r="100" spans="1:9" hidden="1">
      <c r="A100" s="171" t="e">
        <f>'[3]ADJ SUMMARY'!#REF!</f>
        <v>#REF!</v>
      </c>
      <c r="B100" s="172" t="e">
        <f>'[3]ADJ SUMMARY'!#REF!</f>
        <v>#REF!</v>
      </c>
      <c r="C100" s="173"/>
      <c r="D100" s="173"/>
      <c r="E100" s="180"/>
      <c r="F100" s="203" t="e">
        <f>'[3]ADJ SUMMARY'!#REF!</f>
        <v>#REF!</v>
      </c>
    </row>
    <row r="101" spans="1:9" hidden="1">
      <c r="A101" s="171" t="e">
        <f>'[3]ADJ SUMMARY'!#REF!</f>
        <v>#REF!</v>
      </c>
      <c r="B101" s="172" t="e">
        <f>'[3]ADJ SUMMARY'!#REF!</f>
        <v>#REF!</v>
      </c>
      <c r="C101" s="173"/>
      <c r="D101" s="173"/>
      <c r="E101" s="180"/>
      <c r="F101" s="203" t="e">
        <f>'[3]ADJ SUMMARY'!#REF!</f>
        <v>#REF!</v>
      </c>
    </row>
    <row r="102" spans="1:9" hidden="1">
      <c r="A102" s="171" t="e">
        <f>'[3]ADJ SUMMARY'!#REF!</f>
        <v>#REF!</v>
      </c>
      <c r="B102" s="172" t="e">
        <f>'[3]ADJ SUMMARY'!#REF!</f>
        <v>#REF!</v>
      </c>
      <c r="C102" s="173"/>
      <c r="D102" s="173"/>
      <c r="E102" s="180"/>
      <c r="F102" s="203" t="e">
        <f>'[3]ADJ SUMMARY'!#REF!</f>
        <v>#REF!</v>
      </c>
    </row>
    <row r="103" spans="1:9" hidden="1">
      <c r="A103" s="171" t="e">
        <f>'[3]ADJ SUMMARY'!#REF!</f>
        <v>#REF!</v>
      </c>
      <c r="B103" s="172" t="e">
        <f>'[3]ADJ SUMMARY'!#REF!</f>
        <v>#REF!</v>
      </c>
      <c r="C103" s="173"/>
      <c r="D103" s="173"/>
      <c r="E103" s="180"/>
      <c r="F103" s="203" t="e">
        <f>'[3]ADJ SUMMARY'!#REF!</f>
        <v>#REF!</v>
      </c>
    </row>
    <row r="104" spans="1:9" hidden="1">
      <c r="A104" s="171" t="e">
        <f>'[3]ADJ SUMMARY'!#REF!</f>
        <v>#REF!</v>
      </c>
      <c r="B104" s="172" t="e">
        <f>'[3]ADJ SUMMARY'!#REF!</f>
        <v>#REF!</v>
      </c>
      <c r="C104" s="173"/>
      <c r="D104" s="173"/>
      <c r="E104" s="180"/>
      <c r="F104" s="203" t="e">
        <f>'[3]ADJ SUMMARY'!#REF!</f>
        <v>#REF!</v>
      </c>
    </row>
    <row r="105" spans="1:9" hidden="1">
      <c r="A105" s="171" t="e">
        <f>'[3]ADJ SUMMARY'!#REF!</f>
        <v>#REF!</v>
      </c>
      <c r="B105" s="172" t="e">
        <f>'[3]ADJ SUMMARY'!#REF!</f>
        <v>#REF!</v>
      </c>
      <c r="C105" s="173"/>
      <c r="D105" s="173"/>
      <c r="E105" s="180"/>
      <c r="F105" s="203" t="e">
        <f>'[3]ADJ SUMMARY'!#REF!</f>
        <v>#REF!</v>
      </c>
    </row>
    <row r="106" spans="1:9" hidden="1">
      <c r="A106" s="171" t="e">
        <f>'[3]ADJ SUMMARY'!#REF!</f>
        <v>#REF!</v>
      </c>
      <c r="B106" s="172" t="e">
        <f>'[3]ADJ SUMMARY'!#REF!</f>
        <v>#REF!</v>
      </c>
      <c r="C106" s="173"/>
      <c r="D106" s="173"/>
      <c r="E106" s="180"/>
      <c r="F106" s="203" t="e">
        <f>'[3]ADJ SUMMARY'!#REF!</f>
        <v>#REF!</v>
      </c>
    </row>
    <row r="107" spans="1:9" hidden="1">
      <c r="A107" s="171" t="e">
        <f>'[3]ADJ SUMMARY'!#REF!</f>
        <v>#REF!</v>
      </c>
      <c r="B107" s="172" t="e">
        <f>'[3]ADJ SUMMARY'!#REF!</f>
        <v>#REF!</v>
      </c>
      <c r="C107" s="173"/>
      <c r="D107" s="173"/>
      <c r="E107" s="180"/>
      <c r="F107" s="203" t="e">
        <f>'[3]ADJ SUMMARY'!#REF!</f>
        <v>#REF!</v>
      </c>
    </row>
    <row r="108" spans="1:9" ht="13.5" hidden="1" customHeight="1">
      <c r="A108" s="171" t="e">
        <f>'[3]ADJ SUMMARY'!#REF!</f>
        <v>#REF!</v>
      </c>
      <c r="B108" s="172" t="e">
        <f>'[3]ADJ SUMMARY'!#REF!</f>
        <v>#REF!</v>
      </c>
      <c r="C108" s="173"/>
      <c r="D108" s="173"/>
      <c r="E108" s="180"/>
      <c r="F108" s="203" t="e">
        <f>'[3]ADJ SUMMARY'!#REF!</f>
        <v>#REF!</v>
      </c>
    </row>
    <row r="109" spans="1:9" ht="0.75" hidden="1" customHeight="1">
      <c r="A109" s="171" t="e">
        <f>'[3]ADJ SUMMARY'!#REF!</f>
        <v>#REF!</v>
      </c>
      <c r="B109" s="172" t="e">
        <f>'[3]ADJ SUMMARY'!#REF!</f>
        <v>#REF!</v>
      </c>
      <c r="C109" s="173"/>
      <c r="D109" s="173"/>
      <c r="E109" s="180"/>
      <c r="F109" s="203" t="e">
        <f>'[3]ADJ SUMMARY'!#REF!</f>
        <v>#REF!</v>
      </c>
    </row>
    <row r="110" spans="1:9" ht="13.5" hidden="1" customHeight="1">
      <c r="B110" s="172" t="s">
        <v>194</v>
      </c>
      <c r="C110" s="173"/>
      <c r="D110" s="173"/>
      <c r="E110" s="180"/>
      <c r="F110" s="186" t="e">
        <f>SUM(F72:F109)</f>
        <v>#REF!</v>
      </c>
    </row>
    <row r="111" spans="1:9" hidden="1">
      <c r="C111" s="173"/>
      <c r="D111" s="173"/>
      <c r="E111" s="173"/>
      <c r="F111" s="165"/>
      <c r="G111" s="204"/>
    </row>
    <row r="112" spans="1:9" hidden="1">
      <c r="B112" s="172" t="str">
        <f>B34</f>
        <v>Weighted Average Cost of Debt</v>
      </c>
      <c r="C112" s="205"/>
      <c r="D112" s="205"/>
      <c r="E112" s="206"/>
      <c r="F112" s="207" t="e">
        <f>'[3]RR SUMMARY'!#REF!</f>
        <v>#REF!</v>
      </c>
      <c r="H112" s="208" t="s">
        <v>195</v>
      </c>
      <c r="I112" s="194"/>
    </row>
    <row r="113" spans="1:8" hidden="1">
      <c r="C113" s="173"/>
      <c r="D113" s="173"/>
      <c r="F113" s="165"/>
    </row>
    <row r="114" spans="1:8" hidden="1">
      <c r="B114" s="172" t="s">
        <v>107</v>
      </c>
      <c r="C114" s="173"/>
      <c r="D114" s="173"/>
      <c r="E114" s="180"/>
      <c r="F114" s="180" t="e">
        <f>F110*F112</f>
        <v>#REF!</v>
      </c>
    </row>
    <row r="115" spans="1:8" hidden="1">
      <c r="C115" s="173"/>
      <c r="D115" s="173"/>
      <c r="E115" s="173"/>
      <c r="F115" s="165"/>
    </row>
    <row r="116" spans="1:8" hidden="1">
      <c r="B116" s="172" t="s">
        <v>196</v>
      </c>
      <c r="C116" s="173"/>
      <c r="D116" s="173"/>
      <c r="F116" s="209">
        <v>21469</v>
      </c>
      <c r="H116" s="210" t="s">
        <v>197</v>
      </c>
    </row>
    <row r="117" spans="1:8" hidden="1">
      <c r="C117" s="173"/>
      <c r="D117" s="173"/>
      <c r="E117" s="173"/>
      <c r="F117" s="165"/>
    </row>
    <row r="118" spans="1:8" hidden="1">
      <c r="B118" s="172" t="s">
        <v>108</v>
      </c>
      <c r="C118" s="173"/>
      <c r="D118" s="173"/>
      <c r="E118" s="180"/>
      <c r="F118" s="180" t="e">
        <f>F114-F116</f>
        <v>#REF!</v>
      </c>
    </row>
    <row r="119" spans="1:8" hidden="1">
      <c r="B119" s="172" t="s">
        <v>109</v>
      </c>
      <c r="D119" s="173"/>
      <c r="E119" s="211"/>
      <c r="F119" s="212">
        <v>0.35</v>
      </c>
    </row>
    <row r="120" spans="1:8" hidden="1">
      <c r="D120" s="173"/>
      <c r="E120" s="173"/>
      <c r="F120" s="165"/>
    </row>
    <row r="121" spans="1:8" hidden="1">
      <c r="B121" s="172" t="s">
        <v>110</v>
      </c>
      <c r="D121" s="173"/>
      <c r="E121" s="180"/>
      <c r="F121" s="180" t="e">
        <f>F118*-F119</f>
        <v>#REF!</v>
      </c>
      <c r="G121" s="180"/>
    </row>
    <row r="122" spans="1:8" ht="13.5" hidden="1" thickTop="1">
      <c r="D122" s="173"/>
      <c r="E122" s="180"/>
      <c r="F122" s="213"/>
    </row>
    <row r="123" spans="1:8" hidden="1">
      <c r="A123" s="214"/>
      <c r="F123" s="165"/>
    </row>
    <row r="124" spans="1:8" hidden="1">
      <c r="A124" s="214"/>
      <c r="B124" s="175" t="s">
        <v>177</v>
      </c>
      <c r="F124" s="165"/>
    </row>
    <row r="125" spans="1:8" hidden="1">
      <c r="A125" s="214"/>
      <c r="B125" s="172" t="s">
        <v>178</v>
      </c>
      <c r="C125" s="180">
        <f>C47</f>
        <v>2430</v>
      </c>
      <c r="F125" s="165"/>
    </row>
    <row r="126" spans="1:8" hidden="1">
      <c r="A126" s="214"/>
      <c r="B126" s="172" t="s">
        <v>180</v>
      </c>
      <c r="C126" s="165">
        <f>C48</f>
        <v>2935</v>
      </c>
      <c r="F126" s="165"/>
    </row>
    <row r="127" spans="1:8" hidden="1">
      <c r="A127" s="214"/>
      <c r="B127" s="172" t="s">
        <v>181</v>
      </c>
      <c r="C127" s="186">
        <f>C125+C126</f>
        <v>5365</v>
      </c>
      <c r="F127" s="165"/>
    </row>
    <row r="128" spans="1:8" hidden="1">
      <c r="A128" s="214"/>
      <c r="C128" s="180"/>
      <c r="F128" s="165"/>
    </row>
    <row r="129" spans="1:6" hidden="1">
      <c r="A129" s="214"/>
      <c r="C129" s="187"/>
      <c r="D129" s="170"/>
      <c r="E129" s="170" t="s">
        <v>182</v>
      </c>
      <c r="F129" s="165"/>
    </row>
    <row r="130" spans="1:6" hidden="1">
      <c r="A130" s="214"/>
      <c r="C130" s="177" t="s">
        <v>183</v>
      </c>
      <c r="D130" s="177" t="s">
        <v>184</v>
      </c>
      <c r="E130" s="177" t="s">
        <v>24</v>
      </c>
      <c r="F130" s="165"/>
    </row>
    <row r="131" spans="1:6" hidden="1">
      <c r="A131" s="214"/>
      <c r="B131" s="172" t="s">
        <v>185</v>
      </c>
      <c r="C131" s="180" t="e">
        <f>$C$53</f>
        <v>#REF!</v>
      </c>
      <c r="D131" s="215" t="e">
        <f>C131/C134</f>
        <v>#REF!</v>
      </c>
      <c r="E131" s="180" t="e">
        <f>D131*E134</f>
        <v>#REF!</v>
      </c>
      <c r="F131" s="165"/>
    </row>
    <row r="132" spans="1:6" hidden="1">
      <c r="A132" s="214"/>
      <c r="B132" s="172" t="s">
        <v>186</v>
      </c>
      <c r="C132" s="165" t="e">
        <f>$C$54</f>
        <v>#REF!</v>
      </c>
      <c r="D132" s="216" t="e">
        <f>C132/C134</f>
        <v>#REF!</v>
      </c>
      <c r="E132" s="217" t="e">
        <f>D132*E134</f>
        <v>#REF!</v>
      </c>
      <c r="F132" s="165"/>
    </row>
    <row r="133" spans="1:6" hidden="1">
      <c r="A133" s="214"/>
      <c r="B133" s="172" t="s">
        <v>187</v>
      </c>
      <c r="C133" s="165" t="e">
        <f>$C$55</f>
        <v>#REF!</v>
      </c>
      <c r="D133" s="216" t="e">
        <f>C133/C134</f>
        <v>#REF!</v>
      </c>
      <c r="E133" s="217" t="e">
        <f>E134*D133</f>
        <v>#REF!</v>
      </c>
      <c r="F133" s="165"/>
    </row>
    <row r="134" spans="1:6" hidden="1">
      <c r="A134" s="214"/>
      <c r="B134" s="172" t="s">
        <v>188</v>
      </c>
      <c r="C134" s="186" t="e">
        <f>C131+C132+C133</f>
        <v>#REF!</v>
      </c>
      <c r="D134" s="218" t="e">
        <f>D131+D132+D133</f>
        <v>#REF!</v>
      </c>
      <c r="E134" s="186">
        <f>C127</f>
        <v>5365</v>
      </c>
      <c r="F134" s="165"/>
    </row>
    <row r="135" spans="1:6" hidden="1">
      <c r="A135" s="214"/>
      <c r="F135" s="165"/>
    </row>
    <row r="136" spans="1:6" hidden="1">
      <c r="A136" s="214"/>
      <c r="B136" s="172" t="s">
        <v>189</v>
      </c>
      <c r="C136" s="180" t="e">
        <f>$C$58</f>
        <v>#REF!</v>
      </c>
      <c r="D136" s="215" t="e">
        <f>C136/C138</f>
        <v>#REF!</v>
      </c>
      <c r="E136" s="180" t="e">
        <f>D136*E138</f>
        <v>#REF!</v>
      </c>
      <c r="F136" s="165"/>
    </row>
    <row r="137" spans="1:6" hidden="1">
      <c r="A137" s="214"/>
      <c r="B137" s="172" t="s">
        <v>190</v>
      </c>
      <c r="C137" s="165" t="e">
        <f>$C$59</f>
        <v>#REF!</v>
      </c>
      <c r="D137" s="215" t="e">
        <f>C137/C138</f>
        <v>#REF!</v>
      </c>
      <c r="E137" s="165" t="e">
        <f>D137*E138</f>
        <v>#REF!</v>
      </c>
      <c r="F137" s="165"/>
    </row>
    <row r="138" spans="1:6" hidden="1">
      <c r="A138" s="214"/>
      <c r="B138" s="172" t="s">
        <v>188</v>
      </c>
      <c r="C138" s="186" t="e">
        <f>C136+C137</f>
        <v>#REF!</v>
      </c>
      <c r="D138" s="218" t="e">
        <f>D136+D137</f>
        <v>#REF!</v>
      </c>
      <c r="E138" s="186" t="e">
        <f>E131</f>
        <v>#REF!</v>
      </c>
      <c r="F138" s="165"/>
    </row>
    <row r="139" spans="1:6" hidden="1">
      <c r="A139" s="214"/>
      <c r="F139" s="165"/>
    </row>
    <row r="140" spans="1:6" hidden="1">
      <c r="A140" s="214"/>
      <c r="B140" s="172" t="s">
        <v>191</v>
      </c>
      <c r="C140" s="180" t="e">
        <f>$C$62</f>
        <v>#REF!</v>
      </c>
      <c r="D140" s="219" t="e">
        <f>C140/C142</f>
        <v>#REF!</v>
      </c>
      <c r="E140" s="180" t="e">
        <f>E142*D140</f>
        <v>#REF!</v>
      </c>
      <c r="F140" s="165"/>
    </row>
    <row r="141" spans="1:6" hidden="1">
      <c r="A141" s="214"/>
      <c r="B141" s="172" t="s">
        <v>192</v>
      </c>
      <c r="C141" s="165" t="e">
        <f>C$63</f>
        <v>#REF!</v>
      </c>
      <c r="D141" s="220" t="e">
        <f>C141/C142</f>
        <v>#REF!</v>
      </c>
      <c r="E141" s="165" t="e">
        <f>E142*D141</f>
        <v>#REF!</v>
      </c>
      <c r="F141" s="165"/>
    </row>
    <row r="142" spans="1:6" hidden="1">
      <c r="A142" s="214"/>
      <c r="B142" s="172" t="s">
        <v>188</v>
      </c>
      <c r="C142" s="186" t="e">
        <f>SUM(C140:C141)</f>
        <v>#REF!</v>
      </c>
      <c r="D142" s="221" t="e">
        <f>SUM(D140:D141)</f>
        <v>#REF!</v>
      </c>
      <c r="E142" s="186" t="e">
        <f>E132</f>
        <v>#REF!</v>
      </c>
      <c r="F142" s="165"/>
    </row>
  </sheetData>
  <mergeCells count="6">
    <mergeCell ref="E7:G7"/>
    <mergeCell ref="A1:H1"/>
    <mergeCell ref="A2:H2"/>
    <mergeCell ref="A3:H3"/>
    <mergeCell ref="A4:H4"/>
    <mergeCell ref="A5:H5"/>
  </mergeCells>
  <printOptions horizontalCentered="1"/>
  <pageMargins left="0.75" right="0.75" top="0.5" bottom="0.5" header="0.5" footer="0.25"/>
  <pageSetup scale="75" orientation="portrait" horizontalDpi="300" verticalDpi="300" r:id="rId1"/>
  <headerFooter alignWithMargins="0">
    <oddFooter>&amp;Lfile:  &amp;F&amp;R[Date]</oddFooter>
  </headerFooter>
  <rowBreaks count="1" manualBreakCount="1">
    <brk id="64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O301"/>
  <sheetViews>
    <sheetView zoomScaleNormal="100" zoomScaleSheetLayoutView="100" workbookViewId="0">
      <pane xSplit="1" ySplit="9" topLeftCell="B48" activePane="bottomRight" state="frozen"/>
      <selection activeCell="U26" sqref="U26"/>
      <selection pane="topRight" activeCell="U26" sqref="U26"/>
      <selection pane="bottomLeft" activeCell="U26" sqref="U26"/>
      <selection pane="bottomRight" activeCell="H214" sqref="H214"/>
    </sheetView>
  </sheetViews>
  <sheetFormatPr defaultColWidth="9.140625" defaultRowHeight="11.1" customHeight="1"/>
  <cols>
    <col min="1" max="1" width="8.28515625" style="2" customWidth="1"/>
    <col min="2" max="2" width="26.140625" style="2" customWidth="1"/>
    <col min="3" max="3" width="12.42578125" style="2" customWidth="1"/>
    <col min="4" max="4" width="6.7109375" style="2" customWidth="1"/>
    <col min="5" max="5" width="12.42578125" style="22" customWidth="1"/>
    <col min="6" max="6" width="12.42578125" style="23" customWidth="1"/>
    <col min="7" max="7" width="12.42578125" style="22" customWidth="1"/>
    <col min="8" max="8" width="12.85546875" style="2" bestFit="1" customWidth="1"/>
    <col min="9" max="16384" width="9.140625" style="2"/>
  </cols>
  <sheetData>
    <row r="1" spans="1:8" ht="16.5" customHeight="1">
      <c r="F1" s="316"/>
    </row>
    <row r="2" spans="1:8" ht="4.5" customHeight="1"/>
    <row r="3" spans="1:8" ht="12">
      <c r="A3" s="482" t="s">
        <v>101</v>
      </c>
      <c r="B3" s="482"/>
      <c r="C3" s="482"/>
      <c r="E3" s="3"/>
      <c r="F3" s="4"/>
      <c r="G3" s="3"/>
    </row>
    <row r="4" spans="1:8" ht="12">
      <c r="A4" s="1" t="s">
        <v>163</v>
      </c>
      <c r="B4" s="1"/>
      <c r="C4" s="1"/>
      <c r="E4" s="5" t="s">
        <v>65</v>
      </c>
      <c r="F4" s="5"/>
      <c r="G4" s="5"/>
    </row>
    <row r="5" spans="1:8" ht="12">
      <c r="A5" s="483" t="s">
        <v>427</v>
      </c>
      <c r="B5" s="482"/>
      <c r="C5" s="482"/>
      <c r="E5" s="5" t="s">
        <v>66</v>
      </c>
      <c r="F5" s="5"/>
      <c r="G5" s="5"/>
    </row>
    <row r="6" spans="1:8" ht="12">
      <c r="A6" s="1" t="s">
        <v>67</v>
      </c>
      <c r="B6" s="1"/>
      <c r="C6" s="1"/>
      <c r="E6" s="6"/>
      <c r="F6" s="7" t="s">
        <v>68</v>
      </c>
      <c r="G6" s="6"/>
    </row>
    <row r="7" spans="1:8" ht="12">
      <c r="A7" s="8" t="s">
        <v>7</v>
      </c>
      <c r="E7" s="3"/>
      <c r="F7" s="9"/>
      <c r="G7" s="3"/>
    </row>
    <row r="8" spans="1:8" ht="12">
      <c r="A8" s="10" t="s">
        <v>16</v>
      </c>
      <c r="B8" s="11" t="s">
        <v>62</v>
      </c>
      <c r="C8" s="11"/>
      <c r="E8" s="12" t="s">
        <v>69</v>
      </c>
      <c r="F8" s="13" t="s">
        <v>70</v>
      </c>
      <c r="G8" s="12" t="s">
        <v>71</v>
      </c>
      <c r="H8" s="14" t="s">
        <v>72</v>
      </c>
    </row>
    <row r="9" spans="1:8" ht="12">
      <c r="A9" s="8"/>
      <c r="B9" s="2" t="s">
        <v>26</v>
      </c>
      <c r="E9" s="15"/>
      <c r="F9" s="9"/>
      <c r="G9" s="15"/>
    </row>
    <row r="10" spans="1:8" ht="12">
      <c r="A10" s="8"/>
      <c r="B10" s="99"/>
      <c r="E10" s="98"/>
      <c r="F10" s="97"/>
      <c r="G10" s="97"/>
    </row>
    <row r="11" spans="1:8" ht="12">
      <c r="A11" s="8"/>
      <c r="B11" s="99"/>
      <c r="E11" s="98"/>
      <c r="F11" s="97"/>
      <c r="G11" s="97"/>
    </row>
    <row r="12" spans="1:8" ht="12">
      <c r="A12" s="8"/>
      <c r="E12" s="15"/>
      <c r="F12" s="9"/>
      <c r="G12" s="9"/>
    </row>
    <row r="13" spans="1:8" ht="5.25" customHeight="1">
      <c r="A13" s="157"/>
      <c r="E13" s="15"/>
      <c r="F13" s="9"/>
      <c r="G13" s="9"/>
    </row>
    <row r="14" spans="1:8" ht="12">
      <c r="A14" s="157"/>
      <c r="E14" s="15"/>
      <c r="F14" s="9"/>
      <c r="G14" s="9"/>
    </row>
    <row r="15" spans="1:8" ht="12">
      <c r="A15" s="8">
        <v>1</v>
      </c>
      <c r="B15" s="2" t="s">
        <v>73</v>
      </c>
      <c r="E15" s="16">
        <f>F15+G15</f>
        <v>148042</v>
      </c>
      <c r="F15" s="93">
        <f>F94</f>
        <v>148042</v>
      </c>
      <c r="G15" s="93">
        <f>G94</f>
        <v>0</v>
      </c>
      <c r="H15" s="17" t="str">
        <f>IF(E15=F15+G15," ","ERROR")</f>
        <v xml:space="preserve"> </v>
      </c>
    </row>
    <row r="16" spans="1:8" ht="12">
      <c r="A16" s="8">
        <v>2</v>
      </c>
      <c r="B16" s="2" t="s">
        <v>74</v>
      </c>
      <c r="E16" s="18">
        <f>F16+G16</f>
        <v>4160</v>
      </c>
      <c r="F16" s="94">
        <f>F99</f>
        <v>4160</v>
      </c>
      <c r="G16" s="94">
        <f>G99</f>
        <v>0</v>
      </c>
      <c r="H16" s="17" t="str">
        <f>IF(E16=F16+G16," ","ERROR")</f>
        <v xml:space="preserve"> </v>
      </c>
    </row>
    <row r="17" spans="1:8" ht="12">
      <c r="A17" s="8">
        <v>3</v>
      </c>
      <c r="B17" s="2" t="s">
        <v>29</v>
      </c>
      <c r="E17" s="19">
        <f>F17+G17</f>
        <v>98682</v>
      </c>
      <c r="F17" s="95">
        <f>F103-F99</f>
        <v>98682</v>
      </c>
      <c r="G17" s="95">
        <f>G103-G99</f>
        <v>0</v>
      </c>
      <c r="H17" s="17" t="str">
        <f>IF(E17=F17+G17," ","ERROR")</f>
        <v xml:space="preserve"> </v>
      </c>
    </row>
    <row r="18" spans="1:8" ht="12">
      <c r="A18" s="8">
        <v>4</v>
      </c>
      <c r="B18" s="2" t="s">
        <v>75</v>
      </c>
      <c r="E18" s="18">
        <f>SUM(E15:E17)</f>
        <v>250884</v>
      </c>
      <c r="F18" s="18">
        <f>SUM(F15:F17)</f>
        <v>250884</v>
      </c>
      <c r="G18" s="18">
        <f>SUM(G15:G17)</f>
        <v>0</v>
      </c>
      <c r="H18" s="17" t="str">
        <f>IF(E18=F18+G18," ","ERROR")</f>
        <v xml:space="preserve"> </v>
      </c>
    </row>
    <row r="19" spans="1:8" ht="12">
      <c r="A19" s="8"/>
      <c r="E19" s="18"/>
      <c r="F19" s="18"/>
      <c r="G19" s="18"/>
      <c r="H19" s="17"/>
    </row>
    <row r="20" spans="1:8" ht="12">
      <c r="A20" s="8"/>
      <c r="B20" s="2" t="s">
        <v>31</v>
      </c>
      <c r="E20" s="18"/>
      <c r="F20" s="18"/>
      <c r="G20" s="18"/>
      <c r="H20" s="17"/>
    </row>
    <row r="21" spans="1:8" ht="12">
      <c r="A21" s="8"/>
      <c r="B21" s="2" t="s">
        <v>166</v>
      </c>
      <c r="E21" s="18"/>
      <c r="F21" s="94"/>
      <c r="G21" s="94"/>
      <c r="H21" s="96" t="str">
        <f>IF(E21=F21+G21," ","ERROR")</f>
        <v xml:space="preserve"> </v>
      </c>
    </row>
    <row r="22" spans="1:8" ht="12">
      <c r="A22" s="8">
        <v>5</v>
      </c>
      <c r="B22" s="2" t="s">
        <v>76</v>
      </c>
      <c r="E22" s="18">
        <f>F22+G22</f>
        <v>149314</v>
      </c>
      <c r="F22" s="94">
        <f>F107</f>
        <v>149314</v>
      </c>
      <c r="G22" s="94">
        <f>G107</f>
        <v>0</v>
      </c>
      <c r="H22" s="17" t="str">
        <f>IF(E22=F22+G22," ","ERROR")</f>
        <v xml:space="preserve"> </v>
      </c>
    </row>
    <row r="23" spans="1:8" ht="12">
      <c r="A23" s="8">
        <v>6</v>
      </c>
      <c r="B23" s="2" t="s">
        <v>77</v>
      </c>
      <c r="E23" s="18">
        <f>F23+G23</f>
        <v>831</v>
      </c>
      <c r="F23" s="94">
        <f>F110+F111</f>
        <v>831</v>
      </c>
      <c r="G23" s="94">
        <f>G109+G110+G111</f>
        <v>0</v>
      </c>
      <c r="H23" s="17" t="str">
        <f>IF(E23=F23+G23," ","ERROR")</f>
        <v xml:space="preserve"> </v>
      </c>
    </row>
    <row r="24" spans="1:8" ht="12">
      <c r="A24" s="8">
        <v>7</v>
      </c>
      <c r="B24" s="2" t="s">
        <v>78</v>
      </c>
      <c r="E24" s="19">
        <f>F24+G24</f>
        <v>10337</v>
      </c>
      <c r="F24" s="95">
        <f>F108+F109</f>
        <v>10337</v>
      </c>
      <c r="G24" s="95">
        <f>G108</f>
        <v>0</v>
      </c>
      <c r="H24" s="17" t="str">
        <f>IF(E24=F24+G24," ","ERROR")</f>
        <v xml:space="preserve"> </v>
      </c>
    </row>
    <row r="25" spans="1:8" ht="12">
      <c r="A25" s="8">
        <v>8</v>
      </c>
      <c r="B25" s="2" t="s">
        <v>79</v>
      </c>
      <c r="E25" s="18">
        <f>SUM(E22:E24)</f>
        <v>160482</v>
      </c>
      <c r="F25" s="18">
        <f>SUM(F22:F24)</f>
        <v>160482</v>
      </c>
      <c r="G25" s="18">
        <f>SUM(G22:G24)</f>
        <v>0</v>
      </c>
      <c r="H25" s="17" t="str">
        <f>IF(E25=F25+G25," ","ERROR")</f>
        <v xml:space="preserve"> </v>
      </c>
    </row>
    <row r="26" spans="1:8" ht="12">
      <c r="A26" s="157"/>
      <c r="E26" s="18"/>
      <c r="F26" s="18"/>
      <c r="G26" s="18"/>
      <c r="H26" s="17"/>
    </row>
    <row r="27" spans="1:8" ht="12">
      <c r="A27" s="8"/>
      <c r="B27" s="2" t="s">
        <v>36</v>
      </c>
      <c r="E27" s="18"/>
      <c r="F27" s="18"/>
      <c r="G27" s="18"/>
      <c r="H27" s="17"/>
    </row>
    <row r="28" spans="1:8" ht="12">
      <c r="A28" s="8">
        <v>9</v>
      </c>
      <c r="B28" s="2" t="s">
        <v>80</v>
      </c>
      <c r="E28" s="18">
        <f>F28+G28</f>
        <v>857</v>
      </c>
      <c r="F28" s="94">
        <f>F118</f>
        <v>857</v>
      </c>
      <c r="G28" s="94">
        <f>G118</f>
        <v>0</v>
      </c>
      <c r="H28" s="17" t="str">
        <f>IF(E28=F28+G28," ","ERROR")</f>
        <v xml:space="preserve"> </v>
      </c>
    </row>
    <row r="29" spans="1:8" ht="12">
      <c r="A29" s="8">
        <v>10</v>
      </c>
      <c r="B29" s="2" t="s">
        <v>81</v>
      </c>
      <c r="E29" s="18">
        <f>F29+G29</f>
        <v>439</v>
      </c>
      <c r="F29" s="94">
        <f>F120+F121</f>
        <v>439</v>
      </c>
      <c r="G29" s="94">
        <f>G120+G121</f>
        <v>0</v>
      </c>
      <c r="H29" s="17" t="str">
        <f>IF(E29=F29+G29," ","ERROR")</f>
        <v xml:space="preserve"> </v>
      </c>
    </row>
    <row r="30" spans="1:8" ht="12">
      <c r="A30" s="8">
        <v>11</v>
      </c>
      <c r="B30" s="2" t="s">
        <v>82</v>
      </c>
      <c r="E30" s="19">
        <f>F30+G30</f>
        <v>223</v>
      </c>
      <c r="F30" s="95">
        <f>F122</f>
        <v>223</v>
      </c>
      <c r="G30" s="95">
        <f>G122</f>
        <v>0</v>
      </c>
      <c r="H30" s="17" t="str">
        <f>IF(E30=F30+G30," ","ERROR")</f>
        <v xml:space="preserve"> </v>
      </c>
    </row>
    <row r="31" spans="1:8" ht="12">
      <c r="A31" s="271">
        <v>12</v>
      </c>
      <c r="B31" s="2" t="s">
        <v>83</v>
      </c>
      <c r="E31" s="18">
        <f>SUM(E28:E30)</f>
        <v>1519</v>
      </c>
      <c r="F31" s="94">
        <f>SUM(F28:F30)</f>
        <v>1519</v>
      </c>
      <c r="G31" s="94">
        <f>SUM(G28:G30)</f>
        <v>0</v>
      </c>
      <c r="H31" s="17" t="str">
        <f>IF(E31=F31+G31," ","ERROR")</f>
        <v xml:space="preserve"> </v>
      </c>
    </row>
    <row r="32" spans="1:8" ht="12">
      <c r="A32" s="157"/>
      <c r="E32" s="18"/>
      <c r="F32" s="94"/>
      <c r="G32" s="94"/>
      <c r="H32" s="17"/>
    </row>
    <row r="33" spans="1:10" ht="12">
      <c r="A33" s="8"/>
      <c r="B33" s="2" t="s">
        <v>39</v>
      </c>
      <c r="E33" s="18"/>
      <c r="F33" s="94"/>
      <c r="G33" s="94"/>
      <c r="H33" s="17"/>
    </row>
    <row r="34" spans="1:10" ht="12">
      <c r="A34" s="8">
        <v>13</v>
      </c>
      <c r="B34" s="2" t="s">
        <v>80</v>
      </c>
      <c r="E34" s="18">
        <f>F34+G34</f>
        <v>12314</v>
      </c>
      <c r="F34" s="94">
        <f>F149</f>
        <v>12314</v>
      </c>
      <c r="G34" s="94">
        <f>G149</f>
        <v>0</v>
      </c>
      <c r="H34" s="17" t="str">
        <f t="shared" ref="H34:H41" si="0">IF(E34=F34+G34," ","ERROR")</f>
        <v xml:space="preserve"> </v>
      </c>
    </row>
    <row r="35" spans="1:10" ht="12">
      <c r="A35" s="8">
        <v>14</v>
      </c>
      <c r="B35" s="2" t="s">
        <v>81</v>
      </c>
      <c r="E35" s="18">
        <f>F35+G35</f>
        <v>9094</v>
      </c>
      <c r="F35" s="94">
        <f>F151</f>
        <v>9094</v>
      </c>
      <c r="G35" s="94">
        <f>G151</f>
        <v>0</v>
      </c>
      <c r="H35" s="17" t="str">
        <f t="shared" si="0"/>
        <v xml:space="preserve"> </v>
      </c>
    </row>
    <row r="36" spans="1:10" ht="12">
      <c r="A36" s="8">
        <v>15</v>
      </c>
      <c r="B36" s="2" t="s">
        <v>82</v>
      </c>
      <c r="E36" s="19">
        <f>F36+G36</f>
        <v>14157</v>
      </c>
      <c r="F36" s="95">
        <f>F152</f>
        <v>14157</v>
      </c>
      <c r="G36" s="95">
        <f>G152</f>
        <v>0</v>
      </c>
      <c r="H36" s="17" t="str">
        <f t="shared" si="0"/>
        <v xml:space="preserve"> </v>
      </c>
    </row>
    <row r="37" spans="1:10" ht="12" customHeight="1">
      <c r="A37" s="8">
        <v>16</v>
      </c>
      <c r="B37" s="2" t="s">
        <v>84</v>
      </c>
      <c r="E37" s="18">
        <f>SUM(E34:E36)</f>
        <v>35565</v>
      </c>
      <c r="F37" s="18">
        <f>SUM(F34:F36)</f>
        <v>35565</v>
      </c>
      <c r="G37" s="18">
        <f>SUM(G34:G36)</f>
        <v>0</v>
      </c>
      <c r="H37" s="17" t="str">
        <f t="shared" si="0"/>
        <v xml:space="preserve"> </v>
      </c>
    </row>
    <row r="38" spans="1:10" ht="12" customHeight="1">
      <c r="A38" s="8"/>
      <c r="E38" s="18"/>
      <c r="F38" s="18"/>
      <c r="G38" s="18"/>
      <c r="H38" s="17"/>
    </row>
    <row r="39" spans="1:10" ht="12" customHeight="1">
      <c r="A39" s="8">
        <v>17</v>
      </c>
      <c r="B39" s="2" t="s">
        <v>41</v>
      </c>
      <c r="E39" s="18">
        <f>F39+G39</f>
        <v>6816</v>
      </c>
      <c r="F39" s="94">
        <f>F163</f>
        <v>6816</v>
      </c>
      <c r="G39" s="94">
        <f>G163</f>
        <v>0</v>
      </c>
      <c r="H39" s="17" t="str">
        <f t="shared" si="0"/>
        <v xml:space="preserve"> </v>
      </c>
    </row>
    <row r="40" spans="1:10" ht="12">
      <c r="A40" s="8">
        <v>18</v>
      </c>
      <c r="B40" s="2" t="s">
        <v>42</v>
      </c>
      <c r="E40" s="18">
        <f>F40+G40</f>
        <v>6312</v>
      </c>
      <c r="F40" s="94">
        <f>F169</f>
        <v>6312</v>
      </c>
      <c r="G40" s="94">
        <f>G169</f>
        <v>0</v>
      </c>
      <c r="H40" s="17" t="str">
        <f t="shared" si="0"/>
        <v xml:space="preserve"> </v>
      </c>
    </row>
    <row r="41" spans="1:10" ht="12">
      <c r="A41" s="8">
        <v>19</v>
      </c>
      <c r="B41" s="2" t="s">
        <v>85</v>
      </c>
      <c r="E41" s="18">
        <f>F41+G41</f>
        <v>0</v>
      </c>
      <c r="F41" s="94">
        <f>F175</f>
        <v>0</v>
      </c>
      <c r="G41" s="94">
        <f>G175</f>
        <v>0</v>
      </c>
      <c r="H41" s="17" t="str">
        <f t="shared" si="0"/>
        <v xml:space="preserve"> </v>
      </c>
    </row>
    <row r="42" spans="1:10" ht="12">
      <c r="A42" s="157"/>
      <c r="E42" s="18"/>
      <c r="F42" s="94"/>
      <c r="G42" s="94"/>
      <c r="H42" s="17"/>
    </row>
    <row r="43" spans="1:10" ht="12">
      <c r="A43" s="8"/>
      <c r="B43" s="2" t="s">
        <v>86</v>
      </c>
      <c r="E43" s="18"/>
      <c r="F43" s="94"/>
      <c r="G43" s="94"/>
      <c r="H43" s="17"/>
    </row>
    <row r="44" spans="1:10" ht="12">
      <c r="A44" s="8">
        <v>20</v>
      </c>
      <c r="B44" s="2" t="s">
        <v>80</v>
      </c>
      <c r="E44" s="18">
        <f>F44+G44</f>
        <v>13853</v>
      </c>
      <c r="F44" s="94">
        <f>F189+1</f>
        <v>13853</v>
      </c>
      <c r="G44" s="94">
        <f>G189</f>
        <v>0</v>
      </c>
      <c r="H44" s="17" t="str">
        <f>IF(E44=F44+G44," ","ERROR")</f>
        <v xml:space="preserve"> </v>
      </c>
    </row>
    <row r="45" spans="1:10" ht="12">
      <c r="A45" s="8">
        <v>21</v>
      </c>
      <c r="B45" s="2" t="s">
        <v>377</v>
      </c>
      <c r="E45" s="18">
        <f>F45+G45</f>
        <v>5649</v>
      </c>
      <c r="F45" s="94">
        <f>F191+F192+F193+F194</f>
        <v>5649</v>
      </c>
      <c r="G45" s="94">
        <f>G191+G192+G193+G194</f>
        <v>0</v>
      </c>
      <c r="H45" s="17" t="str">
        <f>IF(E45=F45+G45," ","ERROR")</f>
        <v xml:space="preserve"> </v>
      </c>
      <c r="J45" s="18"/>
    </row>
    <row r="46" spans="1:10" ht="12">
      <c r="A46" s="236">
        <v>22</v>
      </c>
      <c r="B46" s="2" t="s">
        <v>375</v>
      </c>
      <c r="E46" s="18">
        <f>F46+G46</f>
        <v>0</v>
      </c>
      <c r="F46" s="94">
        <f>F195+F196+F198+F199+F200+F201</f>
        <v>0</v>
      </c>
      <c r="G46" s="94">
        <f>G195+G198+G199+G200+G201</f>
        <v>0</v>
      </c>
      <c r="H46" s="17"/>
      <c r="J46" s="18"/>
    </row>
    <row r="47" spans="1:10" ht="12">
      <c r="A47" s="8">
        <v>23</v>
      </c>
      <c r="B47" s="2" t="s">
        <v>82</v>
      </c>
      <c r="E47" s="19">
        <f>F47+G47</f>
        <v>0</v>
      </c>
      <c r="F47" s="95">
        <v>0</v>
      </c>
      <c r="G47" s="95">
        <v>0</v>
      </c>
      <c r="H47" s="17" t="str">
        <f>IF(E47=F47+G47," ","ERROR")</f>
        <v xml:space="preserve"> </v>
      </c>
    </row>
    <row r="48" spans="1:10" ht="12">
      <c r="A48" s="8">
        <v>24</v>
      </c>
      <c r="B48" s="2" t="s">
        <v>87</v>
      </c>
      <c r="E48" s="19">
        <f>SUM(E44:E47)</f>
        <v>19502</v>
      </c>
      <c r="F48" s="19">
        <f>SUM(F44:F47)</f>
        <v>19502</v>
      </c>
      <c r="G48" s="19">
        <f>SUM(G44:G47)</f>
        <v>0</v>
      </c>
      <c r="H48" s="17" t="str">
        <f>IF(E48=F48+G48," ","ERROR")</f>
        <v xml:space="preserve"> </v>
      </c>
    </row>
    <row r="49" spans="1:8" ht="12">
      <c r="A49" s="8">
        <v>25</v>
      </c>
      <c r="B49" s="2" t="s">
        <v>46</v>
      </c>
      <c r="E49" s="19">
        <f>E25+E31+E37+E39+E40+E41+E48+E21</f>
        <v>230196</v>
      </c>
      <c r="F49" s="19">
        <f>F25+F31+F37+F39+F40+F41+F48+F21</f>
        <v>230196</v>
      </c>
      <c r="G49" s="19">
        <f>G25+G31+G37+G39+G40+G41+G48+G21</f>
        <v>0</v>
      </c>
      <c r="H49" s="17" t="str">
        <f>IF(E49=F49+G49," ","ERROR")</f>
        <v xml:space="preserve"> </v>
      </c>
    </row>
    <row r="50" spans="1:8" ht="12">
      <c r="A50" s="8"/>
      <c r="E50" s="18"/>
      <c r="F50" s="18"/>
      <c r="G50" s="18"/>
      <c r="H50" s="17"/>
    </row>
    <row r="51" spans="1:8" ht="12">
      <c r="A51" s="8">
        <v>26</v>
      </c>
      <c r="B51" s="2" t="s">
        <v>88</v>
      </c>
      <c r="E51" s="27">
        <f>E18-E49</f>
        <v>20688</v>
      </c>
      <c r="F51" s="27">
        <f>F18-F49</f>
        <v>20688</v>
      </c>
      <c r="G51" s="27">
        <f>G18-G49</f>
        <v>0</v>
      </c>
      <c r="H51" s="17" t="str">
        <f>IF(E51=F51+G51," ","ERROR")</f>
        <v xml:space="preserve"> </v>
      </c>
    </row>
    <row r="52" spans="1:8" ht="12" customHeight="1">
      <c r="A52" s="8"/>
      <c r="E52" s="27"/>
      <c r="F52" s="27"/>
      <c r="G52" s="27"/>
      <c r="H52" s="17"/>
    </row>
    <row r="53" spans="1:8" ht="12" customHeight="1">
      <c r="A53" s="8"/>
      <c r="B53" s="2" t="s">
        <v>89</v>
      </c>
      <c r="E53" s="18"/>
      <c r="F53" s="18"/>
      <c r="G53" s="18"/>
      <c r="H53" s="17"/>
    </row>
    <row r="54" spans="1:8" ht="12">
      <c r="A54" s="8">
        <v>27</v>
      </c>
      <c r="B54" s="20" t="s">
        <v>90</v>
      </c>
      <c r="D54" s="21">
        <v>0.35</v>
      </c>
      <c r="E54" s="18">
        <f>F54+G54</f>
        <v>-1681</v>
      </c>
      <c r="F54" s="94">
        <f>F210</f>
        <v>-1681</v>
      </c>
      <c r="G54" s="94">
        <f>G210</f>
        <v>0</v>
      </c>
      <c r="H54" s="17" t="str">
        <f>IF(E54=F54+G54," ","ERROR")</f>
        <v xml:space="preserve"> </v>
      </c>
    </row>
    <row r="55" spans="1:8" ht="12">
      <c r="A55" s="157">
        <v>28</v>
      </c>
      <c r="B55" s="20" t="s">
        <v>201</v>
      </c>
      <c r="D55" s="21"/>
      <c r="E55" s="18"/>
      <c r="F55" s="94"/>
      <c r="G55" s="94"/>
      <c r="H55" s="17"/>
    </row>
    <row r="56" spans="1:8" ht="12">
      <c r="A56" s="8">
        <v>29</v>
      </c>
      <c r="B56" s="2" t="s">
        <v>91</v>
      </c>
      <c r="E56" s="18">
        <f>F56+G56</f>
        <v>7838</v>
      </c>
      <c r="F56" s="94">
        <f>F211</f>
        <v>7838</v>
      </c>
      <c r="G56" s="94">
        <f>G211</f>
        <v>0</v>
      </c>
      <c r="H56" s="17" t="str">
        <f>IF(E56=F56+G56," ","ERROR")</f>
        <v xml:space="preserve"> </v>
      </c>
    </row>
    <row r="57" spans="1:8" ht="12">
      <c r="A57" s="8">
        <v>30</v>
      </c>
      <c r="B57" s="2" t="s">
        <v>92</v>
      </c>
      <c r="E57" s="19">
        <f>F57+G57</f>
        <v>-20</v>
      </c>
      <c r="F57" s="95">
        <f>F212</f>
        <v>-20</v>
      </c>
      <c r="G57" s="95">
        <f>G212</f>
        <v>0</v>
      </c>
      <c r="H57" s="17" t="str">
        <f>IF(E57=F57+G57," ","ERROR")</f>
        <v xml:space="preserve"> </v>
      </c>
    </row>
    <row r="58" spans="1:8" ht="12">
      <c r="A58" s="8"/>
      <c r="G58" s="23"/>
      <c r="H58" s="17"/>
    </row>
    <row r="59" spans="1:8" ht="12.75" thickBot="1">
      <c r="A59" s="8">
        <v>31</v>
      </c>
      <c r="B59" s="24" t="s">
        <v>52</v>
      </c>
      <c r="E59" s="28">
        <f>E51-(+E54+E56+E57)</f>
        <v>14551</v>
      </c>
      <c r="F59" s="28">
        <f>F51-(F54+F56+F57)</f>
        <v>14551</v>
      </c>
      <c r="G59" s="28">
        <f>G51-(G54+G56+G57)</f>
        <v>0</v>
      </c>
      <c r="H59" s="17" t="str">
        <f>IF(E59=F59+G59," ","ERROR")</f>
        <v xml:space="preserve"> </v>
      </c>
    </row>
    <row r="60" spans="1:8" ht="12.75" thickTop="1">
      <c r="A60" s="8"/>
      <c r="E60" s="9"/>
      <c r="F60" s="9"/>
      <c r="G60" s="9"/>
      <c r="H60" s="17"/>
    </row>
    <row r="61" spans="1:8" ht="12">
      <c r="A61" s="8"/>
      <c r="B61" s="20" t="s">
        <v>93</v>
      </c>
      <c r="G61" s="23"/>
      <c r="H61" s="17"/>
    </row>
    <row r="62" spans="1:8" ht="12">
      <c r="A62" s="8"/>
      <c r="B62" s="20" t="s">
        <v>94</v>
      </c>
      <c r="G62" s="23"/>
      <c r="H62" s="17"/>
    </row>
    <row r="63" spans="1:8" ht="12">
      <c r="A63" s="8">
        <v>32</v>
      </c>
      <c r="B63" s="2" t="s">
        <v>95</v>
      </c>
      <c r="E63" s="16">
        <f>F63+G63</f>
        <v>25720</v>
      </c>
      <c r="F63" s="93">
        <f>F230</f>
        <v>25720</v>
      </c>
      <c r="G63" s="93">
        <f>G230</f>
        <v>0</v>
      </c>
      <c r="H63" s="17" t="str">
        <f t="shared" ref="H63:H76" si="1">IF(E63=F63+G63," ","ERROR")</f>
        <v xml:space="preserve"> </v>
      </c>
    </row>
    <row r="64" spans="1:8" ht="12">
      <c r="A64" s="8">
        <v>33</v>
      </c>
      <c r="B64" s="2" t="s">
        <v>96</v>
      </c>
      <c r="E64" s="18">
        <f>F64+G64</f>
        <v>360612</v>
      </c>
      <c r="F64" s="94">
        <f>F246</f>
        <v>360612</v>
      </c>
      <c r="G64" s="94">
        <f>G246</f>
        <v>0</v>
      </c>
      <c r="H64" s="17" t="str">
        <f t="shared" si="1"/>
        <v xml:space="preserve"> </v>
      </c>
    </row>
    <row r="65" spans="1:8" ht="12">
      <c r="A65" s="8">
        <v>34</v>
      </c>
      <c r="B65" s="2" t="s">
        <v>97</v>
      </c>
      <c r="E65" s="19">
        <f>F65+G65</f>
        <v>75514</v>
      </c>
      <c r="F65" s="95">
        <f>F259+F219</f>
        <v>75514</v>
      </c>
      <c r="G65" s="95">
        <f>G259+G219</f>
        <v>0</v>
      </c>
      <c r="H65" s="17" t="str">
        <f t="shared" si="1"/>
        <v xml:space="preserve"> </v>
      </c>
    </row>
    <row r="66" spans="1:8" ht="12">
      <c r="A66" s="8">
        <v>35</v>
      </c>
      <c r="B66" s="2" t="s">
        <v>98</v>
      </c>
      <c r="E66" s="18">
        <f>SUM(E63:E65)</f>
        <v>461846</v>
      </c>
      <c r="F66" s="94">
        <f>SUM(F63:F65)</f>
        <v>461846</v>
      </c>
      <c r="G66" s="94">
        <f>SUM(G63:G65)</f>
        <v>0</v>
      </c>
      <c r="H66" s="17" t="str">
        <f t="shared" si="1"/>
        <v xml:space="preserve"> </v>
      </c>
    </row>
    <row r="67" spans="1:8" ht="12">
      <c r="A67" s="157"/>
      <c r="E67" s="18"/>
      <c r="F67" s="94"/>
      <c r="G67" s="94"/>
      <c r="H67" s="17"/>
    </row>
    <row r="68" spans="1:8" ht="12">
      <c r="A68" s="8"/>
      <c r="B68" s="2" t="s">
        <v>378</v>
      </c>
      <c r="E68" s="18"/>
      <c r="F68" s="94"/>
      <c r="G68" s="94"/>
      <c r="H68" s="17" t="str">
        <f t="shared" si="1"/>
        <v xml:space="preserve"> </v>
      </c>
    </row>
    <row r="69" spans="1:8" ht="12">
      <c r="A69" s="8">
        <v>36</v>
      </c>
      <c r="B69" s="2" t="s">
        <v>95</v>
      </c>
      <c r="E69" s="18">
        <f>F69+G69</f>
        <v>-9906</v>
      </c>
      <c r="F69" s="94">
        <f>F265+F273</f>
        <v>-9906</v>
      </c>
      <c r="G69" s="94">
        <f>G265+G273</f>
        <v>0</v>
      </c>
      <c r="H69" s="17" t="str">
        <f t="shared" si="1"/>
        <v xml:space="preserve"> </v>
      </c>
    </row>
    <row r="70" spans="1:8" ht="12">
      <c r="A70" s="8">
        <v>37</v>
      </c>
      <c r="B70" s="2" t="s">
        <v>96</v>
      </c>
      <c r="E70" s="18">
        <f>F70+G70</f>
        <v>-121623</v>
      </c>
      <c r="F70" s="94">
        <f>F266</f>
        <v>-121623</v>
      </c>
      <c r="G70" s="94">
        <f>G266</f>
        <v>0</v>
      </c>
      <c r="H70" s="17" t="str">
        <f t="shared" si="1"/>
        <v xml:space="preserve"> </v>
      </c>
    </row>
    <row r="71" spans="1:8" ht="12">
      <c r="A71" s="8">
        <v>38</v>
      </c>
      <c r="B71" s="2" t="s">
        <v>97</v>
      </c>
      <c r="E71" s="19">
        <f>F71+G71</f>
        <v>-20741</v>
      </c>
      <c r="F71" s="95">
        <f>F267+F271+F272+F274</f>
        <v>-20741</v>
      </c>
      <c r="G71" s="95">
        <f>G267+G271+G272+G274</f>
        <v>0</v>
      </c>
      <c r="H71" s="17" t="str">
        <f t="shared" si="1"/>
        <v xml:space="preserve"> </v>
      </c>
    </row>
    <row r="72" spans="1:8" ht="12">
      <c r="A72" s="8">
        <v>39</v>
      </c>
      <c r="B72" s="2" t="s">
        <v>379</v>
      </c>
      <c r="E72" s="240">
        <f>SUM(E69:E71)</f>
        <v>-152270</v>
      </c>
      <c r="F72" s="240">
        <f>SUM(F69:F71)</f>
        <v>-152270</v>
      </c>
      <c r="G72" s="240">
        <f>SUM(G69:G71)</f>
        <v>0</v>
      </c>
      <c r="H72" s="17" t="str">
        <f t="shared" si="1"/>
        <v xml:space="preserve"> </v>
      </c>
    </row>
    <row r="73" spans="1:8" ht="12">
      <c r="A73" s="157">
        <v>40</v>
      </c>
      <c r="B73" s="2" t="s">
        <v>143</v>
      </c>
      <c r="E73" s="18">
        <f>E66+E72</f>
        <v>309576</v>
      </c>
      <c r="F73" s="18">
        <f>F66+F72</f>
        <v>309576</v>
      </c>
      <c r="G73" s="18">
        <f>G66+G72</f>
        <v>0</v>
      </c>
      <c r="H73" s="17"/>
    </row>
    <row r="74" spans="1:8" ht="12">
      <c r="A74" s="8">
        <v>41</v>
      </c>
      <c r="B74" s="20" t="s">
        <v>99</v>
      </c>
      <c r="E74" s="241">
        <f>F74+G74</f>
        <v>-65064</v>
      </c>
      <c r="F74" s="241">
        <f>F286</f>
        <v>-65064</v>
      </c>
      <c r="G74" s="241">
        <f>G286</f>
        <v>0</v>
      </c>
      <c r="H74" s="17" t="str">
        <f t="shared" si="1"/>
        <v xml:space="preserve"> </v>
      </c>
    </row>
    <row r="75" spans="1:8" ht="12">
      <c r="A75" s="157">
        <v>42</v>
      </c>
      <c r="B75" s="134" t="s">
        <v>165</v>
      </c>
      <c r="E75" s="18">
        <f>E73+E74</f>
        <v>244512</v>
      </c>
      <c r="F75" s="18">
        <f>F73+F74</f>
        <v>244512</v>
      </c>
      <c r="G75" s="18">
        <f>G73+G74</f>
        <v>0</v>
      </c>
      <c r="H75" s="17"/>
    </row>
    <row r="76" spans="1:8" ht="12">
      <c r="A76" s="8">
        <v>43</v>
      </c>
      <c r="B76" s="2" t="s">
        <v>57</v>
      </c>
      <c r="E76" s="18">
        <f t="shared" ref="E76:E79" si="2">F76+G76</f>
        <v>12740</v>
      </c>
      <c r="F76" s="18">
        <f>F293+F294</f>
        <v>12740</v>
      </c>
      <c r="G76" s="18">
        <f>G293+G294</f>
        <v>0</v>
      </c>
      <c r="H76" s="17" t="str">
        <f t="shared" si="1"/>
        <v xml:space="preserve"> </v>
      </c>
    </row>
    <row r="77" spans="1:8" ht="12">
      <c r="A77" s="8">
        <v>44</v>
      </c>
      <c r="B77" s="20" t="s">
        <v>58</v>
      </c>
      <c r="E77" s="18">
        <f t="shared" si="2"/>
        <v>0</v>
      </c>
      <c r="F77" s="23">
        <f>F291+F292</f>
        <v>0</v>
      </c>
      <c r="G77" s="23">
        <f>G291+G292</f>
        <v>0</v>
      </c>
      <c r="H77" s="17" t="str">
        <f>IF(E79=F79+G79," ","ERROR")</f>
        <v xml:space="preserve"> </v>
      </c>
    </row>
    <row r="78" spans="1:8" ht="12">
      <c r="A78" s="236">
        <v>45</v>
      </c>
      <c r="B78" s="20" t="s">
        <v>381</v>
      </c>
      <c r="E78" s="18">
        <f t="shared" si="2"/>
        <v>-485</v>
      </c>
      <c r="F78" s="23">
        <f>F295+F296</f>
        <v>-485</v>
      </c>
      <c r="G78" s="23">
        <f>G295+G296</f>
        <v>0</v>
      </c>
      <c r="H78" s="17"/>
    </row>
    <row r="79" spans="1:8" ht="12">
      <c r="A79" s="8">
        <v>46</v>
      </c>
      <c r="B79" s="32" t="s">
        <v>145</v>
      </c>
      <c r="E79" s="19">
        <f t="shared" si="2"/>
        <v>12310</v>
      </c>
      <c r="F79" s="19">
        <f>F297</f>
        <v>12310</v>
      </c>
      <c r="G79" s="19">
        <f>G297</f>
        <v>0</v>
      </c>
      <c r="H79" s="17"/>
    </row>
    <row r="80" spans="1:8" ht="11.1" customHeight="1">
      <c r="G80" s="23"/>
    </row>
    <row r="81" spans="1:10" ht="9" customHeight="1">
      <c r="A81" s="8"/>
      <c r="B81" s="2" t="s">
        <v>100</v>
      </c>
      <c r="G81" s="23"/>
      <c r="H81" s="17"/>
    </row>
    <row r="82" spans="1:10" ht="12.75" thickBot="1">
      <c r="A82" s="8">
        <v>47</v>
      </c>
      <c r="B82" s="24" t="s">
        <v>59</v>
      </c>
      <c r="E82" s="25">
        <f>E75+E76+E79+E77+E78</f>
        <v>269077</v>
      </c>
      <c r="F82" s="25">
        <f>F75+F76+F79+F77+F78</f>
        <v>269077</v>
      </c>
      <c r="G82" s="25">
        <f>G75+G76+G79+G77+G78</f>
        <v>0</v>
      </c>
      <c r="H82" s="17" t="str">
        <f>IF(E82=F82+G82," ","ERROR")</f>
        <v xml:space="preserve"> </v>
      </c>
    </row>
    <row r="83" spans="1:10" ht="11.1" customHeight="1" thickTop="1">
      <c r="E83" s="9"/>
      <c r="F83" s="9"/>
      <c r="G83" s="9"/>
    </row>
    <row r="84" spans="1:10" ht="11.1" customHeight="1">
      <c r="E84" s="26">
        <f>E59/E82</f>
        <v>5.4077457382087656E-2</v>
      </c>
      <c r="F84" s="26">
        <f>F59/F82</f>
        <v>5.4077457382087656E-2</v>
      </c>
      <c r="G84" s="26"/>
    </row>
    <row r="86" spans="1:10" ht="11.1" customHeight="1">
      <c r="A86" s="243"/>
      <c r="B86" s="244" t="s">
        <v>26</v>
      </c>
      <c r="J86" s="244"/>
    </row>
    <row r="87" spans="1:10" ht="11.1" customHeight="1">
      <c r="A87" s="243"/>
      <c r="B87" s="245" t="s">
        <v>202</v>
      </c>
      <c r="J87" s="245"/>
    </row>
    <row r="88" spans="1:10" ht="11.1" customHeight="1">
      <c r="A88" s="246">
        <v>480000</v>
      </c>
      <c r="B88" s="245" t="s">
        <v>203</v>
      </c>
      <c r="F88" s="23">
        <f>ROUND(H88/1000,0)</f>
        <v>98614</v>
      </c>
      <c r="H88" s="434">
        <v>98613917</v>
      </c>
      <c r="J88" s="407" t="s">
        <v>203</v>
      </c>
    </row>
    <row r="89" spans="1:10" ht="11.1" customHeight="1">
      <c r="A89" s="246" t="s">
        <v>204</v>
      </c>
      <c r="B89" s="245" t="s">
        <v>205</v>
      </c>
      <c r="F89" s="23">
        <f t="shared" ref="F89:F153" si="3">ROUND(H89/1000,0)</f>
        <v>50387</v>
      </c>
      <c r="H89" s="434">
        <v>50387262</v>
      </c>
      <c r="J89" s="407" t="s">
        <v>205</v>
      </c>
    </row>
    <row r="90" spans="1:10" ht="11.1" customHeight="1">
      <c r="A90" s="246" t="s">
        <v>206</v>
      </c>
      <c r="B90" s="245" t="s">
        <v>207</v>
      </c>
      <c r="F90" s="23">
        <f t="shared" si="3"/>
        <v>1980</v>
      </c>
      <c r="H90" s="434">
        <v>1980198</v>
      </c>
      <c r="J90" s="407" t="s">
        <v>207</v>
      </c>
    </row>
    <row r="91" spans="1:10" ht="11.1" customHeight="1">
      <c r="A91" s="246">
        <v>481400</v>
      </c>
      <c r="B91" s="245" t="s">
        <v>208</v>
      </c>
      <c r="F91" s="23">
        <f t="shared" si="3"/>
        <v>0</v>
      </c>
      <c r="H91" s="434">
        <v>0</v>
      </c>
      <c r="J91" s="407" t="s">
        <v>208</v>
      </c>
    </row>
    <row r="92" spans="1:10" ht="11.1" customHeight="1">
      <c r="A92" s="246">
        <v>484000</v>
      </c>
      <c r="B92" s="245" t="s">
        <v>211</v>
      </c>
      <c r="F92" s="23">
        <f t="shared" si="3"/>
        <v>233</v>
      </c>
      <c r="H92" s="434">
        <v>232617</v>
      </c>
      <c r="J92" s="407" t="s">
        <v>211</v>
      </c>
    </row>
    <row r="93" spans="1:10" ht="11.1" customHeight="1">
      <c r="A93" s="243" t="s">
        <v>209</v>
      </c>
      <c r="B93" s="245" t="s">
        <v>210</v>
      </c>
      <c r="F93" s="23">
        <f t="shared" si="3"/>
        <v>-3172</v>
      </c>
      <c r="H93" s="434">
        <v>-3172435</v>
      </c>
      <c r="J93" s="407" t="s">
        <v>210</v>
      </c>
    </row>
    <row r="94" spans="1:10" ht="11.1" customHeight="1">
      <c r="A94" s="243"/>
      <c r="B94" s="245" t="s">
        <v>212</v>
      </c>
      <c r="F94" s="23">
        <f t="shared" si="3"/>
        <v>148042</v>
      </c>
      <c r="H94" s="434">
        <v>148041559</v>
      </c>
      <c r="J94" s="407" t="s">
        <v>212</v>
      </c>
    </row>
    <row r="95" spans="1:10" ht="11.1" customHeight="1">
      <c r="A95" s="243"/>
      <c r="B95" s="245"/>
      <c r="F95" s="23">
        <f t="shared" si="3"/>
        <v>0</v>
      </c>
      <c r="H95" s="434"/>
      <c r="J95" s="407"/>
    </row>
    <row r="96" spans="1:10" ht="11.1" customHeight="1">
      <c r="A96" s="243"/>
      <c r="B96" s="245" t="s">
        <v>213</v>
      </c>
      <c r="F96" s="23">
        <f t="shared" si="3"/>
        <v>0</v>
      </c>
      <c r="H96" s="434"/>
      <c r="J96" s="407" t="s">
        <v>213</v>
      </c>
    </row>
    <row r="97" spans="1:10" ht="11.1" customHeight="1">
      <c r="A97" s="247">
        <v>483000</v>
      </c>
      <c r="B97" s="248" t="s">
        <v>214</v>
      </c>
      <c r="F97" s="23">
        <f t="shared" si="3"/>
        <v>89432</v>
      </c>
      <c r="H97" s="434">
        <v>89432389</v>
      </c>
      <c r="J97" s="408" t="s">
        <v>214</v>
      </c>
    </row>
    <row r="98" spans="1:10" ht="11.1" customHeight="1">
      <c r="A98" s="246">
        <v>488000</v>
      </c>
      <c r="B98" s="245" t="s">
        <v>215</v>
      </c>
      <c r="F98" s="23">
        <f t="shared" si="3"/>
        <v>7</v>
      </c>
      <c r="H98" s="434">
        <v>6610</v>
      </c>
      <c r="J98" s="407" t="s">
        <v>215</v>
      </c>
    </row>
    <row r="99" spans="1:10" ht="11.1" customHeight="1">
      <c r="A99" s="246">
        <v>489300</v>
      </c>
      <c r="B99" s="245" t="s">
        <v>216</v>
      </c>
      <c r="F99" s="23">
        <f t="shared" si="3"/>
        <v>4160</v>
      </c>
      <c r="H99" s="434">
        <v>4160109</v>
      </c>
      <c r="J99" s="407" t="s">
        <v>216</v>
      </c>
    </row>
    <row r="100" spans="1:10" ht="11.1" customHeight="1">
      <c r="A100" s="246">
        <v>493000</v>
      </c>
      <c r="B100" s="245" t="s">
        <v>217</v>
      </c>
      <c r="F100" s="23">
        <f t="shared" si="3"/>
        <v>2</v>
      </c>
      <c r="H100" s="434">
        <v>2445</v>
      </c>
      <c r="J100" s="407" t="s">
        <v>217</v>
      </c>
    </row>
    <row r="101" spans="1:10" ht="11.1" customHeight="1">
      <c r="A101" s="246">
        <v>495000</v>
      </c>
      <c r="B101" s="245" t="s">
        <v>218</v>
      </c>
      <c r="F101" s="23">
        <f t="shared" si="3"/>
        <v>9241</v>
      </c>
      <c r="H101" s="434">
        <v>9240590</v>
      </c>
      <c r="J101" s="407" t="s">
        <v>218</v>
      </c>
    </row>
    <row r="102" spans="1:10" ht="11.1" customHeight="1">
      <c r="A102" s="246">
        <v>496100</v>
      </c>
      <c r="B102" s="245" t="s">
        <v>414</v>
      </c>
      <c r="F102" s="23">
        <f t="shared" si="3"/>
        <v>0</v>
      </c>
      <c r="H102" s="434">
        <v>0</v>
      </c>
      <c r="J102" s="407" t="s">
        <v>414</v>
      </c>
    </row>
    <row r="103" spans="1:10" ht="11.1" customHeight="1">
      <c r="A103" s="243"/>
      <c r="B103" s="245" t="s">
        <v>219</v>
      </c>
      <c r="F103" s="23">
        <f t="shared" si="3"/>
        <v>102842</v>
      </c>
      <c r="H103" s="434">
        <v>102842143</v>
      </c>
      <c r="J103" s="407" t="s">
        <v>219</v>
      </c>
    </row>
    <row r="104" spans="1:10" ht="11.1" customHeight="1">
      <c r="A104" s="243"/>
      <c r="B104" s="245" t="s">
        <v>220</v>
      </c>
      <c r="F104" s="23">
        <f t="shared" si="3"/>
        <v>250884</v>
      </c>
      <c r="H104" s="434">
        <v>250883702</v>
      </c>
      <c r="J104" s="407" t="s">
        <v>220</v>
      </c>
    </row>
    <row r="105" spans="1:10" ht="11.1" customHeight="1">
      <c r="A105" s="243"/>
      <c r="B105" s="245"/>
      <c r="F105" s="23">
        <f t="shared" si="3"/>
        <v>0</v>
      </c>
      <c r="H105" s="434"/>
      <c r="J105" s="407"/>
    </row>
    <row r="106" spans="1:10" ht="11.1" customHeight="1">
      <c r="A106" s="243"/>
      <c r="B106" s="245" t="s">
        <v>221</v>
      </c>
      <c r="F106" s="23">
        <f t="shared" si="3"/>
        <v>0</v>
      </c>
      <c r="H106" s="434"/>
      <c r="J106" s="407" t="s">
        <v>221</v>
      </c>
    </row>
    <row r="107" spans="1:10" ht="11.1" customHeight="1">
      <c r="A107" s="249" t="s">
        <v>222</v>
      </c>
      <c r="B107" s="245" t="s">
        <v>32</v>
      </c>
      <c r="F107" s="23">
        <f t="shared" si="3"/>
        <v>149314</v>
      </c>
      <c r="H107" s="434">
        <v>149313631</v>
      </c>
      <c r="J107" s="407" t="s">
        <v>32</v>
      </c>
    </row>
    <row r="108" spans="1:10" ht="11.1" customHeight="1">
      <c r="A108" s="246" t="s">
        <v>223</v>
      </c>
      <c r="B108" s="245" t="s">
        <v>224</v>
      </c>
      <c r="F108" s="23">
        <f t="shared" si="3"/>
        <v>10548</v>
      </c>
      <c r="H108" s="434">
        <v>10548217</v>
      </c>
      <c r="J108" s="407" t="s">
        <v>224</v>
      </c>
    </row>
    <row r="109" spans="1:10" ht="11.1" customHeight="1">
      <c r="A109" s="247">
        <v>811000</v>
      </c>
      <c r="B109" s="248" t="s">
        <v>225</v>
      </c>
      <c r="F109" s="23">
        <f t="shared" si="3"/>
        <v>-211</v>
      </c>
      <c r="H109" s="434">
        <v>-210718</v>
      </c>
      <c r="J109" s="408" t="s">
        <v>225</v>
      </c>
    </row>
    <row r="110" spans="1:10" ht="11.1" customHeight="1">
      <c r="A110" s="246">
        <v>813000</v>
      </c>
      <c r="B110" s="245" t="s">
        <v>226</v>
      </c>
      <c r="F110" s="23">
        <f t="shared" si="3"/>
        <v>765</v>
      </c>
      <c r="H110" s="434">
        <v>765369</v>
      </c>
      <c r="J110" s="407" t="s">
        <v>226</v>
      </c>
    </row>
    <row r="111" spans="1:10" ht="11.1" customHeight="1">
      <c r="A111" s="246">
        <v>813010</v>
      </c>
      <c r="B111" s="245" t="s">
        <v>227</v>
      </c>
      <c r="F111" s="23">
        <f t="shared" si="3"/>
        <v>66</v>
      </c>
      <c r="H111" s="434">
        <v>66183</v>
      </c>
      <c r="J111" s="407" t="s">
        <v>227</v>
      </c>
    </row>
    <row r="112" spans="1:10" ht="11.1" customHeight="1">
      <c r="A112" s="243"/>
      <c r="B112" s="245" t="s">
        <v>228</v>
      </c>
      <c r="F112" s="23">
        <f t="shared" si="3"/>
        <v>160483</v>
      </c>
      <c r="H112" s="434">
        <v>160482682</v>
      </c>
      <c r="J112" s="407" t="s">
        <v>228</v>
      </c>
    </row>
    <row r="113" spans="1:10" ht="11.1" customHeight="1">
      <c r="A113" s="243"/>
      <c r="B113" s="245"/>
      <c r="F113" s="23">
        <f t="shared" si="3"/>
        <v>0</v>
      </c>
      <c r="H113" s="434"/>
      <c r="J113" s="407"/>
    </row>
    <row r="114" spans="1:10" ht="11.1" customHeight="1">
      <c r="A114" s="243"/>
      <c r="B114" s="245" t="s">
        <v>229</v>
      </c>
      <c r="F114" s="23">
        <f t="shared" si="3"/>
        <v>0</v>
      </c>
      <c r="H114" s="434"/>
      <c r="J114" s="407" t="s">
        <v>229</v>
      </c>
    </row>
    <row r="115" spans="1:10" ht="11.1" customHeight="1">
      <c r="A115" s="246">
        <v>814000</v>
      </c>
      <c r="B115" s="245" t="s">
        <v>230</v>
      </c>
      <c r="F115" s="23">
        <f t="shared" si="3"/>
        <v>10</v>
      </c>
      <c r="H115" s="434">
        <v>9601</v>
      </c>
      <c r="J115" s="407" t="s">
        <v>230</v>
      </c>
    </row>
    <row r="116" spans="1:10" ht="11.1" customHeight="1">
      <c r="A116" s="246">
        <v>824000</v>
      </c>
      <c r="B116" s="245" t="s">
        <v>231</v>
      </c>
      <c r="F116" s="23">
        <f t="shared" si="3"/>
        <v>433</v>
      </c>
      <c r="H116" s="434">
        <v>432666</v>
      </c>
      <c r="J116" s="407" t="s">
        <v>231</v>
      </c>
    </row>
    <row r="117" spans="1:10" ht="11.1" customHeight="1">
      <c r="A117" s="246">
        <v>837000</v>
      </c>
      <c r="B117" s="245" t="s">
        <v>232</v>
      </c>
      <c r="F117" s="23">
        <f t="shared" si="3"/>
        <v>414</v>
      </c>
      <c r="H117" s="434">
        <v>414265</v>
      </c>
      <c r="J117" s="407" t="s">
        <v>232</v>
      </c>
    </row>
    <row r="118" spans="1:10" ht="11.1" customHeight="1">
      <c r="A118" s="243"/>
      <c r="B118" s="245" t="s">
        <v>233</v>
      </c>
      <c r="F118" s="23">
        <f t="shared" si="3"/>
        <v>857</v>
      </c>
      <c r="H118" s="434">
        <v>856532</v>
      </c>
      <c r="J118" s="407" t="s">
        <v>233</v>
      </c>
    </row>
    <row r="119" spans="1:10" ht="11.1" customHeight="1">
      <c r="A119" s="243"/>
      <c r="B119" s="245"/>
      <c r="F119" s="23">
        <f t="shared" si="3"/>
        <v>0</v>
      </c>
      <c r="H119" s="434"/>
      <c r="J119" s="407"/>
    </row>
    <row r="120" spans="1:10" ht="11.1" customHeight="1">
      <c r="A120" s="244"/>
      <c r="B120" s="245" t="s">
        <v>234</v>
      </c>
      <c r="F120" s="23">
        <f t="shared" si="3"/>
        <v>439</v>
      </c>
      <c r="H120" s="434">
        <v>439317</v>
      </c>
      <c r="J120" s="407" t="s">
        <v>234</v>
      </c>
    </row>
    <row r="121" spans="1:10" ht="11.1" customHeight="1">
      <c r="A121" s="244"/>
      <c r="B121" s="245" t="s">
        <v>235</v>
      </c>
      <c r="F121" s="23">
        <f t="shared" si="3"/>
        <v>0</v>
      </c>
      <c r="H121" s="434">
        <v>161</v>
      </c>
      <c r="J121" s="407" t="s">
        <v>235</v>
      </c>
    </row>
    <row r="122" spans="1:10" ht="11.1" customHeight="1">
      <c r="A122" s="243"/>
      <c r="B122" s="245" t="s">
        <v>236</v>
      </c>
      <c r="F122" s="23">
        <f t="shared" si="3"/>
        <v>223</v>
      </c>
      <c r="H122" s="434">
        <v>223215</v>
      </c>
      <c r="J122" s="407" t="s">
        <v>236</v>
      </c>
    </row>
    <row r="123" spans="1:10" ht="11.1" customHeight="1">
      <c r="A123" s="243"/>
      <c r="B123" s="245" t="s">
        <v>237</v>
      </c>
      <c r="F123" s="23">
        <f t="shared" si="3"/>
        <v>663</v>
      </c>
      <c r="H123" s="434">
        <v>662693</v>
      </c>
      <c r="J123" s="407" t="s">
        <v>237</v>
      </c>
    </row>
    <row r="124" spans="1:10" ht="11.1" customHeight="1">
      <c r="A124" s="243"/>
      <c r="B124" s="245"/>
      <c r="F124" s="23">
        <f t="shared" si="3"/>
        <v>0</v>
      </c>
      <c r="H124" s="434"/>
      <c r="J124" s="407"/>
    </row>
    <row r="125" spans="1:10" ht="11.1" customHeight="1">
      <c r="A125" s="243"/>
      <c r="B125" s="245" t="s">
        <v>238</v>
      </c>
      <c r="F125" s="23">
        <f t="shared" si="3"/>
        <v>1519</v>
      </c>
      <c r="H125" s="434">
        <v>1519225</v>
      </c>
      <c r="J125" s="407" t="s">
        <v>238</v>
      </c>
    </row>
    <row r="126" spans="1:10" ht="11.1" customHeight="1">
      <c r="A126" s="243"/>
      <c r="B126" s="245"/>
      <c r="F126" s="23">
        <f t="shared" si="3"/>
        <v>0</v>
      </c>
      <c r="H126" s="434"/>
      <c r="J126" s="407"/>
    </row>
    <row r="127" spans="1:10" ht="11.1" customHeight="1">
      <c r="A127" s="243"/>
      <c r="B127" s="245" t="s">
        <v>239</v>
      </c>
      <c r="F127" s="23">
        <f t="shared" si="3"/>
        <v>0</v>
      </c>
      <c r="H127" s="434"/>
      <c r="J127" s="407" t="s">
        <v>239</v>
      </c>
    </row>
    <row r="128" spans="1:10" ht="11.1" customHeight="1">
      <c r="A128" s="243"/>
      <c r="B128" s="245" t="s">
        <v>240</v>
      </c>
      <c r="F128" s="23">
        <f t="shared" si="3"/>
        <v>0</v>
      </c>
      <c r="H128" s="434"/>
      <c r="J128" s="407" t="s">
        <v>240</v>
      </c>
    </row>
    <row r="129" spans="1:15" ht="11.1" customHeight="1">
      <c r="A129" s="246">
        <v>870000</v>
      </c>
      <c r="B129" s="245" t="s">
        <v>230</v>
      </c>
      <c r="F129" s="23">
        <f t="shared" si="3"/>
        <v>1215</v>
      </c>
      <c r="H129" s="434">
        <v>1215330</v>
      </c>
      <c r="J129" s="407" t="s">
        <v>230</v>
      </c>
    </row>
    <row r="130" spans="1:15" ht="11.1" customHeight="1">
      <c r="A130" s="246">
        <v>871000</v>
      </c>
      <c r="B130" s="245" t="s">
        <v>241</v>
      </c>
      <c r="F130" s="23">
        <f t="shared" si="3"/>
        <v>0</v>
      </c>
      <c r="H130" s="434">
        <v>0</v>
      </c>
      <c r="J130" s="407" t="s">
        <v>241</v>
      </c>
    </row>
    <row r="131" spans="1:15" ht="11.1" customHeight="1">
      <c r="A131" s="246">
        <v>874000</v>
      </c>
      <c r="B131" s="245" t="s">
        <v>242</v>
      </c>
      <c r="F131" s="23">
        <f t="shared" si="3"/>
        <v>3179</v>
      </c>
      <c r="H131" s="434">
        <v>3179264</v>
      </c>
      <c r="J131" s="407" t="s">
        <v>242</v>
      </c>
      <c r="N131" s="90" t="s">
        <v>141</v>
      </c>
    </row>
    <row r="132" spans="1:15" ht="11.1" customHeight="1" thickBot="1">
      <c r="A132" s="246">
        <v>875000</v>
      </c>
      <c r="B132" s="245" t="s">
        <v>243</v>
      </c>
      <c r="F132" s="23">
        <f t="shared" si="3"/>
        <v>76</v>
      </c>
      <c r="H132" s="434">
        <v>76111</v>
      </c>
      <c r="J132" s="407" t="s">
        <v>243</v>
      </c>
      <c r="N132" s="91" t="s">
        <v>142</v>
      </c>
      <c r="O132" s="92"/>
    </row>
    <row r="133" spans="1:15" ht="11.1" customHeight="1" thickTop="1">
      <c r="A133" s="246">
        <v>876000</v>
      </c>
      <c r="B133" s="245" t="s">
        <v>244</v>
      </c>
      <c r="F133" s="23">
        <f t="shared" si="3"/>
        <v>5</v>
      </c>
      <c r="H133" s="434">
        <v>4973</v>
      </c>
      <c r="J133" s="407" t="s">
        <v>244</v>
      </c>
    </row>
    <row r="134" spans="1:15" ht="11.1" customHeight="1">
      <c r="A134" s="246">
        <v>877000</v>
      </c>
      <c r="B134" s="245" t="s">
        <v>245</v>
      </c>
      <c r="F134" s="23">
        <f t="shared" si="3"/>
        <v>54</v>
      </c>
      <c r="H134" s="434">
        <v>54160</v>
      </c>
      <c r="J134" s="407" t="s">
        <v>245</v>
      </c>
    </row>
    <row r="135" spans="1:15" ht="11.1" customHeight="1">
      <c r="A135" s="246">
        <v>878000</v>
      </c>
      <c r="B135" s="245" t="s">
        <v>246</v>
      </c>
      <c r="F135" s="23">
        <f t="shared" si="3"/>
        <v>854</v>
      </c>
      <c r="H135" s="434">
        <v>854339</v>
      </c>
      <c r="J135" s="407" t="s">
        <v>246</v>
      </c>
    </row>
    <row r="136" spans="1:15" ht="11.1" customHeight="1">
      <c r="A136" s="246">
        <v>879000</v>
      </c>
      <c r="B136" s="245" t="s">
        <v>247</v>
      </c>
      <c r="F136" s="23">
        <f t="shared" si="3"/>
        <v>1268</v>
      </c>
      <c r="H136" s="434">
        <v>1268441</v>
      </c>
      <c r="J136" s="407" t="s">
        <v>247</v>
      </c>
    </row>
    <row r="137" spans="1:15" ht="11.1" customHeight="1">
      <c r="A137" s="246">
        <v>880000</v>
      </c>
      <c r="B137" s="245" t="s">
        <v>231</v>
      </c>
      <c r="F137" s="23">
        <f t="shared" si="3"/>
        <v>1431</v>
      </c>
      <c r="H137" s="434">
        <v>1430512</v>
      </c>
      <c r="J137" s="407" t="s">
        <v>231</v>
      </c>
    </row>
    <row r="138" spans="1:15" ht="11.1" customHeight="1">
      <c r="A138" s="246">
        <v>881000</v>
      </c>
      <c r="B138" s="245" t="s">
        <v>248</v>
      </c>
      <c r="F138" s="23">
        <f t="shared" si="3"/>
        <v>30</v>
      </c>
      <c r="H138" s="434">
        <v>30446</v>
      </c>
      <c r="J138" s="407" t="s">
        <v>248</v>
      </c>
    </row>
    <row r="139" spans="1:15" ht="11.1" customHeight="1">
      <c r="A139" s="243"/>
      <c r="B139" s="245"/>
      <c r="F139" s="23">
        <f t="shared" si="3"/>
        <v>0</v>
      </c>
      <c r="H139" s="434"/>
      <c r="J139" s="407"/>
    </row>
    <row r="140" spans="1:15" ht="11.1" customHeight="1">
      <c r="A140" s="243"/>
      <c r="B140" s="245" t="s">
        <v>249</v>
      </c>
      <c r="F140" s="23">
        <f t="shared" si="3"/>
        <v>0</v>
      </c>
      <c r="H140" s="434"/>
      <c r="J140" s="407" t="s">
        <v>249</v>
      </c>
    </row>
    <row r="141" spans="1:15" ht="11.1" customHeight="1">
      <c r="A141" s="246">
        <v>885000</v>
      </c>
      <c r="B141" s="245" t="s">
        <v>230</v>
      </c>
      <c r="F141" s="23">
        <f t="shared" si="3"/>
        <v>49</v>
      </c>
      <c r="H141" s="434">
        <v>48599</v>
      </c>
      <c r="J141" s="407" t="s">
        <v>230</v>
      </c>
    </row>
    <row r="142" spans="1:15" ht="11.1" customHeight="1">
      <c r="A142" s="246">
        <v>887000</v>
      </c>
      <c r="B142" s="245" t="s">
        <v>250</v>
      </c>
      <c r="F142" s="23">
        <f t="shared" si="3"/>
        <v>905</v>
      </c>
      <c r="H142" s="434">
        <v>904894</v>
      </c>
      <c r="J142" s="407" t="s">
        <v>250</v>
      </c>
    </row>
    <row r="143" spans="1:15" ht="11.1" customHeight="1">
      <c r="A143" s="246">
        <v>889000</v>
      </c>
      <c r="B143" s="245" t="s">
        <v>243</v>
      </c>
      <c r="F143" s="23">
        <f t="shared" si="3"/>
        <v>216</v>
      </c>
      <c r="H143" s="434">
        <v>216131</v>
      </c>
      <c r="J143" s="407" t="s">
        <v>243</v>
      </c>
    </row>
    <row r="144" spans="1:15" ht="11.1" customHeight="1">
      <c r="A144" s="246">
        <v>890000</v>
      </c>
      <c r="B144" s="245" t="s">
        <v>244</v>
      </c>
      <c r="F144" s="23">
        <f t="shared" si="3"/>
        <v>134</v>
      </c>
      <c r="H144" s="434">
        <v>133999</v>
      </c>
      <c r="J144" s="407" t="s">
        <v>244</v>
      </c>
    </row>
    <row r="145" spans="1:10" ht="11.1" customHeight="1">
      <c r="A145" s="246">
        <v>891000</v>
      </c>
      <c r="B145" s="245" t="s">
        <v>245</v>
      </c>
      <c r="F145" s="23">
        <f t="shared" si="3"/>
        <v>42</v>
      </c>
      <c r="H145" s="434">
        <v>42464</v>
      </c>
      <c r="J145" s="407" t="s">
        <v>245</v>
      </c>
    </row>
    <row r="146" spans="1:10" ht="11.1" customHeight="1">
      <c r="A146" s="246">
        <v>892000</v>
      </c>
      <c r="B146" s="245" t="s">
        <v>251</v>
      </c>
      <c r="F146" s="23">
        <f t="shared" si="3"/>
        <v>1184</v>
      </c>
      <c r="H146" s="434">
        <v>1184189</v>
      </c>
      <c r="J146" s="407" t="s">
        <v>251</v>
      </c>
    </row>
    <row r="147" spans="1:10" ht="11.1" customHeight="1">
      <c r="A147" s="246">
        <v>893000</v>
      </c>
      <c r="B147" s="245" t="s">
        <v>252</v>
      </c>
      <c r="F147" s="23">
        <f t="shared" si="3"/>
        <v>1539</v>
      </c>
      <c r="H147" s="434">
        <v>1539048</v>
      </c>
      <c r="J147" s="407" t="s">
        <v>252</v>
      </c>
    </row>
    <row r="148" spans="1:10" ht="11.1" customHeight="1">
      <c r="A148" s="246">
        <v>894000</v>
      </c>
      <c r="B148" s="245" t="s">
        <v>232</v>
      </c>
      <c r="F148" s="23">
        <f t="shared" si="3"/>
        <v>131</v>
      </c>
      <c r="H148" s="434">
        <v>131415</v>
      </c>
      <c r="J148" s="407" t="s">
        <v>232</v>
      </c>
    </row>
    <row r="149" spans="1:10" ht="11.1" customHeight="1">
      <c r="A149" s="243"/>
      <c r="B149" s="245" t="s">
        <v>253</v>
      </c>
      <c r="F149" s="23">
        <f t="shared" si="3"/>
        <v>12314</v>
      </c>
      <c r="H149" s="434">
        <v>12314315</v>
      </c>
      <c r="J149" s="407" t="s">
        <v>253</v>
      </c>
    </row>
    <row r="150" spans="1:10" ht="11.1" customHeight="1">
      <c r="A150" s="243"/>
      <c r="B150" s="245"/>
      <c r="F150" s="23">
        <f t="shared" si="3"/>
        <v>0</v>
      </c>
      <c r="H150" s="434"/>
      <c r="J150" s="407"/>
    </row>
    <row r="151" spans="1:10" ht="11.1" customHeight="1">
      <c r="A151" s="243"/>
      <c r="B151" s="245" t="s">
        <v>254</v>
      </c>
      <c r="F151" s="23">
        <f t="shared" si="3"/>
        <v>9094</v>
      </c>
      <c r="H151" s="434">
        <v>9093952</v>
      </c>
      <c r="J151" s="407" t="s">
        <v>254</v>
      </c>
    </row>
    <row r="152" spans="1:10" ht="11.1" customHeight="1">
      <c r="A152" s="243"/>
      <c r="B152" s="245" t="s">
        <v>236</v>
      </c>
      <c r="F152" s="23">
        <f t="shared" si="3"/>
        <v>14157</v>
      </c>
      <c r="H152" s="434">
        <v>14157215</v>
      </c>
      <c r="J152" s="407" t="s">
        <v>236</v>
      </c>
    </row>
    <row r="153" spans="1:10" ht="11.1" customHeight="1">
      <c r="A153" s="243"/>
      <c r="B153" s="245" t="s">
        <v>255</v>
      </c>
      <c r="F153" s="23">
        <f t="shared" si="3"/>
        <v>23251</v>
      </c>
      <c r="H153" s="434">
        <v>23251167</v>
      </c>
      <c r="J153" s="407" t="s">
        <v>255</v>
      </c>
    </row>
    <row r="154" spans="1:10" ht="11.1" customHeight="1">
      <c r="A154" s="243"/>
      <c r="B154" s="245"/>
      <c r="F154" s="23">
        <f t="shared" ref="F154:F219" si="4">ROUND(H154/1000,0)</f>
        <v>0</v>
      </c>
      <c r="H154" s="434"/>
      <c r="J154" s="407"/>
    </row>
    <row r="155" spans="1:10" ht="11.1" customHeight="1">
      <c r="A155" s="243"/>
      <c r="B155" s="245" t="s">
        <v>256</v>
      </c>
      <c r="F155" s="23">
        <f t="shared" si="4"/>
        <v>35565</v>
      </c>
      <c r="H155" s="434">
        <v>35565482</v>
      </c>
      <c r="J155" s="407" t="s">
        <v>256</v>
      </c>
    </row>
    <row r="156" spans="1:10" ht="11.1" customHeight="1">
      <c r="A156" s="243"/>
      <c r="B156" s="245"/>
      <c r="F156" s="23">
        <f t="shared" si="4"/>
        <v>0</v>
      </c>
      <c r="H156" s="434"/>
      <c r="J156" s="407"/>
    </row>
    <row r="157" spans="1:10" ht="11.1" customHeight="1">
      <c r="A157" s="243"/>
      <c r="B157" s="245" t="s">
        <v>257</v>
      </c>
      <c r="F157" s="23">
        <f t="shared" si="4"/>
        <v>0</v>
      </c>
      <c r="H157" s="434"/>
      <c r="J157" s="407" t="s">
        <v>257</v>
      </c>
    </row>
    <row r="158" spans="1:10" ht="11.1" customHeight="1">
      <c r="A158" s="246">
        <v>901000</v>
      </c>
      <c r="B158" s="245" t="s">
        <v>258</v>
      </c>
      <c r="F158" s="23">
        <f t="shared" si="4"/>
        <v>148</v>
      </c>
      <c r="H158" s="434">
        <v>147719</v>
      </c>
      <c r="J158" s="407" t="s">
        <v>258</v>
      </c>
    </row>
    <row r="159" spans="1:10" ht="11.1" customHeight="1">
      <c r="A159" s="246">
        <v>902000</v>
      </c>
      <c r="B159" s="245" t="s">
        <v>259</v>
      </c>
      <c r="F159" s="23">
        <f t="shared" si="4"/>
        <v>1701</v>
      </c>
      <c r="H159" s="434">
        <v>1700598</v>
      </c>
      <c r="J159" s="407" t="s">
        <v>259</v>
      </c>
    </row>
    <row r="160" spans="1:10" ht="11.1" customHeight="1">
      <c r="A160" s="246" t="s">
        <v>260</v>
      </c>
      <c r="B160" s="245" t="s">
        <v>261</v>
      </c>
      <c r="F160" s="23">
        <f t="shared" si="4"/>
        <v>3597</v>
      </c>
      <c r="H160" s="434">
        <v>3597009</v>
      </c>
      <c r="J160" s="407" t="s">
        <v>261</v>
      </c>
    </row>
    <row r="161" spans="1:10" ht="11.1" customHeight="1">
      <c r="A161" s="246">
        <v>904000</v>
      </c>
      <c r="B161" s="245" t="s">
        <v>262</v>
      </c>
      <c r="F161" s="23">
        <f t="shared" si="4"/>
        <v>1261</v>
      </c>
      <c r="H161" s="434">
        <v>1261091</v>
      </c>
      <c r="J161" s="407" t="s">
        <v>262</v>
      </c>
    </row>
    <row r="162" spans="1:10" ht="11.1" customHeight="1">
      <c r="A162" s="246">
        <v>905000</v>
      </c>
      <c r="B162" s="245" t="s">
        <v>263</v>
      </c>
      <c r="F162" s="23">
        <f t="shared" si="4"/>
        <v>109</v>
      </c>
      <c r="H162" s="434">
        <v>109323</v>
      </c>
      <c r="J162" s="407" t="s">
        <v>263</v>
      </c>
    </row>
    <row r="163" spans="1:10" ht="11.1" customHeight="1">
      <c r="A163" s="243"/>
      <c r="B163" s="245" t="s">
        <v>264</v>
      </c>
      <c r="F163" s="23">
        <f t="shared" si="4"/>
        <v>6816</v>
      </c>
      <c r="H163" s="434">
        <v>6815740</v>
      </c>
      <c r="J163" s="407" t="s">
        <v>264</v>
      </c>
    </row>
    <row r="164" spans="1:10" ht="11.1" customHeight="1">
      <c r="A164" s="243"/>
      <c r="B164" s="245"/>
      <c r="F164" s="23">
        <f t="shared" si="4"/>
        <v>0</v>
      </c>
      <c r="H164" s="434"/>
      <c r="J164" s="407"/>
    </row>
    <row r="165" spans="1:10" ht="11.1" customHeight="1">
      <c r="A165" s="243"/>
      <c r="B165" s="245" t="s">
        <v>265</v>
      </c>
      <c r="F165" s="23">
        <f t="shared" si="4"/>
        <v>0</v>
      </c>
      <c r="H165" s="434"/>
      <c r="J165" s="407" t="s">
        <v>265</v>
      </c>
    </row>
    <row r="166" spans="1:10" ht="11.1" customHeight="1">
      <c r="A166" s="246" t="s">
        <v>266</v>
      </c>
      <c r="B166" s="245" t="s">
        <v>267</v>
      </c>
      <c r="F166" s="23">
        <f t="shared" si="4"/>
        <v>5910</v>
      </c>
      <c r="H166" s="434">
        <v>5909648</v>
      </c>
      <c r="J166" s="407" t="s">
        <v>267</v>
      </c>
    </row>
    <row r="167" spans="1:10" ht="11.1" customHeight="1">
      <c r="A167" s="246">
        <v>909000</v>
      </c>
      <c r="B167" s="245" t="s">
        <v>268</v>
      </c>
      <c r="F167" s="23">
        <f t="shared" si="4"/>
        <v>358</v>
      </c>
      <c r="H167" s="434">
        <v>357992</v>
      </c>
      <c r="J167" s="407" t="s">
        <v>268</v>
      </c>
    </row>
    <row r="168" spans="1:10" ht="11.1" customHeight="1">
      <c r="A168" s="246">
        <v>910000</v>
      </c>
      <c r="B168" s="245" t="s">
        <v>269</v>
      </c>
      <c r="F168" s="23">
        <f t="shared" si="4"/>
        <v>44</v>
      </c>
      <c r="H168" s="434">
        <v>44416</v>
      </c>
      <c r="J168" s="407" t="s">
        <v>269</v>
      </c>
    </row>
    <row r="169" spans="1:10" ht="11.1" customHeight="1">
      <c r="A169" s="243"/>
      <c r="B169" s="245" t="s">
        <v>270</v>
      </c>
      <c r="F169" s="23">
        <f t="shared" si="4"/>
        <v>6312</v>
      </c>
      <c r="H169" s="434">
        <v>6312056</v>
      </c>
      <c r="J169" s="407" t="s">
        <v>270</v>
      </c>
    </row>
    <row r="170" spans="1:10" ht="11.1" customHeight="1">
      <c r="A170" s="243"/>
      <c r="B170" s="245"/>
      <c r="F170" s="23">
        <f t="shared" si="4"/>
        <v>0</v>
      </c>
      <c r="H170" s="434"/>
      <c r="J170" s="407"/>
    </row>
    <row r="171" spans="1:10" ht="11.1" customHeight="1">
      <c r="A171" s="243"/>
      <c r="B171" s="245" t="s">
        <v>271</v>
      </c>
      <c r="F171" s="23">
        <f t="shared" si="4"/>
        <v>0</v>
      </c>
      <c r="H171" s="434"/>
      <c r="J171" s="407" t="s">
        <v>271</v>
      </c>
    </row>
    <row r="172" spans="1:10" ht="11.1" customHeight="1">
      <c r="A172" s="246">
        <v>912000</v>
      </c>
      <c r="B172" s="245" t="s">
        <v>272</v>
      </c>
      <c r="F172" s="23">
        <f t="shared" si="4"/>
        <v>0</v>
      </c>
      <c r="H172" s="434">
        <v>0</v>
      </c>
      <c r="J172" s="407" t="s">
        <v>272</v>
      </c>
    </row>
    <row r="173" spans="1:10" ht="11.1" customHeight="1">
      <c r="A173" s="246">
        <v>913000</v>
      </c>
      <c r="B173" s="245" t="s">
        <v>268</v>
      </c>
      <c r="F173" s="23">
        <f t="shared" si="4"/>
        <v>0</v>
      </c>
      <c r="H173" s="434">
        <v>0</v>
      </c>
      <c r="J173" s="407" t="s">
        <v>268</v>
      </c>
    </row>
    <row r="174" spans="1:10" ht="11.1" customHeight="1">
      <c r="A174" s="246">
        <v>916000</v>
      </c>
      <c r="B174" s="245" t="s">
        <v>273</v>
      </c>
      <c r="F174" s="23">
        <f t="shared" si="4"/>
        <v>0</v>
      </c>
      <c r="H174" s="434">
        <v>0</v>
      </c>
      <c r="J174" s="407" t="s">
        <v>273</v>
      </c>
    </row>
    <row r="175" spans="1:10" ht="11.1" customHeight="1">
      <c r="A175" s="243"/>
      <c r="B175" s="245" t="s">
        <v>274</v>
      </c>
      <c r="F175" s="23">
        <f t="shared" si="4"/>
        <v>0</v>
      </c>
      <c r="H175" s="434">
        <v>0</v>
      </c>
      <c r="J175" s="407" t="s">
        <v>274</v>
      </c>
    </row>
    <row r="176" spans="1:10" ht="11.1" customHeight="1">
      <c r="A176" s="243"/>
      <c r="B176" s="245"/>
      <c r="F176" s="23">
        <f t="shared" si="4"/>
        <v>0</v>
      </c>
      <c r="H176" s="434"/>
      <c r="J176" s="407"/>
    </row>
    <row r="177" spans="1:10" ht="11.1" customHeight="1">
      <c r="A177" s="243"/>
      <c r="B177" s="245" t="s">
        <v>275</v>
      </c>
      <c r="F177" s="23">
        <f t="shared" si="4"/>
        <v>0</v>
      </c>
      <c r="H177" s="434"/>
      <c r="J177" s="407" t="s">
        <v>275</v>
      </c>
    </row>
    <row r="178" spans="1:10" ht="11.1" customHeight="1">
      <c r="A178" s="246">
        <v>920000</v>
      </c>
      <c r="B178" s="245" t="s">
        <v>276</v>
      </c>
      <c r="F178" s="23">
        <f t="shared" si="4"/>
        <v>6157</v>
      </c>
      <c r="H178" s="434">
        <v>6157293</v>
      </c>
      <c r="J178" s="407" t="s">
        <v>276</v>
      </c>
    </row>
    <row r="179" spans="1:10" ht="11.1" customHeight="1">
      <c r="A179" s="246">
        <v>921000</v>
      </c>
      <c r="B179" s="245" t="s">
        <v>277</v>
      </c>
      <c r="F179" s="23">
        <f t="shared" si="4"/>
        <v>811</v>
      </c>
      <c r="H179" s="434">
        <v>810884</v>
      </c>
      <c r="J179" s="407" t="s">
        <v>277</v>
      </c>
    </row>
    <row r="180" spans="1:10" ht="11.1" customHeight="1">
      <c r="A180" s="246">
        <v>922000</v>
      </c>
      <c r="B180" s="245" t="s">
        <v>278</v>
      </c>
      <c r="F180" s="23">
        <f t="shared" si="4"/>
        <v>-13</v>
      </c>
      <c r="H180" s="434">
        <v>-13324</v>
      </c>
      <c r="J180" s="407" t="s">
        <v>278</v>
      </c>
    </row>
    <row r="181" spans="1:10" ht="11.1" customHeight="1">
      <c r="A181" s="246">
        <v>923000</v>
      </c>
      <c r="B181" s="245" t="s">
        <v>279</v>
      </c>
      <c r="F181" s="23">
        <f t="shared" si="4"/>
        <v>1833</v>
      </c>
      <c r="H181" s="434">
        <v>1832717</v>
      </c>
      <c r="J181" s="407" t="s">
        <v>279</v>
      </c>
    </row>
    <row r="182" spans="1:10" ht="11.1" customHeight="1">
      <c r="A182" s="246">
        <v>924000</v>
      </c>
      <c r="B182" s="245" t="s">
        <v>280</v>
      </c>
      <c r="F182" s="23">
        <f t="shared" si="4"/>
        <v>235</v>
      </c>
      <c r="H182" s="434">
        <v>235496</v>
      </c>
      <c r="J182" s="407" t="s">
        <v>280</v>
      </c>
    </row>
    <row r="183" spans="1:10" ht="11.1" customHeight="1">
      <c r="A183" s="243" t="s">
        <v>281</v>
      </c>
      <c r="B183" s="245" t="s">
        <v>282</v>
      </c>
      <c r="F183" s="23">
        <f t="shared" si="4"/>
        <v>687</v>
      </c>
      <c r="H183" s="434">
        <v>687261</v>
      </c>
      <c r="J183" s="407" t="s">
        <v>282</v>
      </c>
    </row>
    <row r="184" spans="1:10" ht="11.1" customHeight="1">
      <c r="A184" s="243" t="s">
        <v>283</v>
      </c>
      <c r="B184" s="245" t="s">
        <v>284</v>
      </c>
      <c r="F184" s="23">
        <f t="shared" si="4"/>
        <v>337</v>
      </c>
      <c r="H184" s="434">
        <v>337463</v>
      </c>
      <c r="J184" s="407" t="s">
        <v>284</v>
      </c>
    </row>
    <row r="185" spans="1:10" ht="11.1" customHeight="1">
      <c r="A185" s="246">
        <v>928000</v>
      </c>
      <c r="B185" s="245" t="s">
        <v>285</v>
      </c>
      <c r="F185" s="23">
        <f t="shared" si="4"/>
        <v>783</v>
      </c>
      <c r="H185" s="434">
        <v>783081</v>
      </c>
      <c r="J185" s="407" t="s">
        <v>285</v>
      </c>
    </row>
    <row r="186" spans="1:10" ht="11.1" customHeight="1">
      <c r="A186" s="246">
        <v>930000</v>
      </c>
      <c r="B186" s="245" t="s">
        <v>286</v>
      </c>
      <c r="F186" s="23">
        <f t="shared" si="4"/>
        <v>842</v>
      </c>
      <c r="H186" s="434">
        <v>841698</v>
      </c>
      <c r="J186" s="407" t="s">
        <v>286</v>
      </c>
    </row>
    <row r="187" spans="1:10" ht="11.1" customHeight="1">
      <c r="A187" s="246">
        <v>931000</v>
      </c>
      <c r="B187" s="245" t="s">
        <v>248</v>
      </c>
      <c r="F187" s="23">
        <f t="shared" si="4"/>
        <v>195</v>
      </c>
      <c r="H187" s="434">
        <v>194649</v>
      </c>
      <c r="J187" s="407" t="s">
        <v>248</v>
      </c>
    </row>
    <row r="188" spans="1:10" ht="11.1" customHeight="1">
      <c r="A188" s="246">
        <v>935000</v>
      </c>
      <c r="B188" s="245" t="s">
        <v>287</v>
      </c>
      <c r="F188" s="23">
        <f t="shared" si="4"/>
        <v>1985</v>
      </c>
      <c r="H188" s="434">
        <v>1985043</v>
      </c>
      <c r="J188" s="407" t="s">
        <v>287</v>
      </c>
    </row>
    <row r="189" spans="1:10" ht="11.1" customHeight="1">
      <c r="A189" s="243"/>
      <c r="B189" s="245" t="s">
        <v>288</v>
      </c>
      <c r="F189" s="23">
        <f t="shared" si="4"/>
        <v>13852</v>
      </c>
      <c r="H189" s="434">
        <v>13852261</v>
      </c>
      <c r="J189" s="407" t="s">
        <v>288</v>
      </c>
    </row>
    <row r="190" spans="1:10" ht="11.1" customHeight="1">
      <c r="A190" s="243"/>
      <c r="B190" s="245"/>
      <c r="F190" s="23">
        <f t="shared" si="4"/>
        <v>0</v>
      </c>
      <c r="H190" s="434"/>
      <c r="J190" s="407"/>
    </row>
    <row r="191" spans="1:10" ht="11.1" customHeight="1">
      <c r="A191" s="243"/>
      <c r="B191" s="245" t="s">
        <v>289</v>
      </c>
      <c r="F191" s="23">
        <f t="shared" si="4"/>
        <v>2876</v>
      </c>
      <c r="H191" s="434">
        <v>2875755</v>
      </c>
      <c r="J191" s="407" t="s">
        <v>289</v>
      </c>
    </row>
    <row r="192" spans="1:10" ht="11.1" customHeight="1">
      <c r="A192" s="243"/>
      <c r="B192" s="245" t="s">
        <v>290</v>
      </c>
      <c r="F192" s="23">
        <f t="shared" si="4"/>
        <v>111</v>
      </c>
      <c r="H192" s="434">
        <v>111141</v>
      </c>
      <c r="J192" s="407" t="s">
        <v>290</v>
      </c>
    </row>
    <row r="193" spans="1:10" ht="11.1" customHeight="1">
      <c r="A193" s="243"/>
      <c r="B193" s="245" t="s">
        <v>291</v>
      </c>
      <c r="F193" s="23">
        <f t="shared" si="4"/>
        <v>2658</v>
      </c>
      <c r="H193" s="434">
        <v>2657825</v>
      </c>
      <c r="J193" s="407" t="s">
        <v>291</v>
      </c>
    </row>
    <row r="194" spans="1:10" ht="11.1" customHeight="1">
      <c r="A194" s="244"/>
      <c r="B194" s="245" t="s">
        <v>292</v>
      </c>
      <c r="F194" s="23">
        <f t="shared" si="4"/>
        <v>4</v>
      </c>
      <c r="H194" s="434">
        <v>3894</v>
      </c>
      <c r="J194" s="407" t="s">
        <v>292</v>
      </c>
    </row>
    <row r="195" spans="1:10" ht="11.1" customHeight="1">
      <c r="A195" s="250">
        <v>407025</v>
      </c>
      <c r="B195" s="245" t="s">
        <v>293</v>
      </c>
      <c r="F195" s="23">
        <f t="shared" si="4"/>
        <v>0</v>
      </c>
      <c r="H195" s="434">
        <v>0</v>
      </c>
      <c r="J195" s="407" t="s">
        <v>293</v>
      </c>
    </row>
    <row r="196" spans="1:10" ht="11.1" customHeight="1">
      <c r="A196" s="246" t="s">
        <v>294</v>
      </c>
      <c r="B196" s="245" t="s">
        <v>295</v>
      </c>
      <c r="F196" s="23">
        <f t="shared" ref="F196" si="5">ROUND(H196/1000,0)</f>
        <v>0</v>
      </c>
      <c r="H196" s="434"/>
      <c r="J196" s="407" t="s">
        <v>295</v>
      </c>
    </row>
    <row r="197" spans="1:10" ht="11.1" customHeight="1">
      <c r="A197" s="246">
        <v>407229</v>
      </c>
      <c r="B197" s="245" t="s">
        <v>415</v>
      </c>
      <c r="H197" s="434">
        <v>0</v>
      </c>
      <c r="J197" s="407" t="s">
        <v>415</v>
      </c>
    </row>
    <row r="198" spans="1:10" ht="11.1" customHeight="1">
      <c r="A198" s="246">
        <v>407329</v>
      </c>
      <c r="B198" s="245" t="s">
        <v>296</v>
      </c>
      <c r="F198" s="23">
        <f t="shared" si="4"/>
        <v>0</v>
      </c>
      <c r="H198" s="434"/>
      <c r="J198" s="407" t="s">
        <v>296</v>
      </c>
    </row>
    <row r="199" spans="1:10" ht="11.1" customHeight="1">
      <c r="A199" s="247">
        <v>407335</v>
      </c>
      <c r="B199" s="251" t="s">
        <v>297</v>
      </c>
      <c r="F199" s="23">
        <f t="shared" si="4"/>
        <v>0</v>
      </c>
      <c r="H199" s="434">
        <v>0</v>
      </c>
      <c r="J199" s="408" t="s">
        <v>297</v>
      </c>
    </row>
    <row r="200" spans="1:10" ht="11.1" customHeight="1">
      <c r="A200" s="250" t="s">
        <v>298</v>
      </c>
      <c r="B200" s="245" t="s">
        <v>299</v>
      </c>
      <c r="F200" s="23">
        <f t="shared" si="4"/>
        <v>0</v>
      </c>
      <c r="H200" s="434">
        <v>0</v>
      </c>
      <c r="J200" s="407" t="s">
        <v>299</v>
      </c>
    </row>
    <row r="201" spans="1:10" ht="14.45" customHeight="1">
      <c r="A201" s="432" t="s">
        <v>421</v>
      </c>
      <c r="B201" s="433" t="s">
        <v>422</v>
      </c>
      <c r="F201" s="23">
        <f t="shared" si="4"/>
        <v>0</v>
      </c>
      <c r="H201" s="434">
        <v>0</v>
      </c>
      <c r="J201" s="407" t="s">
        <v>395</v>
      </c>
    </row>
    <row r="202" spans="1:10" ht="11.1" customHeight="1">
      <c r="A202" s="243"/>
      <c r="B202" s="245" t="s">
        <v>300</v>
      </c>
      <c r="F202" s="23">
        <f t="shared" si="4"/>
        <v>5649</v>
      </c>
      <c r="H202" s="434">
        <v>5648615</v>
      </c>
      <c r="J202" s="407" t="s">
        <v>300</v>
      </c>
    </row>
    <row r="203" spans="1:10" ht="11.1" customHeight="1">
      <c r="A203" s="243"/>
      <c r="B203" s="245"/>
      <c r="F203" s="23">
        <f t="shared" si="4"/>
        <v>0</v>
      </c>
      <c r="H203" s="434"/>
      <c r="J203" s="407"/>
    </row>
    <row r="204" spans="1:10" ht="11.1" customHeight="1">
      <c r="A204" s="246"/>
      <c r="B204" s="245" t="s">
        <v>301</v>
      </c>
      <c r="F204" s="23">
        <f t="shared" si="4"/>
        <v>19501</v>
      </c>
      <c r="H204" s="434">
        <v>19500876</v>
      </c>
      <c r="J204" s="407" t="s">
        <v>301</v>
      </c>
    </row>
    <row r="205" spans="1:10" ht="11.1" customHeight="1">
      <c r="A205" s="246"/>
      <c r="B205" s="245"/>
      <c r="F205" s="23">
        <f t="shared" si="4"/>
        <v>0</v>
      </c>
      <c r="H205" s="434"/>
      <c r="J205" s="407"/>
    </row>
    <row r="206" spans="1:10" ht="11.1" customHeight="1">
      <c r="A206" s="246"/>
      <c r="B206" s="245" t="s">
        <v>302</v>
      </c>
      <c r="F206" s="23">
        <f t="shared" si="4"/>
        <v>230196</v>
      </c>
      <c r="H206" s="434">
        <v>230196061</v>
      </c>
      <c r="J206" s="407" t="s">
        <v>302</v>
      </c>
    </row>
    <row r="207" spans="1:10" ht="11.1" customHeight="1">
      <c r="A207" s="246"/>
      <c r="B207" s="245"/>
      <c r="F207" s="23">
        <f t="shared" si="4"/>
        <v>0</v>
      </c>
      <c r="H207" s="434"/>
      <c r="J207" s="407"/>
    </row>
    <row r="208" spans="1:10" ht="11.1" customHeight="1">
      <c r="A208" s="246"/>
      <c r="B208" s="245" t="s">
        <v>303</v>
      </c>
      <c r="F208" s="23">
        <f t="shared" si="4"/>
        <v>20688</v>
      </c>
      <c r="H208" s="434">
        <v>20687641</v>
      </c>
      <c r="J208" s="407" t="s">
        <v>416</v>
      </c>
    </row>
    <row r="209" spans="1:10" ht="11.1" customHeight="1">
      <c r="A209" s="246"/>
      <c r="B209" s="245"/>
      <c r="F209" s="23">
        <f t="shared" si="4"/>
        <v>0</v>
      </c>
      <c r="H209" s="434"/>
      <c r="J209" s="407"/>
    </row>
    <row r="210" spans="1:10" ht="11.1" customHeight="1">
      <c r="A210" s="246"/>
      <c r="B210" s="245" t="s">
        <v>48</v>
      </c>
      <c r="F210" s="23">
        <f t="shared" si="4"/>
        <v>-1681</v>
      </c>
      <c r="H210" s="434">
        <v>-1680669</v>
      </c>
      <c r="J210" s="407" t="s">
        <v>48</v>
      </c>
    </row>
    <row r="211" spans="1:10" ht="11.1" customHeight="1">
      <c r="A211" s="246"/>
      <c r="B211" s="245" t="s">
        <v>304</v>
      </c>
      <c r="F211" s="23">
        <f t="shared" si="4"/>
        <v>7838</v>
      </c>
      <c r="H211" s="434">
        <v>7837585</v>
      </c>
      <c r="J211" s="407" t="s">
        <v>304</v>
      </c>
    </row>
    <row r="212" spans="1:10" ht="11.1" customHeight="1">
      <c r="A212" s="246"/>
      <c r="B212" s="245" t="s">
        <v>305</v>
      </c>
      <c r="F212" s="23">
        <f t="shared" si="4"/>
        <v>-20</v>
      </c>
      <c r="H212" s="434">
        <v>-19884</v>
      </c>
      <c r="J212" s="407" t="s">
        <v>305</v>
      </c>
    </row>
    <row r="213" spans="1:10" ht="11.1" customHeight="1">
      <c r="A213" s="243"/>
      <c r="B213" s="245" t="s">
        <v>306</v>
      </c>
      <c r="F213" s="23">
        <f t="shared" si="4"/>
        <v>14551</v>
      </c>
      <c r="H213" s="434">
        <v>14550609</v>
      </c>
      <c r="J213" s="407" t="s">
        <v>417</v>
      </c>
    </row>
    <row r="214" spans="1:10" ht="11.1" customHeight="1">
      <c r="F214" s="23">
        <f t="shared" si="4"/>
        <v>0</v>
      </c>
      <c r="H214" s="32"/>
      <c r="J214" s="253"/>
    </row>
    <row r="215" spans="1:10" ht="11.1" customHeight="1">
      <c r="A215" s="252"/>
      <c r="B215" s="253" t="s">
        <v>94</v>
      </c>
      <c r="F215" s="23">
        <f t="shared" si="4"/>
        <v>0</v>
      </c>
      <c r="H215" s="32"/>
      <c r="J215" s="255"/>
    </row>
    <row r="216" spans="1:10" ht="11.1" customHeight="1">
      <c r="A216" s="252"/>
      <c r="B216" s="253" t="s">
        <v>307</v>
      </c>
      <c r="F216" s="23">
        <f t="shared" si="4"/>
        <v>0</v>
      </c>
      <c r="H216" s="32"/>
      <c r="J216" s="253"/>
    </row>
    <row r="217" spans="1:10" ht="11.1" customHeight="1">
      <c r="A217" s="254">
        <v>303000</v>
      </c>
      <c r="B217" s="255" t="s">
        <v>308</v>
      </c>
      <c r="F217" s="23">
        <f t="shared" si="4"/>
        <v>2324</v>
      </c>
      <c r="H217" s="434">
        <v>2324196</v>
      </c>
      <c r="J217" s="253"/>
    </row>
    <row r="218" spans="1:10" ht="11.1" customHeight="1">
      <c r="A218" s="256" t="s">
        <v>309</v>
      </c>
      <c r="B218" s="253" t="s">
        <v>310</v>
      </c>
      <c r="F218" s="23">
        <f t="shared" si="4"/>
        <v>21031</v>
      </c>
      <c r="H218" s="434">
        <v>21030732</v>
      </c>
      <c r="J218" s="253"/>
    </row>
    <row r="219" spans="1:10" ht="11.1" customHeight="1">
      <c r="A219" s="257"/>
      <c r="B219" s="253" t="s">
        <v>311</v>
      </c>
      <c r="F219" s="23">
        <f t="shared" si="4"/>
        <v>23355</v>
      </c>
      <c r="H219" s="434">
        <v>23354928</v>
      </c>
      <c r="J219" s="253"/>
    </row>
    <row r="220" spans="1:10" ht="11.1" customHeight="1">
      <c r="A220" s="257"/>
      <c r="B220" s="253"/>
      <c r="F220" s="23">
        <f t="shared" ref="F220:F284" si="6">ROUND(H220/1000,0)</f>
        <v>0</v>
      </c>
      <c r="H220" s="434"/>
      <c r="J220" s="253"/>
    </row>
    <row r="221" spans="1:10" ht="11.1" customHeight="1">
      <c r="A221" s="257"/>
      <c r="B221" s="253" t="s">
        <v>312</v>
      </c>
      <c r="F221" s="23">
        <f t="shared" si="6"/>
        <v>0</v>
      </c>
      <c r="H221" s="434"/>
      <c r="J221" s="253"/>
    </row>
    <row r="222" spans="1:10" ht="11.1" customHeight="1">
      <c r="A222" s="258" t="s">
        <v>313</v>
      </c>
      <c r="B222" s="253" t="s">
        <v>314</v>
      </c>
      <c r="F222" s="23">
        <f t="shared" si="6"/>
        <v>330</v>
      </c>
      <c r="H222" s="434">
        <v>329845</v>
      </c>
      <c r="J222" s="253"/>
    </row>
    <row r="223" spans="1:10" ht="11.1" customHeight="1">
      <c r="A223" s="258" t="s">
        <v>315</v>
      </c>
      <c r="B223" s="253" t="s">
        <v>316</v>
      </c>
      <c r="F223" s="23">
        <f t="shared" si="6"/>
        <v>1204</v>
      </c>
      <c r="H223" s="434">
        <v>1204482</v>
      </c>
      <c r="J223" s="253"/>
    </row>
    <row r="224" spans="1:10" ht="11.1" customHeight="1">
      <c r="A224" s="258" t="s">
        <v>317</v>
      </c>
      <c r="B224" s="253" t="s">
        <v>318</v>
      </c>
      <c r="F224" s="23">
        <f t="shared" si="6"/>
        <v>13174</v>
      </c>
      <c r="H224" s="434">
        <v>13174410</v>
      </c>
      <c r="J224" s="253"/>
    </row>
    <row r="225" spans="1:10" ht="11.1" customHeight="1">
      <c r="A225" s="258">
        <v>353000</v>
      </c>
      <c r="B225" s="253" t="s">
        <v>319</v>
      </c>
      <c r="F225" s="23">
        <f t="shared" si="6"/>
        <v>738</v>
      </c>
      <c r="H225" s="434">
        <v>738028</v>
      </c>
      <c r="J225" s="253"/>
    </row>
    <row r="226" spans="1:10" ht="11.1" customHeight="1">
      <c r="A226" s="258">
        <v>354000</v>
      </c>
      <c r="B226" s="253" t="s">
        <v>320</v>
      </c>
      <c r="F226" s="23">
        <f t="shared" si="6"/>
        <v>8358</v>
      </c>
      <c r="H226" s="434">
        <v>8357824</v>
      </c>
      <c r="J226" s="253"/>
    </row>
    <row r="227" spans="1:10" ht="11.1" customHeight="1">
      <c r="A227" s="258">
        <v>355000</v>
      </c>
      <c r="B227" s="253" t="s">
        <v>321</v>
      </c>
      <c r="F227" s="23">
        <f t="shared" si="6"/>
        <v>353</v>
      </c>
      <c r="H227" s="434">
        <v>352512</v>
      </c>
      <c r="J227" s="253"/>
    </row>
    <row r="228" spans="1:10" ht="11.1" customHeight="1">
      <c r="A228" s="258">
        <v>356000</v>
      </c>
      <c r="B228" s="253" t="s">
        <v>322</v>
      </c>
      <c r="F228" s="23">
        <f t="shared" si="6"/>
        <v>285</v>
      </c>
      <c r="H228" s="434">
        <v>285263</v>
      </c>
      <c r="J228" s="253"/>
    </row>
    <row r="229" spans="1:10" ht="11.1" customHeight="1">
      <c r="A229" s="258">
        <v>357000</v>
      </c>
      <c r="B229" s="253" t="s">
        <v>232</v>
      </c>
      <c r="F229" s="23">
        <f t="shared" si="6"/>
        <v>1278</v>
      </c>
      <c r="H229" s="434">
        <v>1277974</v>
      </c>
      <c r="J229" s="253"/>
    </row>
    <row r="230" spans="1:10" ht="11.1" customHeight="1">
      <c r="A230" s="258"/>
      <c r="B230" s="253" t="s">
        <v>323</v>
      </c>
      <c r="F230" s="23">
        <f t="shared" si="6"/>
        <v>25720</v>
      </c>
      <c r="H230" s="434">
        <v>25720338</v>
      </c>
      <c r="J230" s="253"/>
    </row>
    <row r="231" spans="1:10" ht="11.1" customHeight="1">
      <c r="A231" s="258"/>
      <c r="B231" s="253"/>
      <c r="F231" s="23">
        <f t="shared" si="6"/>
        <v>0</v>
      </c>
      <c r="H231" s="434"/>
      <c r="J231" s="253"/>
    </row>
    <row r="232" spans="1:10" ht="11.1" customHeight="1">
      <c r="A232" s="258"/>
      <c r="B232" s="253" t="s">
        <v>324</v>
      </c>
      <c r="F232" s="23">
        <f t="shared" si="6"/>
        <v>0</v>
      </c>
      <c r="H232" s="434"/>
      <c r="J232" s="253"/>
    </row>
    <row r="233" spans="1:10" ht="11.1" customHeight="1">
      <c r="A233" s="258">
        <v>374200</v>
      </c>
      <c r="B233" s="253" t="s">
        <v>314</v>
      </c>
      <c r="F233" s="23">
        <f t="shared" si="6"/>
        <v>64</v>
      </c>
      <c r="H233" s="434">
        <v>63925</v>
      </c>
      <c r="J233" s="253"/>
    </row>
    <row r="234" spans="1:10" ht="11.1" customHeight="1">
      <c r="A234" s="258">
        <v>374400</v>
      </c>
      <c r="B234" s="253" t="s">
        <v>314</v>
      </c>
      <c r="F234" s="23">
        <f t="shared" si="6"/>
        <v>117</v>
      </c>
      <c r="H234" s="434">
        <v>116789</v>
      </c>
      <c r="J234" s="259"/>
    </row>
    <row r="235" spans="1:10" ht="11.1" customHeight="1">
      <c r="A235" s="258">
        <v>375000</v>
      </c>
      <c r="B235" s="253" t="s">
        <v>316</v>
      </c>
      <c r="F235" s="23">
        <f t="shared" si="6"/>
        <v>542</v>
      </c>
      <c r="H235" s="434">
        <v>542253</v>
      </c>
      <c r="J235" s="253"/>
    </row>
    <row r="236" spans="1:10" ht="11.1" customHeight="1">
      <c r="A236" s="258">
        <v>376000</v>
      </c>
      <c r="B236" s="259" t="s">
        <v>250</v>
      </c>
      <c r="F236" s="23">
        <f t="shared" si="6"/>
        <v>177204</v>
      </c>
      <c r="H236" s="434">
        <v>177203706</v>
      </c>
      <c r="J236" s="253"/>
    </row>
    <row r="237" spans="1:10" ht="11.1" customHeight="1">
      <c r="A237" s="258">
        <v>378000</v>
      </c>
      <c r="B237" s="253" t="s">
        <v>325</v>
      </c>
      <c r="F237" s="23">
        <f t="shared" si="6"/>
        <v>3353</v>
      </c>
      <c r="H237" s="434">
        <v>3352669</v>
      </c>
      <c r="J237" s="253"/>
    </row>
    <row r="238" spans="1:10" ht="11.1" customHeight="1">
      <c r="A238" s="258">
        <v>379000</v>
      </c>
      <c r="B238" s="253" t="s">
        <v>326</v>
      </c>
      <c r="F238" s="23">
        <f t="shared" si="6"/>
        <v>1933</v>
      </c>
      <c r="H238" s="434">
        <v>1933238</v>
      </c>
      <c r="J238" s="253"/>
    </row>
    <row r="239" spans="1:10" ht="11.1" customHeight="1">
      <c r="A239" s="258">
        <v>380000</v>
      </c>
      <c r="B239" s="253" t="s">
        <v>251</v>
      </c>
      <c r="F239" s="23">
        <f t="shared" si="6"/>
        <v>127047</v>
      </c>
      <c r="H239" s="434">
        <v>127047228</v>
      </c>
      <c r="J239" s="253"/>
    </row>
    <row r="240" spans="1:10" ht="11.1" customHeight="1">
      <c r="A240" s="258">
        <v>381000</v>
      </c>
      <c r="B240" s="253" t="s">
        <v>327</v>
      </c>
      <c r="F240" s="23">
        <f t="shared" si="6"/>
        <v>47777</v>
      </c>
      <c r="H240" s="434">
        <v>47776809</v>
      </c>
      <c r="J240" s="253"/>
    </row>
    <row r="241" spans="1:10" ht="11.1" customHeight="1">
      <c r="A241" s="258">
        <v>382000</v>
      </c>
      <c r="B241" s="253" t="s">
        <v>328</v>
      </c>
      <c r="F241" s="23">
        <f t="shared" si="6"/>
        <v>0</v>
      </c>
      <c r="H241" s="434">
        <v>0</v>
      </c>
      <c r="J241" s="253"/>
    </row>
    <row r="242" spans="1:10" ht="11.1" customHeight="1">
      <c r="A242" s="258">
        <v>383000</v>
      </c>
      <c r="B242" s="253" t="s">
        <v>329</v>
      </c>
      <c r="F242" s="23">
        <f t="shared" si="6"/>
        <v>0</v>
      </c>
      <c r="H242" s="434">
        <v>0</v>
      </c>
      <c r="J242" s="253"/>
    </row>
    <row r="243" spans="1:10" ht="11.1" customHeight="1">
      <c r="A243" s="258">
        <v>384000</v>
      </c>
      <c r="B243" s="253" t="s">
        <v>330</v>
      </c>
      <c r="F243" s="23">
        <f t="shared" si="6"/>
        <v>0</v>
      </c>
      <c r="H243" s="434">
        <v>0</v>
      </c>
      <c r="J243" s="253"/>
    </row>
    <row r="244" spans="1:10" ht="11.1" customHeight="1">
      <c r="A244" s="258">
        <v>385000</v>
      </c>
      <c r="B244" s="253" t="s">
        <v>331</v>
      </c>
      <c r="F244" s="23">
        <f t="shared" si="6"/>
        <v>2576</v>
      </c>
      <c r="H244" s="434">
        <v>2575612</v>
      </c>
      <c r="J244" s="253"/>
    </row>
    <row r="245" spans="1:10" ht="11.1" customHeight="1">
      <c r="A245" s="258">
        <v>387000</v>
      </c>
      <c r="B245" s="253" t="s">
        <v>232</v>
      </c>
      <c r="F245" s="23">
        <f t="shared" si="6"/>
        <v>0</v>
      </c>
      <c r="H245" s="434">
        <v>0</v>
      </c>
      <c r="J245" s="253"/>
    </row>
    <row r="246" spans="1:10" ht="11.1" customHeight="1">
      <c r="A246" s="258"/>
      <c r="B246" s="253" t="s">
        <v>332</v>
      </c>
      <c r="F246" s="23">
        <f t="shared" si="6"/>
        <v>360612</v>
      </c>
      <c r="H246" s="434">
        <v>360612229</v>
      </c>
      <c r="J246" s="253"/>
    </row>
    <row r="247" spans="1:10" ht="11.1" customHeight="1">
      <c r="A247" s="258"/>
      <c r="B247" s="253"/>
      <c r="F247" s="23">
        <f t="shared" si="6"/>
        <v>0</v>
      </c>
      <c r="H247" s="434"/>
      <c r="J247" s="253"/>
    </row>
    <row r="248" spans="1:10" ht="11.1" customHeight="1">
      <c r="A248" s="258"/>
      <c r="B248" s="253" t="s">
        <v>333</v>
      </c>
      <c r="F248" s="23">
        <f t="shared" si="6"/>
        <v>0</v>
      </c>
      <c r="H248" s="434"/>
      <c r="J248" s="253"/>
    </row>
    <row r="249" spans="1:10" ht="11.1" customHeight="1">
      <c r="A249" s="258" t="s">
        <v>334</v>
      </c>
      <c r="B249" s="253" t="s">
        <v>314</v>
      </c>
      <c r="F249" s="23">
        <f t="shared" si="6"/>
        <v>1509</v>
      </c>
      <c r="H249" s="434">
        <v>1509414</v>
      </c>
      <c r="J249" s="253"/>
    </row>
    <row r="250" spans="1:10" ht="11.1" customHeight="1">
      <c r="A250" s="256" t="s">
        <v>335</v>
      </c>
      <c r="B250" s="253" t="s">
        <v>316</v>
      </c>
      <c r="F250" s="23">
        <f t="shared" si="6"/>
        <v>16658</v>
      </c>
      <c r="H250" s="434">
        <v>16657865</v>
      </c>
      <c r="J250" s="253"/>
    </row>
    <row r="251" spans="1:10" ht="11.1" customHeight="1">
      <c r="A251" s="256" t="s">
        <v>336</v>
      </c>
      <c r="B251" s="253" t="s">
        <v>337</v>
      </c>
      <c r="F251" s="23">
        <f t="shared" si="6"/>
        <v>8799</v>
      </c>
      <c r="H251" s="434">
        <v>8798850</v>
      </c>
      <c r="J251" s="253"/>
    </row>
    <row r="252" spans="1:10" ht="11.1" customHeight="1">
      <c r="A252" s="256" t="s">
        <v>338</v>
      </c>
      <c r="B252" s="253" t="s">
        <v>339</v>
      </c>
      <c r="F252" s="23">
        <f t="shared" si="6"/>
        <v>8499</v>
      </c>
      <c r="H252" s="434">
        <v>8498700</v>
      </c>
      <c r="J252" s="253"/>
    </row>
    <row r="253" spans="1:10" ht="11.1" customHeight="1">
      <c r="A253" s="258">
        <v>393000</v>
      </c>
      <c r="B253" s="253" t="s">
        <v>340</v>
      </c>
      <c r="F253" s="23">
        <f t="shared" si="6"/>
        <v>556</v>
      </c>
      <c r="H253" s="434">
        <v>556419</v>
      </c>
      <c r="J253" s="253"/>
    </row>
    <row r="254" spans="1:10" ht="11.1" customHeight="1">
      <c r="A254" s="258">
        <v>394000</v>
      </c>
      <c r="B254" s="253" t="s">
        <v>341</v>
      </c>
      <c r="F254" s="23">
        <f t="shared" si="6"/>
        <v>5005</v>
      </c>
      <c r="H254" s="434">
        <v>5004553</v>
      </c>
      <c r="J254" s="253"/>
    </row>
    <row r="255" spans="1:10" ht="11.1" customHeight="1">
      <c r="A255" s="258">
        <v>395000</v>
      </c>
      <c r="B255" s="253" t="s">
        <v>342</v>
      </c>
      <c r="F255" s="23">
        <f t="shared" si="6"/>
        <v>316</v>
      </c>
      <c r="H255" s="434">
        <v>316412</v>
      </c>
      <c r="J255" s="253"/>
    </row>
    <row r="256" spans="1:10" ht="11.1" customHeight="1">
      <c r="A256" s="258" t="s">
        <v>343</v>
      </c>
      <c r="B256" s="253" t="s">
        <v>344</v>
      </c>
      <c r="F256" s="23">
        <f t="shared" si="6"/>
        <v>3663</v>
      </c>
      <c r="H256" s="434">
        <v>3662913</v>
      </c>
      <c r="J256" s="253"/>
    </row>
    <row r="257" spans="1:10" ht="11.1" customHeight="1">
      <c r="A257" s="258" t="s">
        <v>345</v>
      </c>
      <c r="B257" s="253" t="s">
        <v>346</v>
      </c>
      <c r="F257" s="23">
        <f t="shared" si="6"/>
        <v>7091</v>
      </c>
      <c r="H257" s="434">
        <v>7090935</v>
      </c>
      <c r="J257" s="253"/>
    </row>
    <row r="258" spans="1:10" ht="11.1" customHeight="1">
      <c r="A258" s="258">
        <v>398000</v>
      </c>
      <c r="B258" s="253" t="s">
        <v>347</v>
      </c>
      <c r="F258" s="23">
        <f t="shared" si="6"/>
        <v>63</v>
      </c>
      <c r="H258" s="434">
        <v>62768</v>
      </c>
      <c r="J258" s="253"/>
    </row>
    <row r="259" spans="1:10" ht="11.1" customHeight="1">
      <c r="A259" s="258"/>
      <c r="B259" s="253" t="s">
        <v>348</v>
      </c>
      <c r="F259" s="23">
        <f t="shared" si="6"/>
        <v>52159</v>
      </c>
      <c r="H259" s="434">
        <v>52158829</v>
      </c>
      <c r="J259" s="253"/>
    </row>
    <row r="260" spans="1:10" ht="11.1" customHeight="1">
      <c r="A260" s="258"/>
      <c r="B260" s="253"/>
      <c r="F260" s="23">
        <f t="shared" si="6"/>
        <v>0</v>
      </c>
      <c r="H260" s="434"/>
      <c r="J260" s="253"/>
    </row>
    <row r="261" spans="1:10" ht="11.1" customHeight="1">
      <c r="A261" s="258"/>
      <c r="B261" s="253" t="s">
        <v>349</v>
      </c>
      <c r="F261" s="23">
        <f t="shared" si="6"/>
        <v>461846</v>
      </c>
      <c r="H261" s="434">
        <v>461846324</v>
      </c>
      <c r="J261" s="253"/>
    </row>
    <row r="262" spans="1:10" ht="11.1" customHeight="1">
      <c r="A262" s="258"/>
      <c r="B262" s="253"/>
      <c r="F262" s="23">
        <f t="shared" si="6"/>
        <v>0</v>
      </c>
      <c r="H262" s="434"/>
      <c r="J262" s="253"/>
    </row>
    <row r="263" spans="1:10" ht="11.1" customHeight="1">
      <c r="A263" s="258"/>
      <c r="B263" s="253"/>
      <c r="F263" s="23">
        <f t="shared" si="6"/>
        <v>0</v>
      </c>
      <c r="H263" s="434"/>
      <c r="J263" s="253"/>
    </row>
    <row r="264" spans="1:10" ht="11.1" customHeight="1">
      <c r="A264" s="256"/>
      <c r="B264" s="253" t="s">
        <v>56</v>
      </c>
      <c r="F264" s="23">
        <f t="shared" si="6"/>
        <v>0</v>
      </c>
      <c r="H264" s="434"/>
      <c r="J264" s="253"/>
    </row>
    <row r="265" spans="1:10" ht="11.1" customHeight="1">
      <c r="A265" s="256"/>
      <c r="B265" s="253" t="s">
        <v>36</v>
      </c>
      <c r="F265" s="23">
        <f t="shared" si="6"/>
        <v>-9736</v>
      </c>
      <c r="H265" s="434">
        <v>-9735877</v>
      </c>
      <c r="J265" s="253"/>
    </row>
    <row r="266" spans="1:10" ht="11.1" customHeight="1">
      <c r="A266" s="256"/>
      <c r="B266" s="253" t="s">
        <v>53</v>
      </c>
      <c r="F266" s="23">
        <f t="shared" si="6"/>
        <v>-121623</v>
      </c>
      <c r="H266" s="434">
        <v>-121622947</v>
      </c>
      <c r="J266" s="253"/>
    </row>
    <row r="267" spans="1:10" ht="11.1" customHeight="1">
      <c r="A267" s="256"/>
      <c r="B267" s="253" t="s">
        <v>54</v>
      </c>
      <c r="F267" s="23">
        <f t="shared" si="6"/>
        <v>-15111</v>
      </c>
      <c r="H267" s="434">
        <v>-15111157</v>
      </c>
      <c r="J267" s="253"/>
    </row>
    <row r="268" spans="1:10" ht="11.1" customHeight="1">
      <c r="A268" s="252"/>
      <c r="B268" s="253" t="s">
        <v>350</v>
      </c>
      <c r="F268" s="23">
        <f t="shared" si="6"/>
        <v>-146470</v>
      </c>
      <c r="H268" s="434">
        <v>-146469981</v>
      </c>
      <c r="J268" s="253"/>
    </row>
    <row r="269" spans="1:10" ht="11.1" customHeight="1">
      <c r="A269" s="252"/>
      <c r="B269" s="253"/>
      <c r="F269" s="23">
        <f t="shared" si="6"/>
        <v>0</v>
      </c>
      <c r="H269" s="434"/>
      <c r="J269" s="253"/>
    </row>
    <row r="270" spans="1:10" ht="11.1" customHeight="1">
      <c r="A270" s="252"/>
      <c r="B270" s="253" t="s">
        <v>351</v>
      </c>
      <c r="F270" s="23">
        <f t="shared" si="6"/>
        <v>0</v>
      </c>
      <c r="H270" s="434"/>
      <c r="J270" s="253"/>
    </row>
    <row r="271" spans="1:10" ht="11.1" customHeight="1">
      <c r="A271" s="256"/>
      <c r="B271" s="253" t="s">
        <v>352</v>
      </c>
      <c r="F271" s="23">
        <f t="shared" si="6"/>
        <v>-286</v>
      </c>
      <c r="H271" s="434">
        <v>-285626</v>
      </c>
      <c r="J271" s="253"/>
    </row>
    <row r="272" spans="1:10" ht="11.1" customHeight="1">
      <c r="A272" s="256"/>
      <c r="B272" s="253" t="s">
        <v>353</v>
      </c>
      <c r="F272" s="23">
        <f t="shared" si="6"/>
        <v>-5307</v>
      </c>
      <c r="H272" s="434">
        <v>-5306634</v>
      </c>
      <c r="J272" s="253"/>
    </row>
    <row r="273" spans="1:10" ht="11.1" customHeight="1">
      <c r="A273" s="256"/>
      <c r="B273" s="253" t="s">
        <v>36</v>
      </c>
      <c r="F273" s="23">
        <f t="shared" si="6"/>
        <v>-170</v>
      </c>
      <c r="H273" s="434">
        <v>-169565</v>
      </c>
      <c r="J273" s="253"/>
    </row>
    <row r="274" spans="1:10" ht="11.1" customHeight="1">
      <c r="A274" s="256"/>
      <c r="B274" s="253" t="s">
        <v>354</v>
      </c>
      <c r="F274" s="23">
        <f t="shared" si="6"/>
        <v>-37</v>
      </c>
      <c r="H274" s="434">
        <v>-36641</v>
      </c>
      <c r="J274" s="253"/>
    </row>
    <row r="275" spans="1:10" ht="11.1" customHeight="1">
      <c r="A275" s="256"/>
      <c r="B275" s="253" t="s">
        <v>355</v>
      </c>
      <c r="F275" s="23">
        <f t="shared" si="6"/>
        <v>-5798</v>
      </c>
      <c r="H275" s="434">
        <v>-5798466</v>
      </c>
      <c r="J275" s="253"/>
    </row>
    <row r="276" spans="1:10" ht="11.1" customHeight="1">
      <c r="A276" s="256"/>
      <c r="B276" s="253"/>
      <c r="F276" s="23">
        <f t="shared" si="6"/>
        <v>0</v>
      </c>
      <c r="H276" s="434"/>
      <c r="J276" s="253"/>
    </row>
    <row r="277" spans="1:10" ht="11.1" customHeight="1">
      <c r="A277" s="256"/>
      <c r="B277" s="253" t="s">
        <v>356</v>
      </c>
      <c r="F277" s="23">
        <f t="shared" si="6"/>
        <v>-152268</v>
      </c>
      <c r="H277" s="434">
        <v>-152268447</v>
      </c>
      <c r="J277" s="253"/>
    </row>
    <row r="278" spans="1:10" ht="11.1" customHeight="1">
      <c r="A278" s="256"/>
      <c r="B278" s="253"/>
      <c r="F278" s="23">
        <f t="shared" si="6"/>
        <v>0</v>
      </c>
      <c r="H278" s="434"/>
      <c r="J278" s="253"/>
    </row>
    <row r="279" spans="1:10" ht="11.1" customHeight="1">
      <c r="A279" s="252"/>
      <c r="B279" s="253" t="s">
        <v>357</v>
      </c>
      <c r="F279" s="23">
        <f t="shared" si="6"/>
        <v>309578</v>
      </c>
      <c r="H279" s="434">
        <v>309577877</v>
      </c>
      <c r="J279" s="261"/>
    </row>
    <row r="280" spans="1:10" ht="11.1" customHeight="1">
      <c r="A280" s="252"/>
      <c r="B280" s="253"/>
      <c r="F280" s="23">
        <f t="shared" si="6"/>
        <v>0</v>
      </c>
      <c r="H280" s="434"/>
      <c r="J280" s="261"/>
    </row>
    <row r="281" spans="1:10" ht="11.1" customHeight="1">
      <c r="A281" s="260"/>
      <c r="B281" s="261" t="s">
        <v>358</v>
      </c>
      <c r="F281" s="23">
        <f t="shared" si="6"/>
        <v>0</v>
      </c>
      <c r="H281" s="434"/>
      <c r="J281" s="261"/>
    </row>
    <row r="282" spans="1:10" ht="11.1" customHeight="1">
      <c r="A282" s="262">
        <v>282900</v>
      </c>
      <c r="B282" s="261" t="s">
        <v>359</v>
      </c>
      <c r="F282" s="23">
        <f t="shared" si="6"/>
        <v>-54740</v>
      </c>
      <c r="H282" s="434">
        <v>-54740020</v>
      </c>
      <c r="J282" s="261"/>
    </row>
    <row r="283" spans="1:10" ht="11.1" customHeight="1">
      <c r="A283" s="262">
        <v>282900</v>
      </c>
      <c r="B283" s="261" t="s">
        <v>360</v>
      </c>
      <c r="F283" s="23">
        <f t="shared" ref="F283" si="7">ROUND(H283/1000,0)</f>
        <v>-9600</v>
      </c>
      <c r="H283" s="434">
        <v>-9599990</v>
      </c>
      <c r="J283" s="261"/>
    </row>
    <row r="284" spans="1:10" ht="11.1" customHeight="1">
      <c r="A284" s="262">
        <v>283750</v>
      </c>
      <c r="B284" s="261" t="s">
        <v>396</v>
      </c>
      <c r="F284" s="23">
        <f t="shared" si="6"/>
        <v>-78</v>
      </c>
      <c r="H284" s="434">
        <v>-78240</v>
      </c>
      <c r="J284" s="253"/>
    </row>
    <row r="285" spans="1:10" ht="11.1" customHeight="1">
      <c r="A285" s="262">
        <v>283850</v>
      </c>
      <c r="B285" s="261" t="s">
        <v>361</v>
      </c>
      <c r="F285" s="23">
        <f t="shared" ref="F285:F301" si="8">ROUND(H285/1000,0)</f>
        <v>-646</v>
      </c>
      <c r="H285" s="434">
        <v>-645769</v>
      </c>
      <c r="J285" s="253"/>
    </row>
    <row r="286" spans="1:10" ht="11.1" customHeight="1">
      <c r="A286" s="256"/>
      <c r="B286" s="253" t="s">
        <v>362</v>
      </c>
      <c r="F286" s="23">
        <f t="shared" si="8"/>
        <v>-65064</v>
      </c>
      <c r="H286" s="434">
        <v>-65064019</v>
      </c>
      <c r="J286" s="253"/>
    </row>
    <row r="287" spans="1:10" ht="11.1" customHeight="1">
      <c r="A287" s="252"/>
      <c r="B287" s="253"/>
      <c r="F287" s="23">
        <f t="shared" si="8"/>
        <v>0</v>
      </c>
      <c r="H287" s="434"/>
    </row>
    <row r="288" spans="1:10" ht="11.1" customHeight="1">
      <c r="A288" s="252"/>
      <c r="B288" s="253" t="s">
        <v>363</v>
      </c>
      <c r="F288" s="23">
        <f t="shared" si="8"/>
        <v>244514</v>
      </c>
      <c r="H288" s="434">
        <v>244513858</v>
      </c>
      <c r="J288" s="264"/>
    </row>
    <row r="289" spans="1:10" ht="11.1" customHeight="1">
      <c r="F289" s="23">
        <f t="shared" si="8"/>
        <v>0</v>
      </c>
      <c r="H289" s="32"/>
      <c r="J289" s="264"/>
    </row>
    <row r="290" spans="1:10" ht="11.1" customHeight="1">
      <c r="A290" s="263"/>
      <c r="B290" s="264" t="s">
        <v>364</v>
      </c>
      <c r="F290" s="23">
        <f t="shared" si="8"/>
        <v>0</v>
      </c>
      <c r="H290" s="32"/>
      <c r="J290" s="264"/>
    </row>
    <row r="291" spans="1:10" ht="11.1" customHeight="1">
      <c r="A291" s="265">
        <v>253850</v>
      </c>
      <c r="B291" s="264" t="s">
        <v>365</v>
      </c>
      <c r="F291" s="23">
        <f t="shared" si="8"/>
        <v>0</v>
      </c>
      <c r="H291" s="434">
        <v>0</v>
      </c>
      <c r="J291" s="267"/>
    </row>
    <row r="292" spans="1:10" ht="11.1" customHeight="1">
      <c r="A292" s="265">
        <v>190850</v>
      </c>
      <c r="B292" s="264" t="s">
        <v>366</v>
      </c>
      <c r="F292" s="23">
        <f t="shared" si="8"/>
        <v>0</v>
      </c>
      <c r="H292" s="434">
        <v>0</v>
      </c>
      <c r="J292" s="267"/>
    </row>
    <row r="293" spans="1:10" ht="11.1" customHeight="1">
      <c r="A293" s="266">
        <v>117100</v>
      </c>
      <c r="B293" s="267" t="s">
        <v>367</v>
      </c>
      <c r="F293" s="23">
        <f t="shared" si="8"/>
        <v>4050</v>
      </c>
      <c r="H293" s="434">
        <v>4049570</v>
      </c>
      <c r="J293" s="268"/>
    </row>
    <row r="294" spans="1:10" ht="11.1" customHeight="1">
      <c r="A294" s="266">
        <v>164100</v>
      </c>
      <c r="B294" s="267" t="s">
        <v>368</v>
      </c>
      <c r="F294" s="23">
        <f t="shared" si="8"/>
        <v>8690</v>
      </c>
      <c r="H294" s="434">
        <v>8689870</v>
      </c>
      <c r="J294" s="268"/>
    </row>
    <row r="295" spans="1:10" ht="11.1" customHeight="1">
      <c r="A295" s="266">
        <v>252000</v>
      </c>
      <c r="B295" s="268" t="s">
        <v>369</v>
      </c>
      <c r="F295" s="23">
        <f t="shared" si="8"/>
        <v>-12</v>
      </c>
      <c r="H295" s="434">
        <v>-11848</v>
      </c>
      <c r="J295" s="270"/>
    </row>
    <row r="296" spans="1:10" ht="11.1" customHeight="1">
      <c r="A296" s="266">
        <v>235199</v>
      </c>
      <c r="B296" s="268" t="s">
        <v>370</v>
      </c>
      <c r="F296" s="23">
        <f t="shared" si="8"/>
        <v>-473</v>
      </c>
      <c r="H296" s="434">
        <v>-472815</v>
      </c>
      <c r="J296" s="267"/>
    </row>
    <row r="297" spans="1:10" ht="11.1" customHeight="1">
      <c r="A297" s="269"/>
      <c r="B297" s="270" t="s">
        <v>371</v>
      </c>
      <c r="F297" s="23">
        <f t="shared" si="8"/>
        <v>12310</v>
      </c>
      <c r="H297" s="434">
        <v>12310183</v>
      </c>
      <c r="J297" s="264"/>
    </row>
    <row r="298" spans="1:10" ht="11.1" customHeight="1">
      <c r="A298" s="266">
        <v>186710</v>
      </c>
      <c r="B298" s="267" t="s">
        <v>372</v>
      </c>
      <c r="F298" s="23">
        <f t="shared" si="8"/>
        <v>0</v>
      </c>
      <c r="H298" s="434">
        <v>0</v>
      </c>
      <c r="J298" s="264"/>
    </row>
    <row r="299" spans="1:10" ht="11.1" customHeight="1">
      <c r="A299" s="268"/>
      <c r="B299" s="264" t="s">
        <v>373</v>
      </c>
      <c r="F299" s="23">
        <f t="shared" si="8"/>
        <v>24565</v>
      </c>
      <c r="H299" s="434">
        <v>24564960</v>
      </c>
      <c r="J299" s="264"/>
    </row>
    <row r="300" spans="1:10" ht="11.1" customHeight="1">
      <c r="A300" s="268"/>
      <c r="B300" s="264"/>
      <c r="F300" s="23">
        <f t="shared" si="8"/>
        <v>0</v>
      </c>
      <c r="H300" s="434"/>
    </row>
    <row r="301" spans="1:10" ht="11.1" customHeight="1">
      <c r="A301" s="268"/>
      <c r="B301" s="264" t="s">
        <v>374</v>
      </c>
      <c r="F301" s="23">
        <f t="shared" si="8"/>
        <v>269079</v>
      </c>
      <c r="H301" s="434">
        <v>269078818</v>
      </c>
    </row>
  </sheetData>
  <customSheetViews>
    <customSheetView guid="{5BE913A1-B14F-11D2-B0DC-0000832CDFF0}" scale="75" showPageBreaks="1" printArea="1" showRuler="0">
      <pageMargins left="1" right="1" top="0.5" bottom="0.5" header="0.5" footer="0.5"/>
      <printOptions horizontalCentered="1"/>
      <pageSetup scale="89" orientation="portrait" horizontalDpi="300" verticalDpi="300" r:id="rId1"/>
      <headerFooter alignWithMargins="0"/>
    </customSheetView>
    <customSheetView guid="{A15D1964-B049-11D2-8670-0000832CEEE8}" scale="75" showPageBreaks="1" printArea="1" showRuler="0">
      <selection activeCell="F8" sqref="F8:F63"/>
      <pageMargins left="1" right="1" top="0.5" bottom="0.5" header="0.5" footer="0.5"/>
      <printOptions horizontalCentered="1"/>
      <pageSetup scale="89" orientation="portrait" horizontalDpi="300" verticalDpi="300" r:id="rId2"/>
      <headerFooter alignWithMargins="0"/>
    </customSheetView>
  </customSheetViews>
  <mergeCells count="2">
    <mergeCell ref="A3:C3"/>
    <mergeCell ref="A5:C5"/>
  </mergeCells>
  <phoneticPr fontId="0" type="noConversion"/>
  <printOptions horizontalCentered="1"/>
  <pageMargins left="1" right="1" top="0.5" bottom="0.5" header="0.5" footer="0.5"/>
  <pageSetup scale="77" orientation="portrait" horizontalDpi="300" verticalDpi="300" r:id="rId3"/>
  <headerFooter alignWithMargins="0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83ED465A26668459AA6DC672056AAD1" ma:contentTypeVersion="104" ma:contentTypeDescription="" ma:contentTypeScope="" ma:versionID="492f3f74aa671fbc9e82ae37d22169a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2016-02-19T08:00:00+00:00</OpenedDate>
    <Date1 xmlns="dc463f71-b30c-4ab2-9473-d307f9d35888">2016-08-17T07:00:00+00:00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160228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20A1C8B1-261C-4E4F-9002-772CA9E2D12E}"/>
</file>

<file path=customXml/itemProps2.xml><?xml version="1.0" encoding="utf-8"?>
<ds:datastoreItem xmlns:ds="http://schemas.openxmlformats.org/officeDocument/2006/customXml" ds:itemID="{8CB25940-8399-43E3-97A7-E78862667536}"/>
</file>

<file path=customXml/itemProps3.xml><?xml version="1.0" encoding="utf-8"?>
<ds:datastoreItem xmlns:ds="http://schemas.openxmlformats.org/officeDocument/2006/customXml" ds:itemID="{2D2275DE-172F-42BF-B271-7DD4D3E120D4}"/>
</file>

<file path=customXml/itemProps4.xml><?xml version="1.0" encoding="utf-8"?>
<ds:datastoreItem xmlns:ds="http://schemas.openxmlformats.org/officeDocument/2006/customXml" ds:itemID="{1C44D1FE-1F75-4563-A2C3-2A74C82373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13</vt:i4>
      </vt:variant>
    </vt:vector>
  </HeadingPairs>
  <TitlesOfParts>
    <vt:vector size="20" baseType="lpstr">
      <vt:lpstr>ADJ DETAIL INPUT</vt:lpstr>
      <vt:lpstr>RR SUMMARY</vt:lpstr>
      <vt:lpstr>CF</vt:lpstr>
      <vt:lpstr>ADJ SUMMARY</vt:lpstr>
      <vt:lpstr>LEAD SHEETS-DO NOT ENTER</vt:lpstr>
      <vt:lpstr>DEBT CALC</vt:lpstr>
      <vt:lpstr>ROO INPUT</vt:lpstr>
      <vt:lpstr>'DEBT CALC'!ID_Elec</vt:lpstr>
      <vt:lpstr>'ADJ DETAIL INPUT'!Print_Area</vt:lpstr>
      <vt:lpstr>'ADJ SUMMARY'!Print_Area</vt:lpstr>
      <vt:lpstr>CF!Print_Area</vt:lpstr>
      <vt:lpstr>'DEBT CALC'!Print_Area</vt:lpstr>
      <vt:lpstr>'LEAD SHEETS-DO NOT ENTER'!Print_Area</vt:lpstr>
      <vt:lpstr>'ROO INPUT'!Print_Area</vt:lpstr>
      <vt:lpstr>'RR SUMMARY'!Print_Area</vt:lpstr>
      <vt:lpstr>Print_for_CBReport</vt:lpstr>
      <vt:lpstr>Print_for_Checking</vt:lpstr>
      <vt:lpstr>'ADJ DETAIL INPUT'!Print_Titles</vt:lpstr>
      <vt:lpstr>'LEAD SHEETS-DO NOT ENTER'!Print_Titles</vt:lpstr>
      <vt:lpstr>'DEBT CALC'!WA_Elec</vt:lpstr>
    </vt:vector>
  </TitlesOfParts>
  <Company>Micron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Liz Andrews</cp:lastModifiedBy>
  <cp:lastPrinted>2016-05-09T20:06:36Z</cp:lastPrinted>
  <dcterms:created xsi:type="dcterms:W3CDTF">1997-05-15T21:41:44Z</dcterms:created>
  <dcterms:modified xsi:type="dcterms:W3CDTF">2016-05-10T20:23:23Z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0x0101006E56B4D1795A2E4DB2F0B01679ED314A00D83ED465A26668459AA6DC672056AAD1</vt:lpwstr>
  </property>
  <property fmtid="{D5CDD505-2E9C-101B-9397-08002B2CF9AE}" pid="3" name="_docset_NoMedatataSyncRequired">
    <vt:lpwstr>False</vt:lpwstr>
  </property>
</Properties>
</file>