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255" windowWidth="14625" windowHeight="7365"/>
  </bookViews>
  <sheets>
    <sheet name="4.2" sheetId="2" r:id="rId1"/>
    <sheet name="4.3" sheetId="1" r:id="rId2"/>
    <sheet name="4.3.1" sheetId="14" r:id="rId3"/>
    <sheet name="4.3.2" sheetId="15" r:id="rId4"/>
    <sheet name="4.3.3-4.3.4" sheetId="16" r:id="rId5"/>
    <sheet name="4.3.5" sheetId="17" r:id="rId6"/>
    <sheet name="4.3.6" sheetId="13" r:id="rId7"/>
    <sheet name="Adj. By Account (TC)" sheetId="18" r:id="rId8"/>
    <sheet name="Adj. By Account (WA)" sheetId="19" r:id="rId9"/>
  </sheets>
  <externalReferences>
    <externalReference r:id="rId10"/>
    <externalReference r:id="rId11"/>
    <externalReference r:id="rId12"/>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localSheetId="8"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OM1" localSheetId="8" hidden="1">{#N/A,#N/A,FALSE,"Summary";#N/A,#N/A,FALSE,"SmPlants";#N/A,#N/A,FALSE,"Utah";#N/A,#N/A,FALSE,"Idaho";#N/A,#N/A,FALSE,"Lewis River";#N/A,#N/A,FALSE,"NrthUmpq";#N/A,#N/A,FALSE,"KlamRog"}</definedName>
    <definedName name="__123Graph_A" localSheetId="0" hidden="1">[1]Inputs!#REF!</definedName>
    <definedName name="__123Graph_A" localSheetId="6" hidden="1">[1]Inputs!#REF!</definedName>
    <definedName name="__123Graph_A" localSheetId="8" hidden="1">[1]Inputs!#REF!</definedName>
    <definedName name="__123Graph_A" hidden="1">[1]Inputs!#REF!</definedName>
    <definedName name="__123Graph_B" localSheetId="0" hidden="1">[1]Inputs!#REF!</definedName>
    <definedName name="__123Graph_B" localSheetId="6" hidden="1">[1]Inputs!#REF!</definedName>
    <definedName name="__123Graph_B" localSheetId="8" hidden="1">[1]Inputs!#REF!</definedName>
    <definedName name="__123Graph_B" hidden="1">[1]Inputs!#REF!</definedName>
    <definedName name="__123Graph_D" localSheetId="0" hidden="1">[1]Inputs!#REF!</definedName>
    <definedName name="__123Graph_D" localSheetId="6" hidden="1">[1]Inputs!#REF!</definedName>
    <definedName name="__123Graph_D" localSheetId="8" hidden="1">[1]Inputs!#REF!</definedName>
    <definedName name="__123Graph_D" hidden="1">[1]Inputs!#REF!</definedName>
    <definedName name="__123Graph_E" hidden="1">[2]Input!$E$22:$E$37</definedName>
    <definedName name="__123Graph_F" hidden="1">[2]Input!$D$22:$D$37</definedName>
    <definedName name="__j1" localSheetId="7" hidden="1">{"PRINT",#N/A,TRUE,"APPA";"PRINT",#N/A,TRUE,"APS";"PRINT",#N/A,TRUE,"BHPL";"PRINT",#N/A,TRUE,"BHPL2";"PRINT",#N/A,TRUE,"CDWR";"PRINT",#N/A,TRUE,"EWEB";"PRINT",#N/A,TRUE,"LADWP";"PRINT",#N/A,TRUE,"NEVBASE"}</definedName>
    <definedName name="__j2" localSheetId="7" hidden="1">{"PRINT",#N/A,TRUE,"APPA";"PRINT",#N/A,TRUE,"APS";"PRINT",#N/A,TRUE,"BHPL";"PRINT",#N/A,TRUE,"BHPL2";"PRINT",#N/A,TRUE,"CDWR";"PRINT",#N/A,TRUE,"EWEB";"PRINT",#N/A,TRUE,"LADWP";"PRINT",#N/A,TRUE,"NEVBASE"}</definedName>
    <definedName name="__j3" localSheetId="7" hidden="1">{"PRINT",#N/A,TRUE,"APPA";"PRINT",#N/A,TRUE,"APS";"PRINT",#N/A,TRUE,"BHPL";"PRINT",#N/A,TRUE,"BHPL2";"PRINT",#N/A,TRUE,"CDWR";"PRINT",#N/A,TRUE,"EWEB";"PRINT",#N/A,TRUE,"LADWP";"PRINT",#N/A,TRUE,"NEVBASE"}</definedName>
    <definedName name="__j4" localSheetId="7" hidden="1">{"PRINT",#N/A,TRUE,"APPA";"PRINT",#N/A,TRUE,"APS";"PRINT",#N/A,TRUE,"BHPL";"PRINT",#N/A,TRUE,"BHPL2";"PRINT",#N/A,TRUE,"CDWR";"PRINT",#N/A,TRUE,"EWEB";"PRINT",#N/A,TRUE,"LADWP";"PRINT",#N/A,TRUE,"NEVBASE"}</definedName>
    <definedName name="__j5" localSheetId="7" hidden="1">{"PRINT",#N/A,TRUE,"APPA";"PRINT",#N/A,TRUE,"APS";"PRINT",#N/A,TRUE,"BHPL";"PRINT",#N/A,TRUE,"BHPL2";"PRINT",#N/A,TRUE,"CDWR";"PRINT",#N/A,TRUE,"EWEB";"PRINT",#N/A,TRUE,"LADWP";"PRINT",#N/A,TRUE,"NEVBASE"}</definedName>
    <definedName name="__OM1" localSheetId="7" hidden="1">{#N/A,#N/A,FALSE,"Summary";#N/A,#N/A,FALSE,"SmPlants";#N/A,#N/A,FALSE,"Utah";#N/A,#N/A,FALSE,"Idaho";#N/A,#N/A,FALSE,"Lewis River";#N/A,#N/A,FALSE,"NrthUmpq";#N/A,#N/A,FALSE,"KlamRog"}</definedName>
    <definedName name="_Fill" localSheetId="0" hidden="1">#REF!</definedName>
    <definedName name="_Fill" localSheetId="6" hidden="1">#REF!</definedName>
    <definedName name="_Fill" hidden="1">#REF!</definedName>
    <definedName name="_xlnm._FilterDatabase" localSheetId="6" hidden="1">#REF!</definedName>
    <definedName name="_xlnm._FilterDatabase" localSheetId="8" hidden="1">'Adj. By Account (WA)'!$A$7:$K$83</definedName>
    <definedName name="_xlnm._FilterDatabase" hidden="1">#REF!</definedName>
    <definedName name="_j1" localSheetId="6"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6" hidden="1">#REF!</definedName>
    <definedName name="_Key1" hidden="1">#REF!</definedName>
    <definedName name="_Key2" localSheetId="0" hidden="1">#REF!</definedName>
    <definedName name="_Key2" localSheetId="6" hidden="1">#REF!</definedName>
    <definedName name="_Key2" hidden="1">#REF!</definedName>
    <definedName name="_OM1" localSheetId="6"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localSheetId="6" hidden="1">#REF!</definedName>
    <definedName name="_Sort" hidden="1">#REF!</definedName>
    <definedName name="Access_Button1" hidden="1">"Headcount_Workbook_Schedules_List"</definedName>
    <definedName name="AccessDatabase" hidden="1">"P:\HR\SharonPlummer\Headcount Workbook.mdb"</definedName>
    <definedName name="cgf" localSheetId="6" hidden="1">{"PRINT",#N/A,TRUE,"APPA";"PRINT",#N/A,TRUE,"APS";"PRINT",#N/A,TRUE,"BHPL";"PRINT",#N/A,TRUE,"BHPL2";"PRINT",#N/A,TRUE,"CDWR";"PRINT",#N/A,TRUE,"EWEB";"PRINT",#N/A,TRUE,"LADWP";"PRINT",#N/A,TRUE,"NEVBASE"}</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hidden="1">{"YTD-Total",#N/A,TRUE,"Provision";"YTD-Utility",#N/A,TRUE,"Prov Utility";"YTD-NonUtility",#N/A,TRUE,"Prov NonUtility"}</definedName>
    <definedName name="DUDE" localSheetId="0" hidden="1">#REF!</definedName>
    <definedName name="DUDE" localSheetId="6" hidden="1">#REF!</definedName>
    <definedName name="DUDE" hidden="1">#REF!</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6" hidden="1">{"PRINT",#N/A,TRUE,"APPA";"PRINT",#N/A,TRUE,"APS";"PRINT",#N/A,TRUE,"BHPL";"PRINT",#N/A,TRUE,"BHPL2";"PRINT",#N/A,TRUE,"CDWR";"PRINT",#N/A,TRUE,"EWEB";"PRINT",#N/A,TRUE,"LADWP";"PRINT",#N/A,TRUE,"NEVBASE"}</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6" hidden="1">{#N/A,#N/A,FALSE,"Summary";#N/A,#N/A,FALSE,"SmPlants";#N/A,#N/A,FALSE,"Utah";#N/A,#N/A,FALSE,"Idaho";#N/A,#N/A,FALSE,"Lewis River";#N/A,#N/A,FALSE,"NrthUmpq";#N/A,#N/A,FALSE,"KlamRog"}</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6" hidden="1">{"PRINT",#N/A,TRUE,"APPA";"PRINT",#N/A,TRUE,"APS";"PRINT",#N/A,TRUE,"BHPL";"PRINT",#N/A,TRUE,"BHPL2";"PRINT",#N/A,TRUE,"CDWR";"PRINT",#N/A,TRUE,"EWEB";"PRINT",#N/A,TRUE,"LADWP";"PRINT",#N/A,TRUE,"NEVBASE"}</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6" hidden="1">{#N/A,#N/A,FALSE,"Summary";#N/A,#N/A,FALSE,"SmPlants";#N/A,#N/A,FALSE,"Utah";#N/A,#N/A,FALSE,"Idaho";#N/A,#N/A,FALSE,"Lewis River";#N/A,#N/A,FALSE,"NrthUmpq";#N/A,#N/A,FALSE,"KlamRog"}</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6" hidden="1">[3]Inputs!#REF!</definedName>
    <definedName name="PricingInfo" localSheetId="8" hidden="1">[3]Inputs!#REF!</definedName>
    <definedName name="PricingInfo" hidden="1">[3]Inputs!#REF!</definedName>
    <definedName name="_xlnm.Print_Area" localSheetId="0">'4.2'!$A$1:$J$71</definedName>
    <definedName name="_xlnm.Print_Area" localSheetId="1">'4.3'!$A$1:$J$71</definedName>
    <definedName name="_xlnm.Print_Area" localSheetId="2">'4.3.1'!$A$1:$K$42</definedName>
    <definedName name="_xlnm.Print_Area" localSheetId="3">'4.3.2'!$A$1:$J$31</definedName>
    <definedName name="_xlnm.Print_Area" localSheetId="4">'4.3.3-4.3.4'!$A$1:$P$90</definedName>
    <definedName name="_xlnm.Print_Area" localSheetId="7">'Adj. By Account (TC)'!$A$1:$I$89</definedName>
    <definedName name="_xlnm.Print_Area" localSheetId="8">'Adj. By Account (WA)'!$B$1:$K$89</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6" hidden="1">{"PRINT",#N/A,TRUE,"APPA";"PRINT",#N/A,TRUE,"APS";"PRINT",#N/A,TRUE,"BHPL";"PRINT",#N/A,TRUE,"BHPL2";"PRINT",#N/A,TRUE,"CDWR";"PRINT",#N/A,TRUE,"EWEB";"PRINT",#N/A,TRUE,"LADWP";"PRINT",#N/A,TRUE,"NEVBASE"}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6" hidden="1">"45E0HSXTFNPZNJBTUASVO6FBF"</definedName>
    <definedName name="SAPBEXwbID" hidden="1">"44KU92Q9LH2VK4DK86GZ93AXN"</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tandard1" localSheetId="6" hidden="1">{"YTD-Total",#N/A,FALSE,"Provision"}</definedName>
    <definedName name="standard1" localSheetId="7" hidden="1">{"YTD-Total",#N/A,FALSE,"Provision"}</definedName>
    <definedName name="standard1" localSheetId="8" hidden="1">{"YTD-Total",#N/A,FALSE,"Provision"}</definedName>
    <definedName name="standard1" hidden="1">{"YTD-Total",#N/A,FALSE,"Provision"}</definedName>
    <definedName name="wrn.1996._.Hydro._.5._.Year._.Forecast._.Budget." localSheetId="6" hidden="1">{#N/A,#N/A,FALSE,"Summary";#N/A,#N/A,FALSE,"SmPlants";#N/A,#N/A,FALSE,"Utah";#N/A,#N/A,FALSE,"Idaho";#N/A,#N/A,FALSE,"Lewis River";#N/A,#N/A,FALSE,"NrthUmpq";#N/A,#N/A,FALSE,"KlamRog"}</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6" hidden="1">{"Page 3.4.1",#N/A,FALSE,"Totals";"Page 3.4.2",#N/A,FALSE,"Totals"}</definedName>
    <definedName name="wrn.Adj._.Back_Up." localSheetId="7"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6" hidden="1">{#N/A,#N/A,FALSE,"cover";#N/A,#N/A,FALSE,"lead sheet";#N/A,#N/A,FALSE,"Adj backup";#N/A,#N/A,FALSE,"t Accounts"}</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6" hidden="1">{"FullView",#N/A,FALSE,"Consltd-For contngcy"}</definedName>
    <definedName name="wrn.Full._.View." localSheetId="7" hidden="1">{"FullView",#N/A,FALSE,"Consltd-For contngcy"}</definedName>
    <definedName name="wrn.Full._.View." localSheetId="8" hidden="1">{"FullView",#N/A,FALSE,"Consltd-For contngcy"}</definedName>
    <definedName name="wrn.Full._.View." hidden="1">{"FullView",#N/A,FALSE,"Consltd-For contngcy"}</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6" hidden="1">{"Open issues Only",#N/A,FALSE,"TIMELINE"}</definedName>
    <definedName name="wrn.Open._.Issues._.Only." localSheetId="7" hidden="1">{"Open issues Only",#N/A,FALSE,"TIMELINE"}</definedName>
    <definedName name="wrn.Open._.Issues._.Only." localSheetId="8" hidden="1">{"Open issues Only",#N/A,FALSE,"TIMELINE"}</definedName>
    <definedName name="wrn.Open._.Issues._.Only." hidden="1">{"Open issues Only",#N/A,FALSE,"TIMELINE"}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FSreconview." localSheetId="6" hidden="1">{"PFS recon view",#N/A,FALSE,"Hyperion Proof"}</definedName>
    <definedName name="wrn.PFSreconview." localSheetId="7" hidden="1">{"PFS recon view",#N/A,FALSE,"Hyperion Proof"}</definedName>
    <definedName name="wrn.PFSreconview." localSheetId="8" hidden="1">{"PFS recon view",#N/A,FALSE,"Hyperion Proof"}</definedName>
    <definedName name="wrn.PFSreconview." hidden="1">{"PFS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hidden="1">{"PGHC recon view",#N/A,FALSE,"Hyperion Proof"}</definedName>
    <definedName name="wrn.PHI._.all._.other._.months." localSheetId="6" hidden="1">{#N/A,#N/A,FALSE,"PHI MTD";#N/A,#N/A,FALSE,"PHI YTD"}</definedName>
    <definedName name="wrn.PHI._.all._.other._.months." localSheetId="7"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6" hidden="1">{#N/A,#N/A,FALSE,"PHI"}</definedName>
    <definedName name="wrn.PHI._.only." localSheetId="7" hidden="1">{#N/A,#N/A,FALSE,"PHI"}</definedName>
    <definedName name="wrn.PHI._.only." localSheetId="8" hidden="1">{#N/A,#N/A,FALSE,"PHI"}</definedName>
    <definedName name="wrn.PHI._.only." hidden="1">{#N/A,#N/A,FALSE,"PHI"}</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6" hidden="1">{"PPM Co Code View",#N/A,FALSE,"Comp Codes"}</definedName>
    <definedName name="wrn.PPMCoCodeView." localSheetId="7" hidden="1">{"PPM Co Code View",#N/A,FALSE,"Comp Codes"}</definedName>
    <definedName name="wrn.PPMCoCodeView." localSheetId="8" hidden="1">{"PPM Co Code View",#N/A,FALSE,"Comp Codes"}</definedName>
    <definedName name="wrn.PPMCoCodeView." hidden="1">{"PPM Co Code View",#N/A,FALSE,"Comp Codes"}</definedName>
    <definedName name="wrn.PPMreconview." localSheetId="6" hidden="1">{"PPM Recon View",#N/A,FALSE,"Hyperion Proof"}</definedName>
    <definedName name="wrn.PPMreconview." localSheetId="7" hidden="1">{"PPM Recon View",#N/A,FALSE,"Hyperion Proof"}</definedName>
    <definedName name="wrn.PPMreconview." localSheetId="8" hidden="1">{"PPM Recon View",#N/A,FALSE,"Hyperion Proof"}</definedName>
    <definedName name="wrn.PPMreconview." hidden="1">{"PPM Recon View",#N/A,FALSE,"Hyperion Proof"}</definedName>
    <definedName name="wrn.ProofElectricOnly." localSheetId="6" hidden="1">{"Electric Only",#N/A,FALSE,"Hyperion Proof"}</definedName>
    <definedName name="wrn.ProofElectricOnly." localSheetId="7" hidden="1">{"Electric Only",#N/A,FALSE,"Hyperion Proof"}</definedName>
    <definedName name="wrn.ProofElectricOnly." localSheetId="8" hidden="1">{"Electric Only",#N/A,FALSE,"Hyperion Proof"}</definedName>
    <definedName name="wrn.ProofElectricOnly." hidden="1">{"Electric Only",#N/A,FALSE,"Hyperion Proof"}</definedName>
    <definedName name="wrn.ProofTotal." localSheetId="6" hidden="1">{"Proof Total",#N/A,FALSE,"Hyperion Proof"}</definedName>
    <definedName name="wrn.ProofTotal." localSheetId="7" hidden="1">{"Proof Total",#N/A,FALSE,"Hyperion Proof"}</definedName>
    <definedName name="wrn.ProofTotal." localSheetId="8" hidden="1">{"Proof Total",#N/A,FALSE,"Hyperion Proof"}</definedName>
    <definedName name="wrn.ProofTotal." hidden="1">{"Proof Total",#N/A,FALSE,"Hyperion Proof"}</definedName>
    <definedName name="wrn.Reformat._.only." localSheetId="6" hidden="1">{#N/A,#N/A,FALSE,"Dec 1999 mapping"}</definedName>
    <definedName name="wrn.Reformat._.only." localSheetId="7" hidden="1">{#N/A,#N/A,FALSE,"Dec 1999 mapping"}</definedName>
    <definedName name="wrn.Reformat._.only." localSheetId="8" hidden="1">{#N/A,#N/A,FALSE,"Dec 1999 mapping"}</definedName>
    <definedName name="wrn.Reformat._.only." hidden="1">{#N/A,#N/A,FALSE,"Dec 1999 mapping"}</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6" hidden="1">{"YTD-Total",#N/A,FALSE,"Provision"}</definedName>
    <definedName name="wrn.Standard." localSheetId="7" hidden="1">{"YTD-Total",#N/A,FALSE,"Provision"}</definedName>
    <definedName name="wrn.Standard." localSheetId="8" hidden="1">{"YTD-Total",#N/A,FALSE,"Provision"}</definedName>
    <definedName name="wrn.Standard." hidden="1">{"YTD-Total",#N/A,FALSE,"Provision"}</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Utility._.Only." localSheetId="6" hidden="1">{"YTD-Utility",#N/A,FALSE,"Prov Utility"}</definedName>
    <definedName name="wrn.Standard._.Utility._.Only." localSheetId="7" hidden="1">{"YTD-Utility",#N/A,FALSE,"Prov Utility"}</definedName>
    <definedName name="wrn.Standard._.Utility._.Only." localSheetId="8" hidden="1">{"YTD-Utility",#N/A,FALSE,"Prov Utility"}</definedName>
    <definedName name="wrn.Standard._.Utility._.Only." hidden="1">{"YTD-Utility",#N/A,FALSE,"Prov Utility"}</definedName>
    <definedName name="wrn.Summary._.View." localSheetId="6" hidden="1">{#N/A,#N/A,FALSE,"Consltd-For contngcy"}</definedName>
    <definedName name="wrn.Summary._.View." localSheetId="7" hidden="1">{#N/A,#N/A,FALSE,"Consltd-For contngcy"}</definedName>
    <definedName name="wrn.Summary._.View." localSheetId="8" hidden="1">{#N/A,#N/A,FALSE,"Consltd-For contngcy"}</definedName>
    <definedName name="wrn.Summary._.View." hidden="1">{#N/A,#N/A,FALSE,"Consltd-For contngcy"}</definedName>
    <definedName name="wrn.UK._.Conversion._.Only." localSheetId="6" hidden="1">{#N/A,#N/A,FALSE,"Dec 1999 UK Continuing Ops"}</definedName>
    <definedName name="wrn.UK._.Conversion._.Only." localSheetId="7" hidden="1">{#N/A,#N/A,FALSE,"Dec 1999 UK Continuing Ops"}</definedName>
    <definedName name="wrn.UK._.Conversion._.Only." localSheetId="8" hidden="1">{#N/A,#N/A,FALSE,"Dec 1999 UK Continuing Ops"}</definedName>
    <definedName name="wrn.UK._.Conversion._.Only." hidden="1">{#N/A,#N/A,FALSE,"Dec 1999 UK Continuing Ops"}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6" hidden="1">#REF!</definedName>
    <definedName name="Z_01844156_6462_4A28_9785_1A86F4D0C834_.wvu.PrintTitles" hidden="1">#REF!</definedName>
  </definedNames>
  <calcPr calcId="145621" calcMode="manual" iterate="1"/>
</workbook>
</file>

<file path=xl/calcChain.xml><?xml version="1.0" encoding="utf-8"?>
<calcChain xmlns="http://schemas.openxmlformats.org/spreadsheetml/2006/main">
  <c r="I22" i="15" l="1"/>
  <c r="H22" i="15"/>
  <c r="I21" i="15"/>
  <c r="H21" i="15"/>
  <c r="I20" i="15"/>
  <c r="H20" i="15"/>
  <c r="I19" i="15"/>
  <c r="H19" i="15"/>
  <c r="I18" i="15"/>
  <c r="I23" i="15" s="1"/>
  <c r="H18" i="15"/>
  <c r="H23" i="15" s="1"/>
  <c r="E22" i="15"/>
  <c r="F22" i="15" s="1"/>
  <c r="E21" i="15"/>
  <c r="F21" i="15" s="1"/>
  <c r="E20" i="15"/>
  <c r="F20" i="15" s="1"/>
  <c r="E19" i="15"/>
  <c r="F19" i="15" s="1"/>
  <c r="E18" i="15"/>
  <c r="F18" i="15" s="1"/>
  <c r="C23" i="15"/>
  <c r="F23" i="15" l="1"/>
  <c r="E23" i="15"/>
  <c r="I52" i="1"/>
  <c r="I50" i="1"/>
  <c r="I47" i="1"/>
  <c r="I45" i="1"/>
  <c r="I44" i="1"/>
  <c r="I42"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52" i="2"/>
  <c r="I50" i="2"/>
  <c r="I47" i="2"/>
  <c r="I45" i="2"/>
  <c r="I44" i="2"/>
  <c r="I42"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10" i="2"/>
  <c r="I13" i="15" l="1"/>
  <c r="K87" i="19" l="1"/>
  <c r="H87" i="19"/>
  <c r="D83" i="19"/>
  <c r="A83" i="19"/>
  <c r="D82" i="19"/>
  <c r="A82" i="19"/>
  <c r="D81" i="19"/>
  <c r="A81" i="19"/>
  <c r="A80" i="19"/>
  <c r="D79" i="19"/>
  <c r="A79" i="19"/>
  <c r="D78" i="19"/>
  <c r="A78" i="19"/>
  <c r="D77" i="19"/>
  <c r="A77" i="19"/>
  <c r="D76" i="19"/>
  <c r="A76" i="19"/>
  <c r="D75" i="19"/>
  <c r="A75" i="19"/>
  <c r="D74" i="19"/>
  <c r="A74" i="19"/>
  <c r="A73" i="19"/>
  <c r="D72" i="19"/>
  <c r="A72" i="19"/>
  <c r="D71" i="19"/>
  <c r="A71" i="19"/>
  <c r="D70" i="19"/>
  <c r="A70" i="19"/>
  <c r="D69" i="19"/>
  <c r="A69" i="19"/>
  <c r="D68" i="19"/>
  <c r="A68" i="19"/>
  <c r="D67" i="19"/>
  <c r="A67" i="19"/>
  <c r="D66" i="19"/>
  <c r="A66" i="19"/>
  <c r="D65" i="19"/>
  <c r="A65" i="19"/>
  <c r="D64" i="19"/>
  <c r="A64" i="19"/>
  <c r="D63" i="19"/>
  <c r="A63" i="19"/>
  <c r="D62" i="19"/>
  <c r="A62" i="19"/>
  <c r="D61" i="19"/>
  <c r="A61" i="19"/>
  <c r="D60" i="19"/>
  <c r="A60" i="19"/>
  <c r="D59" i="19"/>
  <c r="A59" i="19"/>
  <c r="D58" i="19"/>
  <c r="A58" i="19"/>
  <c r="D57" i="19"/>
  <c r="A57" i="19"/>
  <c r="D56" i="19"/>
  <c r="A56" i="19"/>
  <c r="D55" i="19"/>
  <c r="A55" i="19"/>
  <c r="D54" i="19"/>
  <c r="A54" i="19"/>
  <c r="D53" i="19"/>
  <c r="A53" i="19"/>
  <c r="D52" i="19"/>
  <c r="A52" i="19"/>
  <c r="D51" i="19"/>
  <c r="A51" i="19"/>
  <c r="D50" i="19"/>
  <c r="A50" i="19"/>
  <c r="D49" i="19"/>
  <c r="A49" i="19"/>
  <c r="D48" i="19"/>
  <c r="A48" i="19"/>
  <c r="D47" i="19"/>
  <c r="A47" i="19"/>
  <c r="D46" i="19"/>
  <c r="A46" i="19"/>
  <c r="D45" i="19"/>
  <c r="A45" i="19"/>
  <c r="D44" i="19"/>
  <c r="A44" i="19"/>
  <c r="D43" i="19"/>
  <c r="A43" i="19"/>
  <c r="D42" i="19"/>
  <c r="A42" i="19"/>
  <c r="D41" i="19"/>
  <c r="A41" i="19"/>
  <c r="D40" i="19"/>
  <c r="A40" i="19"/>
  <c r="D39" i="19"/>
  <c r="A39" i="19"/>
  <c r="D38" i="19"/>
  <c r="A38" i="19"/>
  <c r="D37" i="19"/>
  <c r="A37" i="19"/>
  <c r="D36" i="19"/>
  <c r="A36" i="19"/>
  <c r="D35" i="19"/>
  <c r="A35" i="19"/>
  <c r="D34" i="19"/>
  <c r="A34" i="19"/>
  <c r="D33" i="19"/>
  <c r="A33" i="19"/>
  <c r="D32" i="19"/>
  <c r="A32" i="19"/>
  <c r="D31" i="19"/>
  <c r="A31" i="19"/>
  <c r="D30" i="19"/>
  <c r="A30" i="19"/>
  <c r="D29" i="19"/>
  <c r="A29" i="19"/>
  <c r="D28" i="19"/>
  <c r="A28" i="19"/>
  <c r="D27" i="19"/>
  <c r="A27" i="19"/>
  <c r="D26" i="19"/>
  <c r="A26" i="19"/>
  <c r="D25" i="19"/>
  <c r="A25" i="19"/>
  <c r="D24" i="19"/>
  <c r="A24" i="19"/>
  <c r="D23" i="19"/>
  <c r="A23" i="19"/>
  <c r="D22" i="19"/>
  <c r="A22" i="19"/>
  <c r="D21" i="19"/>
  <c r="A21" i="19"/>
  <c r="D20" i="19"/>
  <c r="A20" i="19"/>
  <c r="D19" i="19"/>
  <c r="A19" i="19"/>
  <c r="D18" i="19"/>
  <c r="A18" i="19"/>
  <c r="D17" i="19"/>
  <c r="A17" i="19"/>
  <c r="D16" i="19"/>
  <c r="A16" i="19"/>
  <c r="D15" i="19"/>
  <c r="A15" i="19"/>
  <c r="D14" i="19"/>
  <c r="A14" i="19"/>
  <c r="D13" i="19"/>
  <c r="A13" i="19"/>
  <c r="D12" i="19"/>
  <c r="A12" i="19"/>
  <c r="D11" i="19"/>
  <c r="A11" i="19"/>
  <c r="D10" i="19"/>
  <c r="A10" i="19"/>
  <c r="D9" i="19"/>
  <c r="A9" i="19"/>
  <c r="D8" i="19"/>
  <c r="A8" i="19"/>
  <c r="B87" i="18"/>
  <c r="D92" i="19" s="1"/>
  <c r="B85" i="18"/>
  <c r="D93" i="19" s="1"/>
  <c r="A1" i="17"/>
  <c r="I72" i="16"/>
  <c r="J71" i="16"/>
  <c r="J69" i="16"/>
  <c r="J68" i="16"/>
  <c r="C67" i="16"/>
  <c r="F66" i="16"/>
  <c r="N65" i="16"/>
  <c r="M64" i="16"/>
  <c r="J63" i="16"/>
  <c r="I62" i="16"/>
  <c r="I39" i="16"/>
  <c r="N38" i="16"/>
  <c r="J36" i="16"/>
  <c r="J35" i="16"/>
  <c r="C34" i="16"/>
  <c r="F33" i="16"/>
  <c r="N32" i="16"/>
  <c r="M31" i="16"/>
  <c r="E31" i="16"/>
  <c r="J30" i="16"/>
  <c r="E30" i="16"/>
  <c r="I29" i="16"/>
  <c r="N54" i="16"/>
  <c r="N87" i="16" s="1"/>
  <c r="M54" i="16"/>
  <c r="M87" i="16" s="1"/>
  <c r="L54" i="16"/>
  <c r="L87" i="16" s="1"/>
  <c r="K54" i="16"/>
  <c r="K87" i="16" s="1"/>
  <c r="J54" i="16"/>
  <c r="J87" i="16" s="1"/>
  <c r="I54" i="16"/>
  <c r="I87" i="16" s="1"/>
  <c r="H54" i="16"/>
  <c r="H87" i="16" s="1"/>
  <c r="G54" i="16"/>
  <c r="G87" i="16" s="1"/>
  <c r="F54" i="16"/>
  <c r="F87" i="16" s="1"/>
  <c r="E54" i="16"/>
  <c r="E87" i="16" s="1"/>
  <c r="D54" i="16"/>
  <c r="D87" i="16" s="1"/>
  <c r="C54" i="16"/>
  <c r="N53" i="16"/>
  <c r="N86" i="16" s="1"/>
  <c r="M53" i="16"/>
  <c r="M86" i="16" s="1"/>
  <c r="L53" i="16"/>
  <c r="L86" i="16" s="1"/>
  <c r="K53" i="16"/>
  <c r="K86" i="16" s="1"/>
  <c r="J53" i="16"/>
  <c r="J86" i="16" s="1"/>
  <c r="I53" i="16"/>
  <c r="I86" i="16" s="1"/>
  <c r="H53" i="16"/>
  <c r="H86" i="16" s="1"/>
  <c r="G53" i="16"/>
  <c r="G86" i="16" s="1"/>
  <c r="F53" i="16"/>
  <c r="F86" i="16" s="1"/>
  <c r="E53" i="16"/>
  <c r="E86" i="16" s="1"/>
  <c r="D53" i="16"/>
  <c r="D86" i="16" s="1"/>
  <c r="C53" i="16"/>
  <c r="N52" i="16"/>
  <c r="N85" i="16" s="1"/>
  <c r="M52" i="16"/>
  <c r="M85" i="16" s="1"/>
  <c r="L52" i="16"/>
  <c r="L85" i="16" s="1"/>
  <c r="K52" i="16"/>
  <c r="K85" i="16" s="1"/>
  <c r="J52" i="16"/>
  <c r="J85" i="16" s="1"/>
  <c r="I52" i="16"/>
  <c r="I85" i="16" s="1"/>
  <c r="H52" i="16"/>
  <c r="H85" i="16" s="1"/>
  <c r="G52" i="16"/>
  <c r="G85" i="16" s="1"/>
  <c r="F52" i="16"/>
  <c r="F85" i="16" s="1"/>
  <c r="E52" i="16"/>
  <c r="E85" i="16" s="1"/>
  <c r="D52" i="16"/>
  <c r="D85" i="16" s="1"/>
  <c r="C52" i="16"/>
  <c r="N51" i="16"/>
  <c r="N84" i="16" s="1"/>
  <c r="M51" i="16"/>
  <c r="M84" i="16" s="1"/>
  <c r="L51" i="16"/>
  <c r="L84" i="16" s="1"/>
  <c r="K51" i="16"/>
  <c r="K84" i="16" s="1"/>
  <c r="J51" i="16"/>
  <c r="J84" i="16" s="1"/>
  <c r="I51" i="16"/>
  <c r="I84" i="16" s="1"/>
  <c r="H51" i="16"/>
  <c r="H84" i="16" s="1"/>
  <c r="G51" i="16"/>
  <c r="G84" i="16" s="1"/>
  <c r="F51" i="16"/>
  <c r="F84" i="16" s="1"/>
  <c r="E51" i="16"/>
  <c r="E84" i="16" s="1"/>
  <c r="D51" i="16"/>
  <c r="D84" i="16" s="1"/>
  <c r="O20" i="16"/>
  <c r="N50" i="16"/>
  <c r="N83" i="16" s="1"/>
  <c r="M50" i="16"/>
  <c r="M83" i="16" s="1"/>
  <c r="L50" i="16"/>
  <c r="L83" i="16" s="1"/>
  <c r="K50" i="16"/>
  <c r="K83" i="16" s="1"/>
  <c r="J50" i="16"/>
  <c r="J83" i="16" s="1"/>
  <c r="I50" i="16"/>
  <c r="I83" i="16" s="1"/>
  <c r="H50" i="16"/>
  <c r="H83" i="16" s="1"/>
  <c r="G50" i="16"/>
  <c r="G83" i="16" s="1"/>
  <c r="F50" i="16"/>
  <c r="F83" i="16" s="1"/>
  <c r="E50" i="16"/>
  <c r="E83" i="16" s="1"/>
  <c r="D50" i="16"/>
  <c r="D83" i="16" s="1"/>
  <c r="C50" i="16"/>
  <c r="N49" i="16"/>
  <c r="N82" i="16" s="1"/>
  <c r="M49" i="16"/>
  <c r="M82" i="16" s="1"/>
  <c r="L49" i="16"/>
  <c r="L82" i="16" s="1"/>
  <c r="K49" i="16"/>
  <c r="K82" i="16" s="1"/>
  <c r="J49" i="16"/>
  <c r="J82" i="16" s="1"/>
  <c r="I49" i="16"/>
  <c r="I82" i="16" s="1"/>
  <c r="H49" i="16"/>
  <c r="H82" i="16" s="1"/>
  <c r="G49" i="16"/>
  <c r="G82" i="16" s="1"/>
  <c r="F49" i="16"/>
  <c r="F82" i="16" s="1"/>
  <c r="E49" i="16"/>
  <c r="E82" i="16" s="1"/>
  <c r="D49" i="16"/>
  <c r="D82" i="16" s="1"/>
  <c r="O18" i="16"/>
  <c r="N48" i="16"/>
  <c r="N81" i="16" s="1"/>
  <c r="M48" i="16"/>
  <c r="M81" i="16" s="1"/>
  <c r="L48" i="16"/>
  <c r="L81" i="16" s="1"/>
  <c r="K48" i="16"/>
  <c r="K81" i="16" s="1"/>
  <c r="J48" i="16"/>
  <c r="J81" i="16" s="1"/>
  <c r="I48" i="16"/>
  <c r="I81" i="16" s="1"/>
  <c r="H48" i="16"/>
  <c r="H81" i="16" s="1"/>
  <c r="G48" i="16"/>
  <c r="G81" i="16" s="1"/>
  <c r="F48" i="16"/>
  <c r="F81" i="16" s="1"/>
  <c r="E48" i="16"/>
  <c r="E81" i="16" s="1"/>
  <c r="D48" i="16"/>
  <c r="D81" i="16" s="1"/>
  <c r="C48" i="16"/>
  <c r="N47" i="16"/>
  <c r="N80" i="16" s="1"/>
  <c r="M47" i="16"/>
  <c r="M80" i="16" s="1"/>
  <c r="L47" i="16"/>
  <c r="L80" i="16" s="1"/>
  <c r="K47" i="16"/>
  <c r="K80" i="16" s="1"/>
  <c r="J47" i="16"/>
  <c r="J80" i="16" s="1"/>
  <c r="I47" i="16"/>
  <c r="I80" i="16" s="1"/>
  <c r="H47" i="16"/>
  <c r="H80" i="16" s="1"/>
  <c r="G47" i="16"/>
  <c r="G80" i="16" s="1"/>
  <c r="F47" i="16"/>
  <c r="F80" i="16" s="1"/>
  <c r="E47" i="16"/>
  <c r="E80" i="16" s="1"/>
  <c r="D47" i="16"/>
  <c r="D80" i="16" s="1"/>
  <c r="O16" i="16"/>
  <c r="N46" i="16"/>
  <c r="N79" i="16" s="1"/>
  <c r="M46" i="16"/>
  <c r="M79" i="16" s="1"/>
  <c r="L46" i="16"/>
  <c r="L79" i="16" s="1"/>
  <c r="K46" i="16"/>
  <c r="K79" i="16" s="1"/>
  <c r="J46" i="16"/>
  <c r="J79" i="16" s="1"/>
  <c r="I46" i="16"/>
  <c r="I79" i="16" s="1"/>
  <c r="H46" i="16"/>
  <c r="H79" i="16" s="1"/>
  <c r="G46" i="16"/>
  <c r="G79" i="16" s="1"/>
  <c r="F46" i="16"/>
  <c r="F79" i="16" s="1"/>
  <c r="E46" i="16"/>
  <c r="E79" i="16" s="1"/>
  <c r="D46" i="16"/>
  <c r="D79" i="16" s="1"/>
  <c r="C46" i="16"/>
  <c r="N45" i="16"/>
  <c r="N78" i="16" s="1"/>
  <c r="M45" i="16"/>
  <c r="M78" i="16" s="1"/>
  <c r="L45" i="16"/>
  <c r="L78" i="16" s="1"/>
  <c r="K45" i="16"/>
  <c r="K78" i="16" s="1"/>
  <c r="J45" i="16"/>
  <c r="J78" i="16" s="1"/>
  <c r="I45" i="16"/>
  <c r="I78" i="16" s="1"/>
  <c r="H45" i="16"/>
  <c r="H78" i="16" s="1"/>
  <c r="G45" i="16"/>
  <c r="G78" i="16" s="1"/>
  <c r="F45" i="16"/>
  <c r="F78" i="16" s="1"/>
  <c r="E45" i="16"/>
  <c r="E78" i="16" s="1"/>
  <c r="D45" i="16"/>
  <c r="D78" i="16" s="1"/>
  <c r="O14" i="16"/>
  <c r="N44" i="16"/>
  <c r="M44" i="16"/>
  <c r="L44" i="16"/>
  <c r="K44" i="16"/>
  <c r="J44" i="16"/>
  <c r="I44" i="16"/>
  <c r="H44" i="16"/>
  <c r="G44" i="16"/>
  <c r="F44" i="16"/>
  <c r="E44" i="16"/>
  <c r="D44" i="16"/>
  <c r="C44" i="16"/>
  <c r="O12" i="16"/>
  <c r="O43" i="16" s="1"/>
  <c r="O7" i="16"/>
  <c r="R7" i="16" s="1"/>
  <c r="O6" i="16"/>
  <c r="R6" i="16" s="1"/>
  <c r="N8" i="16"/>
  <c r="M8" i="16"/>
  <c r="L8" i="16"/>
  <c r="K8" i="16"/>
  <c r="J8" i="16"/>
  <c r="I8" i="16"/>
  <c r="H8" i="16"/>
  <c r="G8" i="16"/>
  <c r="F8" i="16"/>
  <c r="E8" i="16"/>
  <c r="D8" i="16"/>
  <c r="C8" i="16"/>
  <c r="I27" i="15"/>
  <c r="F27" i="15"/>
  <c r="E14" i="15"/>
  <c r="C15" i="15"/>
  <c r="H11" i="15"/>
  <c r="I11" i="15" s="1"/>
  <c r="E11" i="15"/>
  <c r="F11" i="15" s="1"/>
  <c r="C9" i="15"/>
  <c r="A1" i="15"/>
  <c r="D23" i="13"/>
  <c r="D10" i="13"/>
  <c r="D13" i="13"/>
  <c r="D15" i="13" s="1"/>
  <c r="D17" i="13" s="1"/>
  <c r="F13" i="15" s="1"/>
  <c r="D73" i="19" l="1"/>
  <c r="D80" i="19"/>
  <c r="D85" i="19" s="1"/>
  <c r="D89" i="19" s="1"/>
  <c r="D28" i="13"/>
  <c r="D25" i="13"/>
  <c r="D30" i="13"/>
  <c r="D32" i="13" s="1"/>
  <c r="C25" i="15"/>
  <c r="C77" i="16"/>
  <c r="O44" i="16"/>
  <c r="E77" i="16"/>
  <c r="E88" i="16" s="1"/>
  <c r="E55" i="16"/>
  <c r="G77" i="16"/>
  <c r="G88" i="16" s="1"/>
  <c r="G55" i="16"/>
  <c r="I77" i="16"/>
  <c r="I88" i="16" s="1"/>
  <c r="I55" i="16"/>
  <c r="K77" i="16"/>
  <c r="K88" i="16" s="1"/>
  <c r="K55" i="16"/>
  <c r="M77" i="16"/>
  <c r="M88" i="16" s="1"/>
  <c r="M55" i="16"/>
  <c r="C79" i="16"/>
  <c r="O79" i="16" s="1"/>
  <c r="O46" i="16"/>
  <c r="C81" i="16"/>
  <c r="O81" i="16" s="1"/>
  <c r="O48" i="16"/>
  <c r="C83" i="16"/>
  <c r="O83" i="16" s="1"/>
  <c r="O50" i="16"/>
  <c r="C85" i="16"/>
  <c r="O85" i="16" s="1"/>
  <c r="O52" i="16"/>
  <c r="C86" i="16"/>
  <c r="O86" i="16" s="1"/>
  <c r="O53" i="16"/>
  <c r="C87" i="16"/>
  <c r="O87" i="16" s="1"/>
  <c r="O54" i="16"/>
  <c r="F14" i="15"/>
  <c r="F15" i="15" s="1"/>
  <c r="H14" i="15"/>
  <c r="I14" i="15" s="1"/>
  <c r="I15" i="15" s="1"/>
  <c r="D77" i="16"/>
  <c r="D88" i="16" s="1"/>
  <c r="D55" i="16"/>
  <c r="F77" i="16"/>
  <c r="F88" i="16" s="1"/>
  <c r="F55" i="16"/>
  <c r="H77" i="16"/>
  <c r="H88" i="16" s="1"/>
  <c r="H55" i="16"/>
  <c r="J77" i="16"/>
  <c r="J88" i="16" s="1"/>
  <c r="J55" i="16"/>
  <c r="L77" i="16"/>
  <c r="L88" i="16" s="1"/>
  <c r="L55" i="16"/>
  <c r="N77" i="16"/>
  <c r="N88" i="16" s="1"/>
  <c r="N55" i="16"/>
  <c r="E13" i="15"/>
  <c r="F17" i="15"/>
  <c r="I17" i="15"/>
  <c r="O5" i="16"/>
  <c r="O13" i="16"/>
  <c r="O15" i="16"/>
  <c r="O17" i="16"/>
  <c r="O19" i="16"/>
  <c r="O21" i="16"/>
  <c r="O23" i="16"/>
  <c r="D24" i="16"/>
  <c r="F24" i="16"/>
  <c r="H24" i="16"/>
  <c r="J24" i="16"/>
  <c r="L24" i="16"/>
  <c r="N24" i="16"/>
  <c r="C45" i="16"/>
  <c r="C47" i="16"/>
  <c r="C49" i="16"/>
  <c r="C51" i="16"/>
  <c r="O22" i="16"/>
  <c r="C24" i="16"/>
  <c r="E24" i="16"/>
  <c r="G24" i="16"/>
  <c r="I24" i="16"/>
  <c r="K24" i="16"/>
  <c r="M24" i="16"/>
  <c r="B89" i="18"/>
  <c r="I53" i="1"/>
  <c r="F53" i="1"/>
  <c r="I53" i="2"/>
  <c r="F53" i="2"/>
  <c r="E8" i="19" l="1"/>
  <c r="E81" i="19"/>
  <c r="E54" i="19"/>
  <c r="E69" i="19"/>
  <c r="E38" i="19"/>
  <c r="E77" i="19"/>
  <c r="E61" i="19"/>
  <c r="E46" i="19"/>
  <c r="E30" i="19"/>
  <c r="E22" i="19"/>
  <c r="E15" i="19"/>
  <c r="E25" i="19"/>
  <c r="E33" i="19"/>
  <c r="E41" i="19"/>
  <c r="E49" i="19"/>
  <c r="E56" i="19"/>
  <c r="E64" i="19"/>
  <c r="E72" i="19"/>
  <c r="E80" i="19"/>
  <c r="D96" i="19"/>
  <c r="E14" i="19"/>
  <c r="E83" i="19"/>
  <c r="E79" i="19"/>
  <c r="E73" i="19"/>
  <c r="E65" i="19"/>
  <c r="E57" i="19"/>
  <c r="E50" i="19"/>
  <c r="E42" i="19"/>
  <c r="E34" i="19"/>
  <c r="E26" i="19"/>
  <c r="E19" i="19"/>
  <c r="E11" i="19"/>
  <c r="E29" i="19"/>
  <c r="E37" i="19"/>
  <c r="E45" i="19"/>
  <c r="E53" i="19"/>
  <c r="E60" i="19"/>
  <c r="E68" i="19"/>
  <c r="E76" i="19"/>
  <c r="E87" i="19"/>
  <c r="E18" i="19"/>
  <c r="E10" i="19"/>
  <c r="E75" i="19"/>
  <c r="E71" i="19"/>
  <c r="E67" i="19"/>
  <c r="E63" i="19"/>
  <c r="E59" i="19"/>
  <c r="E23" i="19"/>
  <c r="E52" i="19"/>
  <c r="E48" i="19"/>
  <c r="E44" i="19"/>
  <c r="E40" i="19"/>
  <c r="E36" i="19"/>
  <c r="E32" i="19"/>
  <c r="E28" i="19"/>
  <c r="E24" i="19"/>
  <c r="E21" i="19"/>
  <c r="E17" i="19"/>
  <c r="E13" i="19"/>
  <c r="E9" i="19"/>
  <c r="E27" i="19"/>
  <c r="E31" i="19"/>
  <c r="E35" i="19"/>
  <c r="E39" i="19"/>
  <c r="E43" i="19"/>
  <c r="E47" i="19"/>
  <c r="E51" i="19"/>
  <c r="E55" i="19"/>
  <c r="E58" i="19"/>
  <c r="E62" i="19"/>
  <c r="E66" i="19"/>
  <c r="E70" i="19"/>
  <c r="E74" i="19"/>
  <c r="E78" i="19"/>
  <c r="E82" i="19"/>
  <c r="D95" i="19"/>
  <c r="E20" i="19"/>
  <c r="E16" i="19"/>
  <c r="E12" i="19"/>
  <c r="I95" i="19"/>
  <c r="I96" i="19" s="1"/>
  <c r="D91" i="19"/>
  <c r="C87" i="18"/>
  <c r="C83" i="18"/>
  <c r="C81" i="18"/>
  <c r="C79" i="18"/>
  <c r="C77" i="18"/>
  <c r="C75" i="18"/>
  <c r="C73" i="18"/>
  <c r="C71" i="18"/>
  <c r="C69" i="18"/>
  <c r="C67" i="18"/>
  <c r="C65" i="18"/>
  <c r="C63" i="18"/>
  <c r="C61" i="18"/>
  <c r="C59" i="18"/>
  <c r="C57" i="18"/>
  <c r="C55" i="18"/>
  <c r="C53" i="18"/>
  <c r="C51" i="18"/>
  <c r="C49" i="18"/>
  <c r="C82" i="18"/>
  <c r="C80" i="18"/>
  <c r="C78" i="18"/>
  <c r="C76" i="18"/>
  <c r="C74" i="18"/>
  <c r="C72" i="18"/>
  <c r="C70" i="18"/>
  <c r="C68" i="18"/>
  <c r="C66" i="18"/>
  <c r="C64" i="18"/>
  <c r="C62" i="18"/>
  <c r="C60" i="18"/>
  <c r="C58" i="18"/>
  <c r="C56" i="18"/>
  <c r="C54" i="18"/>
  <c r="C52" i="18"/>
  <c r="C50" i="18"/>
  <c r="C48" i="18"/>
  <c r="C46" i="18"/>
  <c r="C44" i="18"/>
  <c r="C42" i="18"/>
  <c r="C40" i="18"/>
  <c r="C47" i="18"/>
  <c r="C43" i="18"/>
  <c r="C38" i="18"/>
  <c r="C36" i="18"/>
  <c r="C34" i="18"/>
  <c r="C32" i="18"/>
  <c r="C30" i="18"/>
  <c r="C28" i="18"/>
  <c r="C26" i="18"/>
  <c r="C24" i="18"/>
  <c r="C22" i="18"/>
  <c r="C20" i="18"/>
  <c r="C18" i="18"/>
  <c r="C16" i="18"/>
  <c r="C14" i="18"/>
  <c r="C12" i="18"/>
  <c r="C10" i="18"/>
  <c r="C8" i="18"/>
  <c r="C45" i="18"/>
  <c r="C41" i="18"/>
  <c r="C39" i="18"/>
  <c r="C37" i="18"/>
  <c r="C35" i="18"/>
  <c r="C33" i="18"/>
  <c r="C31" i="18"/>
  <c r="C29" i="18"/>
  <c r="C27" i="18"/>
  <c r="C25" i="18"/>
  <c r="C23" i="18"/>
  <c r="C21" i="18"/>
  <c r="C19" i="18"/>
  <c r="C17" i="18"/>
  <c r="C15" i="18"/>
  <c r="C13" i="18"/>
  <c r="C11" i="18"/>
  <c r="C9" i="18"/>
  <c r="C82" i="16"/>
  <c r="O82" i="16" s="1"/>
  <c r="O49" i="16"/>
  <c r="C78" i="16"/>
  <c r="O78" i="16" s="1"/>
  <c r="O45" i="16"/>
  <c r="O24" i="16"/>
  <c r="E15" i="15"/>
  <c r="H13" i="15"/>
  <c r="H15" i="15" s="1"/>
  <c r="C55" i="16"/>
  <c r="C32" i="15"/>
  <c r="C29" i="15"/>
  <c r="C84" i="16"/>
  <c r="O84" i="16" s="1"/>
  <c r="O51" i="16"/>
  <c r="C80" i="16"/>
  <c r="O80" i="16" s="1"/>
  <c r="O47" i="16"/>
  <c r="Q5" i="16"/>
  <c r="O8" i="16"/>
  <c r="R5" i="16"/>
  <c r="O55" i="16"/>
  <c r="R55" i="16" s="1"/>
  <c r="O77" i="16"/>
  <c r="O88" i="16" s="1"/>
  <c r="R88" i="16" s="1"/>
  <c r="E85" i="19" l="1"/>
  <c r="E89" i="19" s="1"/>
  <c r="C88" i="16"/>
  <c r="R8" i="16"/>
  <c r="T5" i="16" s="1"/>
  <c r="C85" i="18"/>
  <c r="C89" i="18" s="1"/>
  <c r="R85" i="16" l="1"/>
  <c r="H6" i="15" s="1"/>
  <c r="R52" i="16"/>
  <c r="E6" i="15" s="1"/>
  <c r="T7" i="16"/>
  <c r="T6" i="16"/>
  <c r="R53" i="16" l="1"/>
  <c r="E7" i="15" s="1"/>
  <c r="F7" i="15" s="1"/>
  <c r="R86" i="16"/>
  <c r="H7" i="15" s="1"/>
  <c r="F6" i="15"/>
  <c r="T8" i="16"/>
  <c r="R87" i="16"/>
  <c r="H8" i="15" s="1"/>
  <c r="R54" i="16"/>
  <c r="E8" i="15" s="1"/>
  <c r="F8" i="15" s="1"/>
  <c r="H9" i="15"/>
  <c r="H25" i="15" s="1"/>
  <c r="I6" i="15"/>
  <c r="E9" i="15" l="1"/>
  <c r="E25" i="15" s="1"/>
  <c r="H32" i="15"/>
  <c r="H29" i="15"/>
  <c r="I8" i="15"/>
  <c r="F9" i="15"/>
  <c r="F25" i="15" s="1"/>
  <c r="E89" i="18" s="1"/>
  <c r="I7" i="15"/>
  <c r="I9" i="15" s="1"/>
  <c r="I25" i="15" s="1"/>
  <c r="H89" i="18" s="1"/>
  <c r="H9" i="18" l="1"/>
  <c r="J9" i="19" s="1"/>
  <c r="H13" i="18"/>
  <c r="J13" i="19" s="1"/>
  <c r="H17" i="18"/>
  <c r="J17" i="19" s="1"/>
  <c r="H21" i="18"/>
  <c r="J21" i="19" s="1"/>
  <c r="H25" i="18"/>
  <c r="J25" i="19" s="1"/>
  <c r="H29" i="18"/>
  <c r="J29" i="19" s="1"/>
  <c r="H33" i="18"/>
  <c r="J33" i="19" s="1"/>
  <c r="H37" i="18"/>
  <c r="J37" i="19" s="1"/>
  <c r="H41" i="18"/>
  <c r="J41" i="19" s="1"/>
  <c r="H11" i="18"/>
  <c r="J11" i="19" s="1"/>
  <c r="H19" i="18"/>
  <c r="J19" i="19" s="1"/>
  <c r="H27" i="18"/>
  <c r="J27" i="19" s="1"/>
  <c r="H31" i="18"/>
  <c r="J31" i="19" s="1"/>
  <c r="H39" i="18"/>
  <c r="J39" i="19" s="1"/>
  <c r="H45" i="18"/>
  <c r="J45" i="19" s="1"/>
  <c r="H10" i="18"/>
  <c r="J10" i="19" s="1"/>
  <c r="H14" i="18"/>
  <c r="J14" i="19" s="1"/>
  <c r="H18" i="18"/>
  <c r="J18" i="19" s="1"/>
  <c r="H22" i="18"/>
  <c r="J22" i="19" s="1"/>
  <c r="H26" i="18"/>
  <c r="J26" i="19" s="1"/>
  <c r="H30" i="18"/>
  <c r="J30" i="19" s="1"/>
  <c r="H34" i="18"/>
  <c r="J34" i="19" s="1"/>
  <c r="H38" i="18"/>
  <c r="J38" i="19" s="1"/>
  <c r="H47" i="18"/>
  <c r="J47" i="19" s="1"/>
  <c r="H50" i="18"/>
  <c r="J50" i="19" s="1"/>
  <c r="H54" i="18"/>
  <c r="J54" i="19" s="1"/>
  <c r="H58" i="18"/>
  <c r="J58" i="19" s="1"/>
  <c r="H62" i="18"/>
  <c r="J62" i="19" s="1"/>
  <c r="H66" i="18"/>
  <c r="J66" i="19" s="1"/>
  <c r="H70" i="18"/>
  <c r="J70" i="19" s="1"/>
  <c r="H74" i="18"/>
  <c r="J74" i="19" s="1"/>
  <c r="H78" i="18"/>
  <c r="J78" i="19" s="1"/>
  <c r="H82" i="18"/>
  <c r="J82" i="19" s="1"/>
  <c r="H51" i="18"/>
  <c r="J51" i="19" s="1"/>
  <c r="H55" i="18"/>
  <c r="J55" i="19" s="1"/>
  <c r="H59" i="18"/>
  <c r="J59" i="19" s="1"/>
  <c r="H63" i="18"/>
  <c r="J63" i="19" s="1"/>
  <c r="H67" i="18"/>
  <c r="J67" i="19" s="1"/>
  <c r="H75" i="18"/>
  <c r="J75" i="19" s="1"/>
  <c r="H83" i="18"/>
  <c r="J83" i="19" s="1"/>
  <c r="H15" i="18"/>
  <c r="J15" i="19" s="1"/>
  <c r="H23" i="18"/>
  <c r="J23" i="19" s="1"/>
  <c r="H35" i="18"/>
  <c r="J35" i="19" s="1"/>
  <c r="H8" i="18"/>
  <c r="H12" i="18"/>
  <c r="J12" i="19" s="1"/>
  <c r="H16" i="18"/>
  <c r="J16" i="19" s="1"/>
  <c r="H20" i="18"/>
  <c r="J20" i="19" s="1"/>
  <c r="H24" i="18"/>
  <c r="J24" i="19" s="1"/>
  <c r="H28" i="18"/>
  <c r="J28" i="19" s="1"/>
  <c r="H32" i="18"/>
  <c r="J32" i="19" s="1"/>
  <c r="H36" i="18"/>
  <c r="J36" i="19" s="1"/>
  <c r="H43" i="18"/>
  <c r="J43" i="19" s="1"/>
  <c r="H40" i="18"/>
  <c r="J40" i="19" s="1"/>
  <c r="H44" i="18"/>
  <c r="J44" i="19" s="1"/>
  <c r="H48" i="18"/>
  <c r="J48" i="19" s="1"/>
  <c r="H52" i="18"/>
  <c r="J52" i="19" s="1"/>
  <c r="H56" i="18"/>
  <c r="J56" i="19" s="1"/>
  <c r="H60" i="18"/>
  <c r="J60" i="19" s="1"/>
  <c r="H64" i="18"/>
  <c r="J64" i="19" s="1"/>
  <c r="H68" i="18"/>
  <c r="J68" i="19" s="1"/>
  <c r="H72" i="18"/>
  <c r="J72" i="19" s="1"/>
  <c r="H76" i="18"/>
  <c r="J76" i="19" s="1"/>
  <c r="H80" i="18"/>
  <c r="J80" i="19" s="1"/>
  <c r="H49" i="18"/>
  <c r="J49" i="19" s="1"/>
  <c r="H53" i="18"/>
  <c r="J53" i="19" s="1"/>
  <c r="H57" i="18"/>
  <c r="J57" i="19" s="1"/>
  <c r="H61" i="18"/>
  <c r="J61" i="19" s="1"/>
  <c r="H65" i="18"/>
  <c r="J65" i="19" s="1"/>
  <c r="H69" i="18"/>
  <c r="J69" i="19" s="1"/>
  <c r="H73" i="18"/>
  <c r="J73" i="19" s="1"/>
  <c r="H77" i="18"/>
  <c r="J77" i="19" s="1"/>
  <c r="H81" i="18"/>
  <c r="J81" i="19" s="1"/>
  <c r="H87" i="18"/>
  <c r="H42" i="18"/>
  <c r="J42" i="19" s="1"/>
  <c r="H46" i="18"/>
  <c r="J46" i="19" s="1"/>
  <c r="H71" i="18"/>
  <c r="J71" i="19" s="1"/>
  <c r="H79" i="18"/>
  <c r="J79" i="19" s="1"/>
  <c r="F89" i="18"/>
  <c r="I89" i="18" s="1"/>
  <c r="E15" i="18"/>
  <c r="E23" i="18"/>
  <c r="E35" i="18"/>
  <c r="E8" i="18"/>
  <c r="E12" i="18"/>
  <c r="E16" i="18"/>
  <c r="E20" i="18"/>
  <c r="E24" i="18"/>
  <c r="E28" i="18"/>
  <c r="E32" i="18"/>
  <c r="E36" i="18"/>
  <c r="E43" i="18"/>
  <c r="E40" i="18"/>
  <c r="E44" i="18"/>
  <c r="E48" i="18"/>
  <c r="E52" i="18"/>
  <c r="E56" i="18"/>
  <c r="E60" i="18"/>
  <c r="E64" i="18"/>
  <c r="E68" i="18"/>
  <c r="E72" i="18"/>
  <c r="E76" i="18"/>
  <c r="E80" i="18"/>
  <c r="E49" i="18"/>
  <c r="E53" i="18"/>
  <c r="E57" i="18"/>
  <c r="E61" i="18"/>
  <c r="E65" i="18"/>
  <c r="E69" i="18"/>
  <c r="E73" i="18"/>
  <c r="E77" i="18"/>
  <c r="E81" i="18"/>
  <c r="E87" i="18"/>
  <c r="F87" i="18" s="1"/>
  <c r="I87" i="18" s="1"/>
  <c r="E42" i="18"/>
  <c r="E46" i="18"/>
  <c r="E9" i="18"/>
  <c r="E13" i="18"/>
  <c r="E17" i="18"/>
  <c r="E21" i="18"/>
  <c r="E25" i="18"/>
  <c r="E29" i="18"/>
  <c r="E33" i="18"/>
  <c r="E37" i="18"/>
  <c r="E41" i="18"/>
  <c r="E11" i="18"/>
  <c r="E19" i="18"/>
  <c r="E27" i="18"/>
  <c r="E31" i="18"/>
  <c r="E39" i="18"/>
  <c r="E45" i="18"/>
  <c r="E10" i="18"/>
  <c r="E14" i="18"/>
  <c r="E18" i="18"/>
  <c r="E22" i="18"/>
  <c r="E26" i="18"/>
  <c r="E30" i="18"/>
  <c r="E34" i="18"/>
  <c r="E38" i="18"/>
  <c r="E47" i="18"/>
  <c r="E50" i="18"/>
  <c r="E54" i="18"/>
  <c r="E58" i="18"/>
  <c r="E62" i="18"/>
  <c r="E66" i="18"/>
  <c r="E70" i="18"/>
  <c r="E74" i="18"/>
  <c r="E78" i="18"/>
  <c r="E82" i="18"/>
  <c r="E51" i="18"/>
  <c r="E55" i="18"/>
  <c r="E59" i="18"/>
  <c r="E63" i="18"/>
  <c r="E67" i="18"/>
  <c r="E71" i="18"/>
  <c r="E75" i="18"/>
  <c r="E79" i="18"/>
  <c r="E83" i="18"/>
  <c r="E29" i="15"/>
  <c r="F29" i="15" s="1"/>
  <c r="E32" i="15"/>
  <c r="G75" i="19" l="1"/>
  <c r="H75" i="19" s="1"/>
  <c r="K75" i="19" s="1"/>
  <c r="F75" i="18"/>
  <c r="I75" i="18" s="1"/>
  <c r="G59" i="19"/>
  <c r="H59" i="19" s="1"/>
  <c r="K59" i="19" s="1"/>
  <c r="F59" i="18"/>
  <c r="I59" i="18" s="1"/>
  <c r="G78" i="19"/>
  <c r="H78" i="19" s="1"/>
  <c r="K78" i="19" s="1"/>
  <c r="F78" i="18"/>
  <c r="I78" i="18" s="1"/>
  <c r="G62" i="19"/>
  <c r="H62" i="19" s="1"/>
  <c r="K62" i="19" s="1"/>
  <c r="F62" i="18"/>
  <c r="I62" i="18" s="1"/>
  <c r="G34" i="19"/>
  <c r="H34" i="19" s="1"/>
  <c r="K34" i="19" s="1"/>
  <c r="F34" i="18"/>
  <c r="I34" i="18" s="1"/>
  <c r="G10" i="19"/>
  <c r="H10" i="19" s="1"/>
  <c r="K10" i="19" s="1"/>
  <c r="F10" i="18"/>
  <c r="I10" i="18" s="1"/>
  <c r="I29" i="15"/>
  <c r="G79" i="19"/>
  <c r="H79" i="19" s="1"/>
  <c r="K79" i="19" s="1"/>
  <c r="F79" i="18"/>
  <c r="I79" i="18" s="1"/>
  <c r="G71" i="19"/>
  <c r="H71" i="19" s="1"/>
  <c r="K71" i="19" s="1"/>
  <c r="F71" i="18"/>
  <c r="I71" i="18" s="1"/>
  <c r="G63" i="19"/>
  <c r="H63" i="19" s="1"/>
  <c r="K63" i="19" s="1"/>
  <c r="F63" i="18"/>
  <c r="I63" i="18" s="1"/>
  <c r="G55" i="19"/>
  <c r="H55" i="19" s="1"/>
  <c r="K55" i="19" s="1"/>
  <c r="F55" i="18"/>
  <c r="I55" i="18" s="1"/>
  <c r="G82" i="19"/>
  <c r="H82" i="19" s="1"/>
  <c r="K82" i="19" s="1"/>
  <c r="F82" i="18"/>
  <c r="I82" i="18" s="1"/>
  <c r="G74" i="19"/>
  <c r="H74" i="19" s="1"/>
  <c r="K74" i="19" s="1"/>
  <c r="F74" i="18"/>
  <c r="I74" i="18" s="1"/>
  <c r="G66" i="19"/>
  <c r="H66" i="19" s="1"/>
  <c r="K66" i="19" s="1"/>
  <c r="F66" i="18"/>
  <c r="I66" i="18" s="1"/>
  <c r="G58" i="19"/>
  <c r="H58" i="19" s="1"/>
  <c r="K58" i="19" s="1"/>
  <c r="F58" i="18"/>
  <c r="I58" i="18" s="1"/>
  <c r="G50" i="19"/>
  <c r="H50" i="19" s="1"/>
  <c r="K50" i="19" s="1"/>
  <c r="F50" i="18"/>
  <c r="I50" i="18" s="1"/>
  <c r="G38" i="19"/>
  <c r="H38" i="19" s="1"/>
  <c r="K38" i="19" s="1"/>
  <c r="F38" i="18"/>
  <c r="I38" i="18" s="1"/>
  <c r="G30" i="19"/>
  <c r="H30" i="19" s="1"/>
  <c r="K30" i="19" s="1"/>
  <c r="F30" i="18"/>
  <c r="I30" i="18" s="1"/>
  <c r="G22" i="19"/>
  <c r="H22" i="19" s="1"/>
  <c r="K22" i="19" s="1"/>
  <c r="F22" i="18"/>
  <c r="I22" i="18" s="1"/>
  <c r="G14" i="19"/>
  <c r="H14" i="19" s="1"/>
  <c r="K14" i="19" s="1"/>
  <c r="F14" i="18"/>
  <c r="I14" i="18" s="1"/>
  <c r="G45" i="19"/>
  <c r="H45" i="19" s="1"/>
  <c r="K45" i="19" s="1"/>
  <c r="F45" i="18"/>
  <c r="I45" i="18" s="1"/>
  <c r="G31" i="19"/>
  <c r="H31" i="19" s="1"/>
  <c r="K31" i="19" s="1"/>
  <c r="F31" i="18"/>
  <c r="I31" i="18" s="1"/>
  <c r="G19" i="19"/>
  <c r="H19" i="19" s="1"/>
  <c r="K19" i="19" s="1"/>
  <c r="F19" i="18"/>
  <c r="I19" i="18" s="1"/>
  <c r="G41" i="19"/>
  <c r="H41" i="19" s="1"/>
  <c r="K41" i="19" s="1"/>
  <c r="F41" i="18"/>
  <c r="I41" i="18" s="1"/>
  <c r="G33" i="19"/>
  <c r="H33" i="19" s="1"/>
  <c r="K33" i="19" s="1"/>
  <c r="F33" i="18"/>
  <c r="I33" i="18" s="1"/>
  <c r="G25" i="19"/>
  <c r="H25" i="19" s="1"/>
  <c r="K25" i="19" s="1"/>
  <c r="F25" i="18"/>
  <c r="I25" i="18" s="1"/>
  <c r="G17" i="19"/>
  <c r="H17" i="19" s="1"/>
  <c r="K17" i="19" s="1"/>
  <c r="F17" i="18"/>
  <c r="I17" i="18" s="1"/>
  <c r="G9" i="19"/>
  <c r="H9" i="19" s="1"/>
  <c r="K9" i="19" s="1"/>
  <c r="F9" i="18"/>
  <c r="I9" i="18" s="1"/>
  <c r="G42" i="19"/>
  <c r="H42" i="19" s="1"/>
  <c r="K42" i="19" s="1"/>
  <c r="F42" i="18"/>
  <c r="I42" i="18" s="1"/>
  <c r="G81" i="19"/>
  <c r="H81" i="19" s="1"/>
  <c r="K81" i="19" s="1"/>
  <c r="F81" i="18"/>
  <c r="I81" i="18" s="1"/>
  <c r="G73" i="19"/>
  <c r="H73" i="19" s="1"/>
  <c r="K73" i="19" s="1"/>
  <c r="F73" i="18"/>
  <c r="I73" i="18" s="1"/>
  <c r="G65" i="19"/>
  <c r="H65" i="19" s="1"/>
  <c r="K65" i="19" s="1"/>
  <c r="F65" i="18"/>
  <c r="I65" i="18" s="1"/>
  <c r="G57" i="19"/>
  <c r="H57" i="19" s="1"/>
  <c r="K57" i="19" s="1"/>
  <c r="F57" i="18"/>
  <c r="I57" i="18" s="1"/>
  <c r="G49" i="19"/>
  <c r="H49" i="19" s="1"/>
  <c r="K49" i="19" s="1"/>
  <c r="F49" i="18"/>
  <c r="I49" i="18" s="1"/>
  <c r="G76" i="19"/>
  <c r="H76" i="19" s="1"/>
  <c r="K76" i="19" s="1"/>
  <c r="F76" i="18"/>
  <c r="I76" i="18" s="1"/>
  <c r="G68" i="19"/>
  <c r="H68" i="19" s="1"/>
  <c r="K68" i="19" s="1"/>
  <c r="F68" i="18"/>
  <c r="I68" i="18" s="1"/>
  <c r="G60" i="19"/>
  <c r="H60" i="19" s="1"/>
  <c r="K60" i="19" s="1"/>
  <c r="F60" i="18"/>
  <c r="I60" i="18" s="1"/>
  <c r="G52" i="19"/>
  <c r="H52" i="19" s="1"/>
  <c r="K52" i="19" s="1"/>
  <c r="F52" i="18"/>
  <c r="I52" i="18" s="1"/>
  <c r="G44" i="19"/>
  <c r="H44" i="19" s="1"/>
  <c r="K44" i="19" s="1"/>
  <c r="F44" i="18"/>
  <c r="I44" i="18" s="1"/>
  <c r="G43" i="19"/>
  <c r="H43" i="19" s="1"/>
  <c r="K43" i="19" s="1"/>
  <c r="F43" i="18"/>
  <c r="I43" i="18" s="1"/>
  <c r="G32" i="19"/>
  <c r="H32" i="19" s="1"/>
  <c r="K32" i="19" s="1"/>
  <c r="F32" i="18"/>
  <c r="I32" i="18" s="1"/>
  <c r="G24" i="19"/>
  <c r="H24" i="19" s="1"/>
  <c r="K24" i="19" s="1"/>
  <c r="F24" i="18"/>
  <c r="I24" i="18" s="1"/>
  <c r="G16" i="19"/>
  <c r="H16" i="19" s="1"/>
  <c r="K16" i="19" s="1"/>
  <c r="F16" i="18"/>
  <c r="I16" i="18" s="1"/>
  <c r="G8" i="19"/>
  <c r="E85" i="18"/>
  <c r="G95" i="19" s="1"/>
  <c r="F8" i="18"/>
  <c r="G23" i="19"/>
  <c r="H23" i="19" s="1"/>
  <c r="K23" i="19" s="1"/>
  <c r="F23" i="18"/>
  <c r="I23" i="18" s="1"/>
  <c r="J8" i="19"/>
  <c r="J85" i="19" s="1"/>
  <c r="J89" i="19" s="1"/>
  <c r="H85" i="18"/>
  <c r="J95" i="19" s="1"/>
  <c r="G83" i="19"/>
  <c r="H83" i="19" s="1"/>
  <c r="K83" i="19" s="1"/>
  <c r="F83" i="18"/>
  <c r="I83" i="18" s="1"/>
  <c r="G67" i="19"/>
  <c r="H67" i="19" s="1"/>
  <c r="K67" i="19" s="1"/>
  <c r="F67" i="18"/>
  <c r="I67" i="18" s="1"/>
  <c r="G51" i="19"/>
  <c r="H51" i="19" s="1"/>
  <c r="K51" i="19" s="1"/>
  <c r="F51" i="18"/>
  <c r="I51" i="18" s="1"/>
  <c r="G70" i="19"/>
  <c r="H70" i="19" s="1"/>
  <c r="K70" i="19" s="1"/>
  <c r="F70" i="18"/>
  <c r="I70" i="18" s="1"/>
  <c r="G54" i="19"/>
  <c r="H54" i="19" s="1"/>
  <c r="K54" i="19" s="1"/>
  <c r="F54" i="18"/>
  <c r="I54" i="18" s="1"/>
  <c r="G47" i="19"/>
  <c r="H47" i="19" s="1"/>
  <c r="K47" i="19" s="1"/>
  <c r="F47" i="18"/>
  <c r="I47" i="18" s="1"/>
  <c r="G26" i="19"/>
  <c r="H26" i="19" s="1"/>
  <c r="K26" i="19" s="1"/>
  <c r="F26" i="18"/>
  <c r="I26" i="18" s="1"/>
  <c r="G18" i="19"/>
  <c r="H18" i="19" s="1"/>
  <c r="K18" i="19" s="1"/>
  <c r="F18" i="18"/>
  <c r="I18" i="18" s="1"/>
  <c r="G39" i="19"/>
  <c r="H39" i="19" s="1"/>
  <c r="K39" i="19" s="1"/>
  <c r="F39" i="18"/>
  <c r="I39" i="18" s="1"/>
  <c r="G27" i="19"/>
  <c r="H27" i="19" s="1"/>
  <c r="K27" i="19" s="1"/>
  <c r="F27" i="18"/>
  <c r="I27" i="18" s="1"/>
  <c r="G11" i="19"/>
  <c r="H11" i="19" s="1"/>
  <c r="K11" i="19" s="1"/>
  <c r="F11" i="18"/>
  <c r="I11" i="18" s="1"/>
  <c r="G37" i="19"/>
  <c r="H37" i="19" s="1"/>
  <c r="K37" i="19" s="1"/>
  <c r="F37" i="18"/>
  <c r="I37" i="18" s="1"/>
  <c r="G29" i="19"/>
  <c r="H29" i="19" s="1"/>
  <c r="K29" i="19" s="1"/>
  <c r="F29" i="18"/>
  <c r="I29" i="18" s="1"/>
  <c r="G21" i="19"/>
  <c r="H21" i="19" s="1"/>
  <c r="K21" i="19" s="1"/>
  <c r="F21" i="18"/>
  <c r="I21" i="18" s="1"/>
  <c r="G13" i="19"/>
  <c r="H13" i="19" s="1"/>
  <c r="K13" i="19" s="1"/>
  <c r="F13" i="18"/>
  <c r="I13" i="18" s="1"/>
  <c r="G46" i="19"/>
  <c r="H46" i="19" s="1"/>
  <c r="K46" i="19" s="1"/>
  <c r="F46" i="18"/>
  <c r="I46" i="18" s="1"/>
  <c r="G77" i="19"/>
  <c r="H77" i="19" s="1"/>
  <c r="K77" i="19" s="1"/>
  <c r="F77" i="18"/>
  <c r="I77" i="18" s="1"/>
  <c r="G69" i="19"/>
  <c r="H69" i="19" s="1"/>
  <c r="K69" i="19" s="1"/>
  <c r="F69" i="18"/>
  <c r="I69" i="18" s="1"/>
  <c r="G61" i="19"/>
  <c r="H61" i="19" s="1"/>
  <c r="K61" i="19" s="1"/>
  <c r="F61" i="18"/>
  <c r="I61" i="18" s="1"/>
  <c r="G53" i="19"/>
  <c r="H53" i="19" s="1"/>
  <c r="K53" i="19" s="1"/>
  <c r="F53" i="18"/>
  <c r="I53" i="18" s="1"/>
  <c r="G80" i="19"/>
  <c r="H80" i="19" s="1"/>
  <c r="K80" i="19" s="1"/>
  <c r="F80" i="18"/>
  <c r="I80" i="18" s="1"/>
  <c r="G72" i="19"/>
  <c r="H72" i="19" s="1"/>
  <c r="K72" i="19" s="1"/>
  <c r="F72" i="18"/>
  <c r="I72" i="18" s="1"/>
  <c r="G64" i="19"/>
  <c r="H64" i="19" s="1"/>
  <c r="K64" i="19" s="1"/>
  <c r="F64" i="18"/>
  <c r="I64" i="18" s="1"/>
  <c r="G56" i="19"/>
  <c r="H56" i="19" s="1"/>
  <c r="K56" i="19" s="1"/>
  <c r="F56" i="18"/>
  <c r="I56" i="18" s="1"/>
  <c r="G48" i="19"/>
  <c r="H48" i="19" s="1"/>
  <c r="K48" i="19" s="1"/>
  <c r="F48" i="18"/>
  <c r="I48" i="18" s="1"/>
  <c r="G40" i="19"/>
  <c r="H40" i="19" s="1"/>
  <c r="K40" i="19" s="1"/>
  <c r="F40" i="18"/>
  <c r="I40" i="18" s="1"/>
  <c r="G36" i="19"/>
  <c r="H36" i="19" s="1"/>
  <c r="K36" i="19" s="1"/>
  <c r="F36" i="18"/>
  <c r="I36" i="18" s="1"/>
  <c r="G28" i="19"/>
  <c r="H28" i="19" s="1"/>
  <c r="K28" i="19" s="1"/>
  <c r="F28" i="18"/>
  <c r="I28" i="18" s="1"/>
  <c r="G20" i="19"/>
  <c r="H20" i="19" s="1"/>
  <c r="K20" i="19" s="1"/>
  <c r="F20" i="18"/>
  <c r="I20" i="18" s="1"/>
  <c r="G12" i="19"/>
  <c r="H12" i="19" s="1"/>
  <c r="K12" i="19" s="1"/>
  <c r="F12" i="18"/>
  <c r="I12" i="18" s="1"/>
  <c r="G35" i="19"/>
  <c r="H35" i="19" s="1"/>
  <c r="K35" i="19" s="1"/>
  <c r="F35" i="18"/>
  <c r="I35" i="18" s="1"/>
  <c r="G15" i="19"/>
  <c r="H15" i="19" s="1"/>
  <c r="K15" i="19" s="1"/>
  <c r="F15" i="18"/>
  <c r="I15" i="18" s="1"/>
  <c r="F85" i="18" l="1"/>
  <c r="H95" i="19" s="1"/>
  <c r="I8" i="18"/>
  <c r="I85" i="18" s="1"/>
  <c r="K95" i="19" s="1"/>
  <c r="G85" i="19"/>
  <c r="G89" i="19" s="1"/>
  <c r="G96" i="19" s="1"/>
  <c r="H8" i="19"/>
  <c r="J96" i="19"/>
  <c r="H85" i="19" l="1"/>
  <c r="H89" i="19" s="1"/>
  <c r="H96" i="19" s="1"/>
  <c r="K8" i="19"/>
  <c r="K85" i="19" s="1"/>
  <c r="K89" i="19" s="1"/>
  <c r="K96" i="19" s="1"/>
</calcChain>
</file>

<file path=xl/sharedStrings.xml><?xml version="1.0" encoding="utf-8"?>
<sst xmlns="http://schemas.openxmlformats.org/spreadsheetml/2006/main" count="809" uniqueCount="259">
  <si>
    <t>PacifiCorp</t>
  </si>
  <si>
    <t>PAGE</t>
  </si>
  <si>
    <t>Washington General Rate Case - June 2012</t>
  </si>
  <si>
    <t>TOTAL</t>
  </si>
  <si>
    <t>ACCOUNT</t>
  </si>
  <si>
    <t>Type</t>
  </si>
  <si>
    <t>COMPANY</t>
  </si>
  <si>
    <t>FACTOR</t>
  </si>
  <si>
    <t>FACTOR %</t>
  </si>
  <si>
    <t>ALLOCATED</t>
  </si>
  <si>
    <t>REF#</t>
  </si>
  <si>
    <t>CAGE</t>
  </si>
  <si>
    <t>SO</t>
  </si>
  <si>
    <t>WA</t>
  </si>
  <si>
    <t>Adjustment to Expense:</t>
  </si>
  <si>
    <t>Customer Accounts</t>
  </si>
  <si>
    <t>CN</t>
  </si>
  <si>
    <t>Description of Adjustment:</t>
  </si>
  <si>
    <t>General Wage Increase - Restating</t>
  </si>
  <si>
    <t>Steam Operations</t>
  </si>
  <si>
    <t>CAGW</t>
  </si>
  <si>
    <t>JBG</t>
  </si>
  <si>
    <t>Fuel Related - Non-NPC</t>
  </si>
  <si>
    <t>CAEE</t>
  </si>
  <si>
    <t>JBE</t>
  </si>
  <si>
    <t>SE</t>
  </si>
  <si>
    <t>Steam Maintenance</t>
  </si>
  <si>
    <t>Hydro Operations</t>
  </si>
  <si>
    <t>Hydro Maintenance</t>
  </si>
  <si>
    <t>Other Operations</t>
  </si>
  <si>
    <t>SG</t>
  </si>
  <si>
    <t>Other Maintenance</t>
  </si>
  <si>
    <t>Other Expenses</t>
  </si>
  <si>
    <t>Transmission Operations</t>
  </si>
  <si>
    <t>Transmission Maintenance</t>
  </si>
  <si>
    <t>Distribution Operations</t>
  </si>
  <si>
    <t>Situs</t>
  </si>
  <si>
    <t>SNPD</t>
  </si>
  <si>
    <t>Distribution Maintenance</t>
  </si>
  <si>
    <t>Customer Services</t>
  </si>
  <si>
    <t>Administrative &amp; General</t>
  </si>
  <si>
    <t>4.3.1</t>
  </si>
  <si>
    <t>General Wage Increase - Pro Forma</t>
  </si>
  <si>
    <t>This adjustment has been prepared on a basis consistent with that used in the last Washington</t>
  </si>
  <si>
    <t>General Rate Case, UE-111190.</t>
  </si>
  <si>
    <t xml:space="preserve">The unadjusted, restated (12 months ended June 2012), and pro forma period (12 months ending </t>
  </si>
  <si>
    <t>June 2013) labor expenses are summarized on page 4.3.2.  The following is an explanation</t>
  </si>
  <si>
    <t>of the procedures used to develop the labor expenses used in this adjustment.</t>
  </si>
  <si>
    <t>1.  Actual June 2012 total labor related expenses are identified on page 4.3.2.</t>
  </si>
  <si>
    <t xml:space="preserve">2.  Actual June 2012 expenses for regular time, overtime, and premium pay were identified by </t>
  </si>
  <si>
    <t xml:space="preserve">labor group and restated to reflect wage increases during the base period.  </t>
  </si>
  <si>
    <t>The restatement of labor calculations can be found on page 4.3.3.</t>
  </si>
  <si>
    <t xml:space="preserve">3.  The restated June 2012 regular time, overtime, and premium pay expenses were then </t>
  </si>
  <si>
    <t>escalated prospectively by labor group to June 2013 (see page 4.3.4).  Union and non-union costs</t>
  </si>
  <si>
    <t xml:space="preserve">were escalated using the contractual and target rates found on page 4.3.5.  </t>
  </si>
  <si>
    <t>4. Compensation related to the Annual Incentive Plan is calculated by escalating the base period</t>
  </si>
  <si>
    <t xml:space="preserve">amount by the non-union wage increase percentage.  The Annual Incentive Plan is the second step of a two-stage </t>
  </si>
  <si>
    <t xml:space="preserve">compensation philosophy that provides employees with market average compensation with a portion at risk </t>
  </si>
  <si>
    <t xml:space="preserve">and based on achieving annual goals. Union employees do not participate in the Company's Annual </t>
  </si>
  <si>
    <t>Incentive Plan; instead, they receive annual increases to their wages that are reflected in the escalation</t>
  </si>
  <si>
    <t>described above.</t>
  </si>
  <si>
    <t xml:space="preserve">5.  Payroll taxes have been updated as result of the labor calculations in parts 2, 3 and 4 above. </t>
  </si>
  <si>
    <t>These payroll tax calculations can be found on page 4.3.6.</t>
  </si>
  <si>
    <t>6.  SERP related expenses are removed from the test period through the restating portion</t>
  </si>
  <si>
    <t>of this adjustment as reflected on page 4.3.2.</t>
  </si>
  <si>
    <t xml:space="preserve"> </t>
  </si>
  <si>
    <t>Restatement</t>
  </si>
  <si>
    <t>Pro Forma</t>
  </si>
  <si>
    <t>Account</t>
  </si>
  <si>
    <t>Description</t>
  </si>
  <si>
    <t>12 Months Ended
June 2012</t>
  </si>
  <si>
    <t>Restating Adjustment</t>
  </si>
  <si>
    <t>12 Months Ended
June 2013</t>
  </si>
  <si>
    <t>Pro Forma Adjustment</t>
  </si>
  <si>
    <t>Ref.</t>
  </si>
  <si>
    <t>5001XX</t>
  </si>
  <si>
    <t>Regular Ordinary Time</t>
  </si>
  <si>
    <t>5002XX</t>
  </si>
  <si>
    <t>Overtime</t>
  </si>
  <si>
    <t>5003XX</t>
  </si>
  <si>
    <t>Premium Pay</t>
  </si>
  <si>
    <t>Subtotal for Escalation</t>
  </si>
  <si>
    <t>4.3.3&amp;4</t>
  </si>
  <si>
    <t>Annual Incentive Plan</t>
  </si>
  <si>
    <t>Payroll Tax Expense</t>
  </si>
  <si>
    <t>4.3.6</t>
  </si>
  <si>
    <t>Payroll Tax Expense-Unemployment</t>
  </si>
  <si>
    <t>Total Payroll Taxes</t>
  </si>
  <si>
    <t>SERP Plan</t>
  </si>
  <si>
    <t>xxxxx</t>
  </si>
  <si>
    <t>All Other Labor and Benefit Items</t>
  </si>
  <si>
    <t>Other Labor</t>
  </si>
  <si>
    <t>Total Labor</t>
  </si>
  <si>
    <t>4.3.7</t>
  </si>
  <si>
    <t>Non-Utility and Capitalized Labor</t>
  </si>
  <si>
    <t>Total Utility Labor</t>
  </si>
  <si>
    <t>Page 4.2</t>
  </si>
  <si>
    <t>Page 4.3</t>
  </si>
  <si>
    <t>Labor (12 months ended June 2012)</t>
  </si>
  <si>
    <t>Acct</t>
  </si>
  <si>
    <t>Account Desc.</t>
  </si>
  <si>
    <t>Total</t>
  </si>
  <si>
    <t>June 2012 Actual</t>
  </si>
  <si>
    <t>Reg/Ordinary Time</t>
  </si>
  <si>
    <t>Ref. 4.3.2</t>
  </si>
  <si>
    <t>Grand Total</t>
  </si>
  <si>
    <t>Group Code</t>
  </si>
  <si>
    <t>Labor Group</t>
  </si>
  <si>
    <t xml:space="preserve">Officer/Exempt    </t>
  </si>
  <si>
    <t xml:space="preserve">IBEW 125       </t>
  </si>
  <si>
    <t xml:space="preserve">IBEW 659       </t>
  </si>
  <si>
    <t xml:space="preserve">UWUA 197       </t>
  </si>
  <si>
    <t>UWUA 127</t>
  </si>
  <si>
    <t>IBEW 57 WY</t>
  </si>
  <si>
    <t>IBEW 57 PD</t>
  </si>
  <si>
    <t>IBEW 57 PS</t>
  </si>
  <si>
    <t>PCCC Non-Exempt</t>
  </si>
  <si>
    <t>IBEW 57 CT</t>
  </si>
  <si>
    <t xml:space="preserve">Non-Exempt     </t>
  </si>
  <si>
    <t>Restatement Increase</t>
  </si>
  <si>
    <t xml:space="preserve">UWUA 127 </t>
  </si>
  <si>
    <t xml:space="preserve">IBEW 57 WY  </t>
  </si>
  <si>
    <t xml:space="preserve">IBEW 57 PD     </t>
  </si>
  <si>
    <t xml:space="preserve">IBEW 57 PS     </t>
  </si>
  <si>
    <t>June 2012 Restated Labor</t>
  </si>
  <si>
    <t>June 2012 Annualized</t>
  </si>
  <si>
    <t>Pro Forma Increase to June 2013</t>
  </si>
  <si>
    <t>Pro Forma Labor June 2013</t>
  </si>
  <si>
    <t>June 2013 Pro forma</t>
  </si>
  <si>
    <t>Labor Increases - July 2011 through June 2013</t>
  </si>
  <si>
    <t>Increases occur on the 26th of each month.  For this exhibit, each increase is listed on the first day of the following month.  For example, an increase that occurred on December 26, 2011 is shown as effective on January 1, 2012.</t>
  </si>
  <si>
    <t>12 Months Ended June 2012</t>
  </si>
  <si>
    <t>(2)</t>
  </si>
  <si>
    <t>12 Months Ending June 2013</t>
  </si>
  <si>
    <t>(1)</t>
  </si>
  <si>
    <t>Projected labor increases supported by planning targets.</t>
  </si>
  <si>
    <t>Labor increases supported by union contracts/actual increases</t>
  </si>
  <si>
    <t>General Wage Increase Adjustment</t>
  </si>
  <si>
    <t>Adjustment by FERC Account - Total Company</t>
  </si>
  <si>
    <t>Total Company Basis</t>
  </si>
  <si>
    <t>Indicator</t>
  </si>
  <si>
    <t>Actual
12 Months Ended
June 2012</t>
  </si>
  <si>
    <t>% Of Total</t>
  </si>
  <si>
    <t>Blank</t>
  </si>
  <si>
    <t>Restating 
Adjustment</t>
  </si>
  <si>
    <t>Restatement
12 Months Ended
June 2012</t>
  </si>
  <si>
    <t>Blank 2</t>
  </si>
  <si>
    <t>Pro Forma
Adjustment</t>
  </si>
  <si>
    <t>Pro Forma
12 Months Ending
June 2013</t>
  </si>
  <si>
    <t>500CAGE</t>
  </si>
  <si>
    <t>500CAGW</t>
  </si>
  <si>
    <t>500JBG</t>
  </si>
  <si>
    <t>501CAEE</t>
  </si>
  <si>
    <t>501JBE</t>
  </si>
  <si>
    <t>501SE</t>
  </si>
  <si>
    <t>512CAGE</t>
  </si>
  <si>
    <t>512CAGW</t>
  </si>
  <si>
    <t>512JBG</t>
  </si>
  <si>
    <t>535CAGE</t>
  </si>
  <si>
    <t>535CAGW</t>
  </si>
  <si>
    <t>545CAGE</t>
  </si>
  <si>
    <t>545CAGW</t>
  </si>
  <si>
    <t>548CAGE</t>
  </si>
  <si>
    <t>548CAGW</t>
  </si>
  <si>
    <t>548SG</t>
  </si>
  <si>
    <t>553CAGE</t>
  </si>
  <si>
    <t>553CAGW</t>
  </si>
  <si>
    <t>557CAGE</t>
  </si>
  <si>
    <t>557CAGW</t>
  </si>
  <si>
    <t>557JBG</t>
  </si>
  <si>
    <t>557SG</t>
  </si>
  <si>
    <t>560CAGE</t>
  </si>
  <si>
    <t>560CAGW</t>
  </si>
  <si>
    <t>560JBG</t>
  </si>
  <si>
    <t>560SG</t>
  </si>
  <si>
    <t>571CAGE</t>
  </si>
  <si>
    <t>571CAGW</t>
  </si>
  <si>
    <t>571JBG</t>
  </si>
  <si>
    <t>571SG</t>
  </si>
  <si>
    <t>580CA</t>
  </si>
  <si>
    <t>580IDU</t>
  </si>
  <si>
    <t>580OR</t>
  </si>
  <si>
    <t>580SNPD</t>
  </si>
  <si>
    <t>580UT</t>
  </si>
  <si>
    <t>580WA</t>
  </si>
  <si>
    <t>580WYP</t>
  </si>
  <si>
    <t>580WYU</t>
  </si>
  <si>
    <t>593CA</t>
  </si>
  <si>
    <t>593IDU</t>
  </si>
  <si>
    <t>593OR</t>
  </si>
  <si>
    <t>593SNPD</t>
  </si>
  <si>
    <t>593UT</t>
  </si>
  <si>
    <t>593WA</t>
  </si>
  <si>
    <t>593WYP</t>
  </si>
  <si>
    <t>593WYU</t>
  </si>
  <si>
    <t>903CA</t>
  </si>
  <si>
    <t>903CN</t>
  </si>
  <si>
    <t>903IDU</t>
  </si>
  <si>
    <t>903OR</t>
  </si>
  <si>
    <t>903UT</t>
  </si>
  <si>
    <t>903WA</t>
  </si>
  <si>
    <t>903WYP</t>
  </si>
  <si>
    <t>903WYU</t>
  </si>
  <si>
    <t>908CA</t>
  </si>
  <si>
    <t>908CN</t>
  </si>
  <si>
    <t>908IDU</t>
  </si>
  <si>
    <t>908OR</t>
  </si>
  <si>
    <t>908OTHER</t>
  </si>
  <si>
    <t>908UT</t>
  </si>
  <si>
    <t>908WA</t>
  </si>
  <si>
    <t>908WYP</t>
  </si>
  <si>
    <t>920CA</t>
  </si>
  <si>
    <t>920IDU</t>
  </si>
  <si>
    <t>920OR</t>
  </si>
  <si>
    <t>920SO</t>
  </si>
  <si>
    <t>920UT</t>
  </si>
  <si>
    <t>920WA</t>
  </si>
  <si>
    <t>920WYP</t>
  </si>
  <si>
    <t>935CA</t>
  </si>
  <si>
    <t>935IDU</t>
  </si>
  <si>
    <t>935OR</t>
  </si>
  <si>
    <t>935SO</t>
  </si>
  <si>
    <t>935UT</t>
  </si>
  <si>
    <t>935WA</t>
  </si>
  <si>
    <t>935WYU</t>
  </si>
  <si>
    <t>Utility Labor</t>
  </si>
  <si>
    <t>Non-Utility/Capital</t>
  </si>
  <si>
    <t>Adjustment by FERC Account - WA Allocated</t>
  </si>
  <si>
    <t>WA Allocated</t>
  </si>
  <si>
    <t>WA %</t>
  </si>
  <si>
    <t>Total Company Labor</t>
  </si>
  <si>
    <t>Non-Utility/Capital portion (30.38%)</t>
  </si>
  <si>
    <t>Utility Labor Portion</t>
  </si>
  <si>
    <t>Washington % of Total Utility Labor</t>
  </si>
  <si>
    <t>Washington Allocation</t>
  </si>
  <si>
    <t>Check</t>
  </si>
  <si>
    <t>Payroll Tax Adjustment Calculation</t>
  </si>
  <si>
    <t>FICA Calculated on June 2012 Restatement Labor</t>
  </si>
  <si>
    <t>Reference</t>
  </si>
  <si>
    <t>Restated Wages Adjustment</t>
  </si>
  <si>
    <t>4.3.2</t>
  </si>
  <si>
    <t>Medicare Rate (no cap)</t>
  </si>
  <si>
    <t xml:space="preserve">Social Security Rate </t>
  </si>
  <si>
    <t>Percentage of Social Security Eligible Wages</t>
  </si>
  <si>
    <t>Total FICA Tax</t>
  </si>
  <si>
    <t>FICA Calculated on June 2013 Pro Forma Labor</t>
  </si>
  <si>
    <t>Pro Forma Wages Adjustment</t>
  </si>
  <si>
    <t>Pro Forma Incentive Adjustment</t>
  </si>
  <si>
    <t>50115X</t>
  </si>
  <si>
    <t>50112X</t>
  </si>
  <si>
    <t>RES</t>
  </si>
  <si>
    <t>PRO</t>
  </si>
  <si>
    <t>Medical</t>
  </si>
  <si>
    <t>5011XX</t>
  </si>
  <si>
    <t>Pension</t>
  </si>
  <si>
    <t>Post Retirement</t>
  </si>
  <si>
    <t>5012XX</t>
  </si>
  <si>
    <t>Stock/401(k)/ESOP</t>
  </si>
  <si>
    <t>This restating adjustment annualizes the wage increases that occurred during the 12-months ended June 2012 for labor charged to operations and maintenance accounts. See page 4.3.1 for more information on how this adjustment was calculated.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</si>
</sst>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 &quot;F&quot;_-;\-* #,##0\ &quot;F&quot;_-;_-* &quot;-&quot;\ &quot;F&quot;_-;_-@_-"/>
    <numFmt numFmtId="167" formatCode="&quot;$&quot;#,##0\ ;\(&quot;$&quot;#,##0\)"/>
    <numFmt numFmtId="168" formatCode="#,##0.000;[Red]\-#,##0.000"/>
    <numFmt numFmtId="169" formatCode="General_)"/>
    <numFmt numFmtId="170" formatCode="0.000%"/>
    <numFmt numFmtId="171" formatCode="&quot;$&quot;###0;[Red]\(&quot;$&quot;###0\)"/>
    <numFmt numFmtId="172" formatCode="mmmm\ d\,\ yyyy"/>
    <numFmt numFmtId="173" formatCode="########\-###\-###"/>
    <numFmt numFmtId="174" formatCode="0.0"/>
    <numFmt numFmtId="175" formatCode="#,##0.0_);\(#,##0.0\);\-\ ;"/>
    <numFmt numFmtId="176" formatCode="#,##0.0000"/>
    <numFmt numFmtId="177" formatCode="0.0%"/>
    <numFmt numFmtId="178" formatCode="0.000000000000000%"/>
    <numFmt numFmtId="179" formatCode="_(* #,##0.000_);_(* \(#,##0.000\);_(* &quot;-&quot;??_);_(@_)"/>
    <numFmt numFmtId="180" formatCode="_(&quot;$&quot;* #,##0_);_(&quot;$&quot;* \(#,##0\);_(&quot;$&quot;* &quot;-&quot;??_);_(@_)"/>
  </numFmts>
  <fonts count="61">
    <font>
      <sz val="12"/>
      <name val="Times New Roman"/>
      <family val="1"/>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2"/>
      <name val="Times New Roman"/>
      <family val="1"/>
    </font>
    <font>
      <b/>
      <sz val="10"/>
      <name val="Arial"/>
      <family val="2"/>
    </font>
    <font>
      <sz val="10"/>
      <name val="Arial"/>
      <family val="2"/>
    </font>
    <font>
      <u/>
      <sz val="10"/>
      <name val="Arial"/>
      <family val="2"/>
    </font>
    <font>
      <sz val="10"/>
      <name val="Tahoma"/>
      <family val="2"/>
    </font>
    <font>
      <sz val="10"/>
      <color theme="1"/>
      <name val="Arial"/>
      <family val="2"/>
    </font>
    <font>
      <sz val="10"/>
      <color indexed="24"/>
      <name val="Courier New"/>
      <family val="3"/>
    </font>
    <font>
      <sz val="7"/>
      <name val="Arial"/>
      <family val="2"/>
    </font>
    <font>
      <sz val="8"/>
      <name val="Arial"/>
      <family val="2"/>
    </font>
    <font>
      <b/>
      <sz val="16"/>
      <name val="Times New Roman"/>
      <family val="1"/>
    </font>
    <font>
      <b/>
      <sz val="12"/>
      <name val="Arial"/>
      <family val="2"/>
    </font>
    <font>
      <sz val="12"/>
      <color indexed="12"/>
      <name val="Times New Roman"/>
      <family val="1"/>
    </font>
    <font>
      <sz val="11"/>
      <color theme="1"/>
      <name val="Calibri"/>
      <family val="2"/>
      <scheme val="minor"/>
    </font>
    <font>
      <sz val="10"/>
      <name val="MS Sans Serif"/>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sz val="10"/>
      <name val="LinePrinter"/>
    </font>
    <font>
      <b/>
      <sz val="9"/>
      <name val="Arial"/>
      <family val="2"/>
    </font>
    <font>
      <sz val="9"/>
      <name val="Arial"/>
      <family val="2"/>
    </font>
    <font>
      <sz val="10"/>
      <color rgb="FFFF0000"/>
      <name val="Arial"/>
      <family val="2"/>
    </font>
    <font>
      <sz val="10"/>
      <color theme="4" tint="-0.499984740745262"/>
      <name val="Arial"/>
      <family val="2"/>
    </font>
    <font>
      <sz val="10"/>
      <name val="Courier"/>
      <family val="3"/>
    </font>
    <font>
      <sz val="10"/>
      <color indexed="8"/>
      <name val="Helv"/>
    </font>
    <font>
      <sz val="10"/>
      <name val="Helv"/>
    </font>
    <font>
      <sz val="8"/>
      <name val="Helv"/>
    </font>
    <font>
      <b/>
      <sz val="8"/>
      <name val="Arial"/>
      <family val="2"/>
    </font>
    <font>
      <sz val="10"/>
      <color indexed="11"/>
      <name val="Geneva"/>
      <family val="2"/>
    </font>
    <font>
      <sz val="8"/>
      <color indexed="18"/>
      <name val="Arial"/>
      <family val="2"/>
    </font>
    <font>
      <b/>
      <sz val="14"/>
      <name val="Arial"/>
      <family val="2"/>
    </font>
    <font>
      <sz val="12"/>
      <name val="Arial MT"/>
    </font>
    <font>
      <sz val="8"/>
      <color indexed="12"/>
      <name val="Arial"/>
      <family val="2"/>
    </font>
    <font>
      <sz val="10"/>
      <color theme="4" tint="-0.249977111117893"/>
      <name val="Arial"/>
      <family val="2"/>
    </font>
    <font>
      <b/>
      <sz val="10"/>
      <color rgb="FFFF0000"/>
      <name val="Arial"/>
      <family val="2"/>
    </font>
    <font>
      <sz val="12"/>
      <name val="Arial"/>
      <family val="2"/>
    </font>
    <font>
      <b/>
      <sz val="10"/>
      <color indexed="9"/>
      <name val="Arial"/>
      <family val="2"/>
    </font>
    <font>
      <sz val="10"/>
      <color theme="0"/>
      <name val="Arial"/>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26"/>
      </patternFill>
    </fill>
    <fill>
      <patternFill patternType="solid">
        <fgColor indexed="55"/>
        <bgColor indexed="64"/>
      </patternFill>
    </fill>
    <fill>
      <patternFill patternType="solid">
        <fgColor indexed="9"/>
        <bgColor indexed="41"/>
      </patternFill>
    </fill>
    <fill>
      <patternFill patternType="solid">
        <fgColor indexed="9"/>
        <bgColor indexed="40"/>
      </patternFill>
    </fill>
    <fill>
      <patternFill patternType="solid">
        <fgColor indexed="9"/>
        <bgColor indexed="15"/>
      </patternFill>
    </fill>
    <fill>
      <patternFill patternType="lightGray"/>
    </fill>
    <fill>
      <patternFill patternType="solid">
        <fgColor indexed="14"/>
        <bgColor indexed="64"/>
      </patternFill>
    </fill>
    <fill>
      <patternFill patternType="solid">
        <fgColor theme="2" tint="-0.249977111117893"/>
        <bgColor indexed="64"/>
      </patternFill>
    </fill>
    <fill>
      <patternFill patternType="solid">
        <fgColor rgb="FFFFFF0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369">
    <xf numFmtId="0" fontId="0" fillId="0" borderId="0"/>
    <xf numFmtId="43" fontId="18" fillId="0" borderId="0" applyFont="0" applyFill="0" applyBorder="0" applyAlignment="0" applyProtection="0"/>
    <xf numFmtId="9" fontId="18" fillId="0" borderId="0" applyFont="0" applyFill="0" applyBorder="0" applyAlignment="0" applyProtection="0"/>
    <xf numFmtId="43" fontId="22"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41"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3" fontId="24" fillId="0" borderId="0" applyFont="0" applyFill="0" applyBorder="0" applyAlignment="0" applyProtection="0"/>
    <xf numFmtId="44" fontId="22" fillId="0" borderId="0" applyFont="0" applyFill="0" applyBorder="0" applyAlignment="0" applyProtection="0"/>
    <xf numFmtId="167" fontId="24" fillId="0" borderId="0" applyFont="0" applyFill="0" applyBorder="0" applyAlignment="0" applyProtection="0"/>
    <xf numFmtId="0" fontId="2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 fontId="24" fillId="0" borderId="0" applyFont="0" applyFill="0" applyBorder="0" applyAlignment="0" applyProtection="0"/>
    <xf numFmtId="0" fontId="25" fillId="0" borderId="0" applyFont="0" applyFill="0" applyBorder="0" applyAlignment="0" applyProtection="0">
      <alignment horizontal="left"/>
    </xf>
    <xf numFmtId="0" fontId="6" fillId="2" borderId="0" applyNumberFormat="0" applyBorder="0" applyAlignment="0" applyProtection="0"/>
    <xf numFmtId="0" fontId="6" fillId="2" borderId="0" applyNumberFormat="0" applyBorder="0" applyAlignment="0" applyProtection="0"/>
    <xf numFmtId="38" fontId="26" fillId="33" borderId="0" applyNumberFormat="0" applyBorder="0" applyAlignment="0" applyProtection="0"/>
    <xf numFmtId="0" fontId="27" fillId="0" borderId="0"/>
    <xf numFmtId="0" fontId="28" fillId="0" borderId="19" applyNumberFormat="0" applyAlignment="0" applyProtection="0">
      <alignment horizontal="left" vertical="center"/>
    </xf>
    <xf numFmtId="0" fontId="28" fillId="0" borderId="10">
      <alignment horizontal="left" vertical="center"/>
    </xf>
    <xf numFmtId="0" fontId="3" fillId="0" borderId="1" applyNumberFormat="0" applyFill="0" applyAlignment="0" applyProtection="0"/>
    <xf numFmtId="0" fontId="4" fillId="0" borderId="2" applyNumberFormat="0" applyFill="0" applyAlignment="0" applyProtection="0"/>
    <xf numFmtId="10" fontId="26" fillId="34" borderId="20" applyNumberFormat="0" applyBorder="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0" fontId="12" fillId="0" borderId="6" applyNumberFormat="0" applyFill="0" applyAlignment="0" applyProtection="0"/>
    <xf numFmtId="0" fontId="8" fillId="4" borderId="0" applyNumberFormat="0" applyBorder="0" applyAlignment="0" applyProtection="0"/>
    <xf numFmtId="0" fontId="8" fillId="4" borderId="0" applyNumberFormat="0" applyBorder="0" applyAlignment="0" applyProtection="0"/>
    <xf numFmtId="164" fontId="29" fillId="0" borderId="0" applyFont="0" applyAlignment="0" applyProtection="0"/>
    <xf numFmtId="168" fontId="20" fillId="0" borderId="0"/>
    <xf numFmtId="0" fontId="30" fillId="0" borderId="0"/>
    <xf numFmtId="0" fontId="23" fillId="0" borderId="0"/>
    <xf numFmtId="0" fontId="31" fillId="0" borderId="0"/>
    <xf numFmtId="0" fontId="30" fillId="0" borderId="0"/>
    <xf numFmtId="0" fontId="1" fillId="0" borderId="0"/>
    <xf numFmtId="0" fontId="23" fillId="0" borderId="0"/>
    <xf numFmtId="0" fontId="23" fillId="0" borderId="0"/>
    <xf numFmtId="0" fontId="1" fillId="0" borderId="0"/>
    <xf numFmtId="0" fontId="22" fillId="0" borderId="0"/>
    <xf numFmtId="0" fontId="30" fillId="0" borderId="0"/>
    <xf numFmtId="0" fontId="20" fillId="0" borderId="0"/>
    <xf numFmtId="0" fontId="18" fillId="0" borderId="0"/>
    <xf numFmtId="0" fontId="23" fillId="0" borderId="0"/>
    <xf numFmtId="0" fontId="1" fillId="8" borderId="8" applyNumberFormat="0" applyFont="0" applyAlignment="0" applyProtection="0"/>
    <xf numFmtId="0" fontId="10" fillId="6" borderId="5" applyNumberFormat="0" applyAlignment="0" applyProtection="0"/>
    <xf numFmtId="0" fontId="10" fillId="6" borderId="5" applyNumberFormat="0" applyAlignment="0" applyProtection="0"/>
    <xf numFmtId="10"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4" fontId="32" fillId="35" borderId="21" applyNumberFormat="0" applyProtection="0">
      <alignment vertical="center"/>
    </xf>
    <xf numFmtId="4" fontId="33" fillId="36" borderId="21" applyNumberFormat="0" applyProtection="0">
      <alignment vertical="center"/>
    </xf>
    <xf numFmtId="4" fontId="32" fillId="36" borderId="21" applyNumberFormat="0" applyProtection="0">
      <alignment vertical="center"/>
    </xf>
    <xf numFmtId="0" fontId="32" fillId="36" borderId="21" applyNumberFormat="0" applyProtection="0">
      <alignment horizontal="left" vertical="top" indent="1"/>
    </xf>
    <xf numFmtId="4" fontId="32" fillId="37" borderId="22" applyNumberFormat="0" applyProtection="0">
      <alignment vertical="center"/>
    </xf>
    <xf numFmtId="4" fontId="34" fillId="38" borderId="21" applyNumberFormat="0" applyProtection="0">
      <alignment horizontal="right" vertical="center"/>
    </xf>
    <xf numFmtId="4" fontId="34" fillId="39" borderId="21" applyNumberFormat="0" applyProtection="0">
      <alignment horizontal="right" vertical="center"/>
    </xf>
    <xf numFmtId="4" fontId="34" fillId="40" borderId="21" applyNumberFormat="0" applyProtection="0">
      <alignment horizontal="right" vertical="center"/>
    </xf>
    <xf numFmtId="4" fontId="34" fillId="41" borderId="21" applyNumberFormat="0" applyProtection="0">
      <alignment horizontal="right" vertical="center"/>
    </xf>
    <xf numFmtId="4" fontId="34" fillId="42" borderId="21" applyNumberFormat="0" applyProtection="0">
      <alignment horizontal="right" vertical="center"/>
    </xf>
    <xf numFmtId="4" fontId="34" fillId="43" borderId="21" applyNumberFormat="0" applyProtection="0">
      <alignment horizontal="right" vertical="center"/>
    </xf>
    <xf numFmtId="4" fontId="34" fillId="44" borderId="21" applyNumberFormat="0" applyProtection="0">
      <alignment horizontal="right" vertical="center"/>
    </xf>
    <xf numFmtId="4" fontId="34" fillId="45" borderId="21" applyNumberFormat="0" applyProtection="0">
      <alignment horizontal="right" vertical="center"/>
    </xf>
    <xf numFmtId="4" fontId="34" fillId="46" borderId="21" applyNumberFormat="0" applyProtection="0">
      <alignment horizontal="right" vertical="center"/>
    </xf>
    <xf numFmtId="4" fontId="32" fillId="47" borderId="23" applyNumberFormat="0" applyProtection="0">
      <alignment horizontal="left" vertical="center" indent="1"/>
    </xf>
    <xf numFmtId="4" fontId="34" fillId="48" borderId="0" applyNumberFormat="0" applyProtection="0">
      <alignment horizontal="left" vertical="center" indent="1"/>
    </xf>
    <xf numFmtId="4" fontId="35" fillId="49" borderId="0" applyNumberFormat="0" applyProtection="0">
      <alignment horizontal="left" vertical="center" indent="1"/>
    </xf>
    <xf numFmtId="4" fontId="34" fillId="50" borderId="21" applyNumberFormat="0" applyProtection="0">
      <alignment horizontal="right" vertical="center"/>
    </xf>
    <xf numFmtId="4" fontId="36" fillId="0" borderId="0" applyNumberFormat="0" applyProtection="0">
      <alignment horizontal="left" vertical="center" indent="1"/>
    </xf>
    <xf numFmtId="4" fontId="37" fillId="0" borderId="0" applyNumberFormat="0" applyProtection="0">
      <alignment horizontal="left" vertical="center" indent="1"/>
    </xf>
    <xf numFmtId="0" fontId="20" fillId="49" borderId="21" applyNumberFormat="0" applyProtection="0">
      <alignment horizontal="left" vertical="center" indent="1"/>
    </xf>
    <xf numFmtId="0" fontId="20" fillId="49" borderId="21" applyNumberFormat="0" applyProtection="0">
      <alignment horizontal="left" vertical="top" indent="1"/>
    </xf>
    <xf numFmtId="0" fontId="20" fillId="37" borderId="21" applyNumberFormat="0" applyProtection="0">
      <alignment horizontal="left" vertical="center" indent="1"/>
    </xf>
    <xf numFmtId="0" fontId="20" fillId="37" borderId="21" applyNumberFormat="0" applyProtection="0">
      <alignment horizontal="left" vertical="top" indent="1"/>
    </xf>
    <xf numFmtId="0" fontId="20" fillId="51" borderId="21" applyNumberFormat="0" applyProtection="0">
      <alignment horizontal="left" vertical="center" indent="1"/>
    </xf>
    <xf numFmtId="0" fontId="20" fillId="51" borderId="21" applyNumberFormat="0" applyProtection="0">
      <alignment horizontal="left" vertical="top" indent="1"/>
    </xf>
    <xf numFmtId="0" fontId="20" fillId="52" borderId="21" applyNumberFormat="0" applyProtection="0">
      <alignment horizontal="left" vertical="center" indent="1"/>
    </xf>
    <xf numFmtId="0" fontId="20" fillId="52" borderId="21" applyNumberFormat="0" applyProtection="0">
      <alignment horizontal="left" vertical="top" indent="1"/>
    </xf>
    <xf numFmtId="4" fontId="34" fillId="34" borderId="21" applyNumberFormat="0" applyProtection="0">
      <alignment vertical="center"/>
    </xf>
    <xf numFmtId="4" fontId="38" fillId="34" borderId="21" applyNumberFormat="0" applyProtection="0">
      <alignment vertical="center"/>
    </xf>
    <xf numFmtId="4" fontId="34" fillId="34" borderId="21" applyNumberFormat="0" applyProtection="0">
      <alignment horizontal="left" vertical="center" indent="1"/>
    </xf>
    <xf numFmtId="0" fontId="34" fillId="34" borderId="21" applyNumberFormat="0" applyProtection="0">
      <alignment horizontal="left" vertical="top" indent="1"/>
    </xf>
    <xf numFmtId="4" fontId="34" fillId="53" borderId="24" applyNumberFormat="0" applyProtection="0">
      <alignment horizontal="right" vertical="center"/>
    </xf>
    <xf numFmtId="4" fontId="38" fillId="48" borderId="21" applyNumberFormat="0" applyProtection="0">
      <alignment horizontal="right" vertical="center"/>
    </xf>
    <xf numFmtId="4" fontId="34" fillId="50" borderId="21" applyNumberFormat="0" applyProtection="0">
      <alignment horizontal="left" vertical="center" indent="1"/>
    </xf>
    <xf numFmtId="0" fontId="34" fillId="37" borderId="21" applyNumberFormat="0" applyProtection="0">
      <alignment horizontal="center" vertical="top"/>
    </xf>
    <xf numFmtId="4" fontId="39" fillId="0" borderId="0" applyNumberFormat="0" applyProtection="0">
      <alignment horizontal="left" vertical="center"/>
    </xf>
    <xf numFmtId="4" fontId="40" fillId="48" borderId="21" applyNumberFormat="0" applyProtection="0">
      <alignment horizontal="right" vertical="center"/>
    </xf>
    <xf numFmtId="0" fontId="19" fillId="0" borderId="20">
      <alignment horizontal="center" vertical="center" wrapText="1"/>
    </xf>
    <xf numFmtId="0" fontId="16" fillId="0" borderId="9" applyNumberFormat="0" applyFill="0" applyAlignment="0" applyProtection="0"/>
    <xf numFmtId="0" fontId="16" fillId="0" borderId="9" applyNumberFormat="0" applyFill="0" applyAlignment="0" applyProtection="0"/>
    <xf numFmtId="169" fontId="41" fillId="0" borderId="0">
      <alignment horizontal="left"/>
    </xf>
    <xf numFmtId="0" fontId="14" fillId="0" borderId="0" applyNumberFormat="0" applyFill="0" applyBorder="0" applyAlignment="0" applyProtection="0"/>
    <xf numFmtId="0" fontId="14" fillId="0" borderId="0" applyNumberFormat="0" applyFill="0" applyBorder="0" applyAlignment="0" applyProtection="0"/>
    <xf numFmtId="0" fontId="18" fillId="0" borderId="0"/>
    <xf numFmtId="0" fontId="18" fillId="0" borderId="0"/>
    <xf numFmtId="0" fontId="18" fillId="0" borderId="0"/>
    <xf numFmtId="0" fontId="46" fillId="0" borderId="0"/>
    <xf numFmtId="0" fontId="46" fillId="0" borderId="0"/>
    <xf numFmtId="0" fontId="46"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66" fontId="20" fillId="0" borderId="0"/>
    <xf numFmtId="1" fontId="47" fillId="0" borderId="0"/>
    <xf numFmtId="43" fontId="30"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48" fillId="0" borderId="0"/>
    <xf numFmtId="0" fontId="48" fillId="0" borderId="0"/>
    <xf numFmtId="37" fontId="20" fillId="0" borderId="0" applyFill="0" applyBorder="0" applyAlignment="0" applyProtection="0"/>
    <xf numFmtId="37" fontId="20" fillId="0" borderId="0" applyFill="0" applyBorder="0" applyAlignment="0" applyProtection="0"/>
    <xf numFmtId="3" fontId="24" fillId="0" borderId="0" applyFont="0" applyFill="0" applyBorder="0" applyAlignment="0" applyProtection="0"/>
    <xf numFmtId="0" fontId="48"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71" fontId="49" fillId="0" borderId="0" applyFont="0" applyFill="0" applyBorder="0" applyProtection="0">
      <alignment horizontal="right"/>
    </xf>
    <xf numFmtId="5" fontId="48" fillId="0" borderId="0"/>
    <xf numFmtId="5" fontId="20" fillId="0" borderId="0" applyFill="0" applyBorder="0" applyAlignment="0" applyProtection="0"/>
    <xf numFmtId="5" fontId="20" fillId="0" borderId="0" applyFill="0" applyBorder="0" applyAlignment="0" applyProtection="0"/>
    <xf numFmtId="0" fontId="48" fillId="0" borderId="0"/>
    <xf numFmtId="172" fontId="20" fillId="0" borderId="0" applyFill="0" applyBorder="0" applyAlignment="0" applyProtection="0"/>
    <xf numFmtId="172" fontId="20" fillId="0" borderId="0" applyFill="0" applyBorder="0" applyAlignment="0" applyProtection="0"/>
    <xf numFmtId="0" fontId="24" fillId="0" borderId="0" applyFont="0" applyFill="0" applyBorder="0" applyAlignment="0" applyProtection="0"/>
    <xf numFmtId="2" fontId="20" fillId="0" borderId="0" applyFill="0" applyBorder="0" applyAlignment="0" applyProtection="0"/>
    <xf numFmtId="2" fontId="20" fillId="0" borderId="0" applyFill="0" applyBorder="0" applyAlignment="0" applyProtection="0"/>
    <xf numFmtId="38" fontId="26" fillId="33" borderId="0" applyNumberFormat="0" applyBorder="0" applyAlignment="0" applyProtection="0"/>
    <xf numFmtId="0" fontId="39" fillId="0" borderId="0" applyNumberFormat="0" applyFill="0" applyBorder="0" applyAlignment="0" applyProtection="0"/>
    <xf numFmtId="0" fontId="28" fillId="0" borderId="0" applyNumberFormat="0" applyFill="0" applyBorder="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20" applyNumberFormat="0" applyBorder="0" applyAlignment="0" applyProtection="0"/>
    <xf numFmtId="173" fontId="20" fillId="0" borderId="0"/>
    <xf numFmtId="173" fontId="20" fillId="0" borderId="0"/>
    <xf numFmtId="173" fontId="20" fillId="0" borderId="0"/>
    <xf numFmtId="174" fontId="50" fillId="0" borderId="0" applyNumberFormat="0" applyFill="0" applyBorder="0" applyAlignment="0" applyProtection="0"/>
    <xf numFmtId="164" fontId="29" fillId="0" borderId="0" applyFont="0" applyAlignment="0" applyProtection="0"/>
    <xf numFmtId="0" fontId="26" fillId="0" borderId="25" applyNumberFormat="0" applyBorder="0" applyAlignment="0"/>
    <xf numFmtId="0" fontId="26" fillId="0" borderId="25" applyNumberFormat="0" applyBorder="0" applyAlignment="0"/>
    <xf numFmtId="168" fontId="20" fillId="0" borderId="0"/>
    <xf numFmtId="168" fontId="20" fillId="0" borderId="0"/>
    <xf numFmtId="0" fontId="30" fillId="0" borderId="0"/>
    <xf numFmtId="0" fontId="20" fillId="0" borderId="0"/>
    <xf numFmtId="0" fontId="30" fillId="0" borderId="0"/>
    <xf numFmtId="0" fontId="20" fillId="0" borderId="0"/>
    <xf numFmtId="0" fontId="30" fillId="0" borderId="0"/>
    <xf numFmtId="0" fontId="30" fillId="0" borderId="0"/>
    <xf numFmtId="0" fontId="30" fillId="0" borderId="0"/>
    <xf numFmtId="0" fontId="30" fillId="0" borderId="0"/>
    <xf numFmtId="0" fontId="30" fillId="0" borderId="0"/>
    <xf numFmtId="0" fontId="20" fillId="0" borderId="0"/>
    <xf numFmtId="0" fontId="20" fillId="0" borderId="0"/>
    <xf numFmtId="0" fontId="18" fillId="0" borderId="0"/>
    <xf numFmtId="0" fontId="20" fillId="0" borderId="0"/>
    <xf numFmtId="0" fontId="30" fillId="0" borderId="0"/>
    <xf numFmtId="0" fontId="20" fillId="0" borderId="0"/>
    <xf numFmtId="0" fontId="30" fillId="0" borderId="0"/>
    <xf numFmtId="0" fontId="30" fillId="0" borderId="0"/>
    <xf numFmtId="0" fontId="30" fillId="0" borderId="0"/>
    <xf numFmtId="0" fontId="30" fillId="0" borderId="0"/>
    <xf numFmtId="0" fontId="31" fillId="0" borderId="0"/>
    <xf numFmtId="0" fontId="23" fillId="0" borderId="0"/>
    <xf numFmtId="0" fontId="30" fillId="0" borderId="0"/>
    <xf numFmtId="0" fontId="30" fillId="0" borderId="0"/>
    <xf numFmtId="37" fontId="48" fillId="0" borderId="0"/>
    <xf numFmtId="0" fontId="20" fillId="0" borderId="0"/>
    <xf numFmtId="0" fontId="31" fillId="0" borderId="0"/>
    <xf numFmtId="0" fontId="20" fillId="54" borderId="26" applyNumberFormat="0" applyFont="0" applyAlignment="0" applyProtection="0"/>
    <xf numFmtId="175" fontId="18" fillId="0" borderId="0" applyFont="0" applyFill="0" applyBorder="0" applyProtection="0"/>
    <xf numFmtId="175" fontId="18" fillId="0" borderId="0" applyFont="0" applyFill="0" applyBorder="0" applyProtection="0"/>
    <xf numFmtId="175" fontId="18" fillId="0" borderId="0" applyFont="0" applyFill="0" applyBorder="0" applyProtection="0"/>
    <xf numFmtId="12" fontId="28" fillId="55" borderId="17">
      <alignment horizontal="left"/>
    </xf>
    <xf numFmtId="0" fontId="48" fillId="0" borderId="0"/>
    <xf numFmtId="0" fontId="48" fillId="0" borderId="0"/>
    <xf numFmtId="10" fontId="20" fillId="0" borderId="0" applyFont="0" applyFill="0" applyBorder="0" applyAlignment="0" applyProtection="0"/>
    <xf numFmtId="10" fontId="20" fillId="0" borderId="0" applyFont="0" applyFill="0" applyBorder="0" applyAlignment="0" applyProtection="0"/>
    <xf numFmtId="9" fontId="3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9" fontId="51" fillId="0" borderId="0"/>
    <xf numFmtId="4" fontId="35" fillId="49" borderId="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52" fillId="56" borderId="0" applyNumberFormat="0" applyProtection="0">
      <alignment horizontal="left" indent="1"/>
    </xf>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4" fontId="37" fillId="57" borderId="0" applyNumberFormat="0" applyProtection="0"/>
    <xf numFmtId="0" fontId="20" fillId="49" borderId="21" applyNumberFormat="0" applyProtection="0">
      <alignment horizontal="left" vertical="center" indent="1"/>
    </xf>
    <xf numFmtId="0" fontId="20" fillId="49" borderId="21" applyNumberFormat="0" applyProtection="0">
      <alignment horizontal="left" vertical="center" indent="1"/>
    </xf>
    <xf numFmtId="0" fontId="20" fillId="49" borderId="21" applyNumberFormat="0" applyProtection="0">
      <alignment horizontal="left" vertical="center" indent="1"/>
    </xf>
    <xf numFmtId="0" fontId="20" fillId="49" borderId="21" applyNumberFormat="0" applyProtection="0">
      <alignment horizontal="left" vertical="center" indent="1"/>
    </xf>
    <xf numFmtId="0" fontId="20" fillId="49" borderId="21" applyNumberFormat="0" applyProtection="0">
      <alignment horizontal="left" vertical="center" indent="1"/>
    </xf>
    <xf numFmtId="0" fontId="20" fillId="49" borderId="21" applyNumberFormat="0" applyProtection="0">
      <alignment horizontal="left" vertical="top" indent="1"/>
    </xf>
    <xf numFmtId="0" fontId="20" fillId="49" borderId="21" applyNumberFormat="0" applyProtection="0">
      <alignment horizontal="left" vertical="top" indent="1"/>
    </xf>
    <xf numFmtId="0" fontId="20" fillId="49" borderId="21" applyNumberFormat="0" applyProtection="0">
      <alignment horizontal="left" vertical="top" indent="1"/>
    </xf>
    <xf numFmtId="0" fontId="20" fillId="49" borderId="21" applyNumberFormat="0" applyProtection="0">
      <alignment horizontal="left" vertical="top" indent="1"/>
    </xf>
    <xf numFmtId="0" fontId="20" fillId="49" borderId="21" applyNumberFormat="0" applyProtection="0">
      <alignment horizontal="left" vertical="top" indent="1"/>
    </xf>
    <xf numFmtId="0" fontId="20" fillId="37" borderId="21" applyNumberFormat="0" applyProtection="0">
      <alignment horizontal="left" vertical="center" indent="1"/>
    </xf>
    <xf numFmtId="0" fontId="20" fillId="37" borderId="21" applyNumberFormat="0" applyProtection="0">
      <alignment horizontal="left" vertical="center" indent="1"/>
    </xf>
    <xf numFmtId="0" fontId="20" fillId="37" borderId="21" applyNumberFormat="0" applyProtection="0">
      <alignment horizontal="left" vertical="center" indent="1"/>
    </xf>
    <xf numFmtId="0" fontId="20" fillId="37" borderId="21" applyNumberFormat="0" applyProtection="0">
      <alignment horizontal="left" vertical="center" indent="1"/>
    </xf>
    <xf numFmtId="0" fontId="20" fillId="37" borderId="21" applyNumberFormat="0" applyProtection="0">
      <alignment horizontal="left" vertical="center" indent="1"/>
    </xf>
    <xf numFmtId="0" fontId="20" fillId="37" borderId="21" applyNumberFormat="0" applyProtection="0">
      <alignment horizontal="left" vertical="top" indent="1"/>
    </xf>
    <xf numFmtId="0" fontId="20" fillId="37" borderId="21" applyNumberFormat="0" applyProtection="0">
      <alignment horizontal="left" vertical="top" indent="1"/>
    </xf>
    <xf numFmtId="0" fontId="20" fillId="37" borderId="21" applyNumberFormat="0" applyProtection="0">
      <alignment horizontal="left" vertical="top" indent="1"/>
    </xf>
    <xf numFmtId="0" fontId="20" fillId="37" borderId="21" applyNumberFormat="0" applyProtection="0">
      <alignment horizontal="left" vertical="top" indent="1"/>
    </xf>
    <xf numFmtId="0" fontId="20" fillId="37" borderId="21" applyNumberFormat="0" applyProtection="0">
      <alignment horizontal="left" vertical="top" indent="1"/>
    </xf>
    <xf numFmtId="0" fontId="20" fillId="51" borderId="21" applyNumberFormat="0" applyProtection="0">
      <alignment horizontal="left" vertical="center" indent="1"/>
    </xf>
    <xf numFmtId="0" fontId="20" fillId="51" borderId="21" applyNumberFormat="0" applyProtection="0">
      <alignment horizontal="left" vertical="center" indent="1"/>
    </xf>
    <xf numFmtId="0" fontId="20" fillId="51" borderId="21" applyNumberFormat="0" applyProtection="0">
      <alignment horizontal="left" vertical="center" indent="1"/>
    </xf>
    <xf numFmtId="0" fontId="20" fillId="51" borderId="21" applyNumberFormat="0" applyProtection="0">
      <alignment horizontal="left" vertical="center" indent="1"/>
    </xf>
    <xf numFmtId="0" fontId="20" fillId="51" borderId="21" applyNumberFormat="0" applyProtection="0">
      <alignment horizontal="left" vertical="center" indent="1"/>
    </xf>
    <xf numFmtId="0" fontId="20" fillId="51" borderId="21" applyNumberFormat="0" applyProtection="0">
      <alignment horizontal="left" vertical="top" indent="1"/>
    </xf>
    <xf numFmtId="0" fontId="20" fillId="51" borderId="21" applyNumberFormat="0" applyProtection="0">
      <alignment horizontal="left" vertical="top" indent="1"/>
    </xf>
    <xf numFmtId="0" fontId="20" fillId="51" borderId="21" applyNumberFormat="0" applyProtection="0">
      <alignment horizontal="left" vertical="top" indent="1"/>
    </xf>
    <xf numFmtId="0" fontId="20" fillId="51" borderId="21" applyNumberFormat="0" applyProtection="0">
      <alignment horizontal="left" vertical="top" indent="1"/>
    </xf>
    <xf numFmtId="0" fontId="20" fillId="51" borderId="21" applyNumberFormat="0" applyProtection="0">
      <alignment horizontal="left" vertical="top" indent="1"/>
    </xf>
    <xf numFmtId="0" fontId="20" fillId="52" borderId="21" applyNumberFormat="0" applyProtection="0">
      <alignment horizontal="left" vertical="center" indent="1"/>
    </xf>
    <xf numFmtId="0" fontId="20" fillId="52" borderId="21" applyNumberFormat="0" applyProtection="0">
      <alignment horizontal="left" vertical="center" indent="1"/>
    </xf>
    <xf numFmtId="0" fontId="20" fillId="52" borderId="21" applyNumberFormat="0" applyProtection="0">
      <alignment horizontal="left" vertical="center" indent="1"/>
    </xf>
    <xf numFmtId="0" fontId="20" fillId="52" borderId="21" applyNumberFormat="0" applyProtection="0">
      <alignment horizontal="left" vertical="center" indent="1"/>
    </xf>
    <xf numFmtId="0" fontId="20" fillId="52" borderId="21" applyNumberFormat="0" applyProtection="0">
      <alignment horizontal="left" vertical="center" indent="1"/>
    </xf>
    <xf numFmtId="0" fontId="20" fillId="52" borderId="21" applyNumberFormat="0" applyProtection="0">
      <alignment horizontal="left" vertical="top" indent="1"/>
    </xf>
    <xf numFmtId="0" fontId="20" fillId="52" borderId="21" applyNumberFormat="0" applyProtection="0">
      <alignment horizontal="left" vertical="top" indent="1"/>
    </xf>
    <xf numFmtId="0" fontId="20" fillId="52" borderId="21" applyNumberFormat="0" applyProtection="0">
      <alignment horizontal="left" vertical="top" indent="1"/>
    </xf>
    <xf numFmtId="0" fontId="20" fillId="52" borderId="21" applyNumberFormat="0" applyProtection="0">
      <alignment horizontal="left" vertical="top" indent="1"/>
    </xf>
    <xf numFmtId="0" fontId="20" fillId="52" borderId="21" applyNumberFormat="0" applyProtection="0">
      <alignment horizontal="left" vertical="top" indent="1"/>
    </xf>
    <xf numFmtId="4" fontId="34" fillId="0" borderId="21" applyNumberFormat="0" applyProtection="0">
      <alignment horizontal="left" vertical="center" indent="1"/>
    </xf>
    <xf numFmtId="4" fontId="34" fillId="0" borderId="21" applyNumberFormat="0" applyProtection="0">
      <alignment horizontal="left" vertical="center" indent="1"/>
    </xf>
    <xf numFmtId="4" fontId="34" fillId="0" borderId="21" applyNumberFormat="0" applyProtection="0">
      <alignment horizontal="left" vertical="center" indent="1"/>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4" fontId="53" fillId="58" borderId="0" applyNumberFormat="0" applyProtection="0">
      <alignment horizontal="left"/>
    </xf>
    <xf numFmtId="37" fontId="54" fillId="59" borderId="0" applyNumberFormat="0" applyFont="0" applyBorder="0" applyAlignment="0" applyProtection="0"/>
    <xf numFmtId="176" fontId="20" fillId="0" borderId="27">
      <alignment horizontal="justify" vertical="top" wrapText="1"/>
    </xf>
    <xf numFmtId="176" fontId="20" fillId="0" borderId="27">
      <alignment horizontal="justify" vertical="top" wrapText="1"/>
    </xf>
    <xf numFmtId="176" fontId="20" fillId="0" borderId="27">
      <alignment horizontal="justify" vertical="top" wrapText="1"/>
    </xf>
    <xf numFmtId="0" fontId="20" fillId="0" borderId="0">
      <alignment horizontal="left" wrapText="1"/>
    </xf>
    <xf numFmtId="0" fontId="20" fillId="0" borderId="0">
      <alignment horizontal="left" wrapText="1"/>
    </xf>
    <xf numFmtId="0" fontId="20" fillId="0" borderId="0">
      <alignment horizontal="left" wrapText="1"/>
    </xf>
    <xf numFmtId="0" fontId="2" fillId="0" borderId="0" applyNumberFormat="0" applyFill="0" applyBorder="0" applyAlignment="0" applyProtection="0"/>
    <xf numFmtId="0" fontId="19" fillId="0" borderId="20">
      <alignment horizontal="center" vertical="center" wrapText="1"/>
    </xf>
    <xf numFmtId="0" fontId="19" fillId="0" borderId="20">
      <alignment horizontal="center" vertical="center" wrapText="1"/>
    </xf>
    <xf numFmtId="0" fontId="48" fillId="0" borderId="28"/>
    <xf numFmtId="0" fontId="48" fillId="0" borderId="29"/>
    <xf numFmtId="37" fontId="26" fillId="36" borderId="0" applyNumberFormat="0" applyBorder="0" applyAlignment="0" applyProtection="0"/>
    <xf numFmtId="37" fontId="26" fillId="36" borderId="0" applyNumberFormat="0" applyBorder="0" applyAlignment="0" applyProtection="0"/>
    <xf numFmtId="37" fontId="26" fillId="0" borderId="0"/>
    <xf numFmtId="37" fontId="26" fillId="0" borderId="0"/>
    <xf numFmtId="37" fontId="26" fillId="0" borderId="0"/>
    <xf numFmtId="3" fontId="55" fillId="60" borderId="30" applyProtection="0"/>
  </cellStyleXfs>
  <cellXfs count="282">
    <xf numFmtId="0" fontId="0" fillId="0" borderId="0" xfId="0"/>
    <xf numFmtId="0" fontId="19" fillId="0" borderId="0" xfId="0" applyFont="1"/>
    <xf numFmtId="0" fontId="20" fillId="0" borderId="0" xfId="0" applyFont="1"/>
    <xf numFmtId="0" fontId="20" fillId="0" borderId="0" xfId="0" applyFont="1" applyAlignment="1">
      <alignment horizontal="center"/>
    </xf>
    <xf numFmtId="0" fontId="20" fillId="0" borderId="0" xfId="0" applyNumberFormat="1" applyFont="1" applyAlignment="1">
      <alignment horizontal="center"/>
    </xf>
    <xf numFmtId="0" fontId="19" fillId="0" borderId="0" xfId="0" applyFont="1" applyBorder="1" applyAlignment="1">
      <alignment horizontal="left"/>
    </xf>
    <xf numFmtId="0" fontId="21" fillId="0" borderId="0" xfId="0" applyFont="1" applyAlignment="1">
      <alignment horizontal="center"/>
    </xf>
    <xf numFmtId="0" fontId="21" fillId="0" borderId="0" xfId="0" applyNumberFormat="1" applyFont="1" applyAlignment="1">
      <alignment horizontal="center"/>
    </xf>
    <xf numFmtId="165" fontId="20" fillId="0" borderId="0" xfId="2" applyNumberFormat="1" applyFont="1" applyAlignment="1">
      <alignment horizontal="center"/>
    </xf>
    <xf numFmtId="0" fontId="20" fillId="0" borderId="0" xfId="0" applyFont="1" applyBorder="1"/>
    <xf numFmtId="0" fontId="20" fillId="0" borderId="0" xfId="0" applyFont="1" applyBorder="1" applyAlignment="1">
      <alignment horizontal="center"/>
    </xf>
    <xf numFmtId="0" fontId="20" fillId="0" borderId="0" xfId="0" applyFont="1" applyAlignment="1">
      <alignment horizontal="left"/>
    </xf>
    <xf numFmtId="41" fontId="20" fillId="0" borderId="0" xfId="1" applyNumberFormat="1" applyFont="1" applyAlignment="1">
      <alignment horizontal="center"/>
    </xf>
    <xf numFmtId="41" fontId="20" fillId="0" borderId="0" xfId="1" applyNumberFormat="1" applyFont="1" applyBorder="1" applyAlignment="1">
      <alignment horizontal="center"/>
    </xf>
    <xf numFmtId="0" fontId="19" fillId="0" borderId="0" xfId="0" applyFont="1" applyBorder="1"/>
    <xf numFmtId="41" fontId="20" fillId="0" borderId="0" xfId="0" applyNumberFormat="1" applyFont="1" applyBorder="1" applyAlignment="1">
      <alignment horizontal="center"/>
    </xf>
    <xf numFmtId="0" fontId="21" fillId="0" borderId="0" xfId="0" applyFont="1" applyBorder="1" applyAlignment="1">
      <alignment horizontal="center"/>
    </xf>
    <xf numFmtId="0" fontId="20" fillId="0" borderId="0" xfId="0" applyFont="1" applyAlignment="1">
      <alignment horizontal="right"/>
    </xf>
    <xf numFmtId="0" fontId="21" fillId="0" borderId="0" xfId="0" applyNumberFormat="1" applyFont="1" applyBorder="1" applyAlignment="1">
      <alignment horizontal="center"/>
    </xf>
    <xf numFmtId="0" fontId="42" fillId="0" borderId="0" xfId="0" applyFont="1" applyFill="1" applyBorder="1" applyAlignment="1" applyProtection="1">
      <alignment horizontal="left"/>
      <protection locked="0"/>
    </xf>
    <xf numFmtId="0" fontId="43" fillId="0" borderId="0" xfId="0" applyFont="1" applyFill="1" applyBorder="1" applyProtection="1">
      <protection locked="0"/>
    </xf>
    <xf numFmtId="0" fontId="43" fillId="0" borderId="0" xfId="0" applyNumberFormat="1" applyFont="1" applyFill="1" applyBorder="1" applyAlignment="1" applyProtection="1">
      <alignment horizontal="center"/>
      <protection locked="0"/>
    </xf>
    <xf numFmtId="0" fontId="43" fillId="0" borderId="0" xfId="0" applyFont="1" applyFill="1" applyBorder="1" applyAlignment="1" applyProtection="1">
      <alignment horizontal="center"/>
      <protection locked="0"/>
    </xf>
    <xf numFmtId="41" fontId="43" fillId="0" borderId="0" xfId="0" applyNumberFormat="1" applyFont="1" applyFill="1" applyBorder="1" applyAlignment="1" applyProtection="1">
      <alignment horizontal="center"/>
      <protection locked="0"/>
    </xf>
    <xf numFmtId="0" fontId="43" fillId="0" borderId="0" xfId="162" applyFont="1" applyFill="1" applyBorder="1" applyAlignment="1">
      <alignment horizontal="center"/>
    </xf>
    <xf numFmtId="170" fontId="43" fillId="0" borderId="0" xfId="116" applyNumberFormat="1" applyFont="1" applyFill="1" applyBorder="1" applyAlignment="1">
      <alignment horizontal="center"/>
    </xf>
    <xf numFmtId="164" fontId="43" fillId="0" borderId="0" xfId="67" applyNumberFormat="1" applyFont="1" applyFill="1" applyBorder="1" applyAlignment="1">
      <alignment horizontal="center"/>
    </xf>
    <xf numFmtId="0" fontId="42" fillId="0" borderId="0" xfId="0" applyFont="1" applyFill="1" applyBorder="1" applyAlignment="1" applyProtection="1">
      <alignment horizontal="left" indent="1"/>
      <protection locked="0"/>
    </xf>
    <xf numFmtId="0" fontId="43" fillId="0" borderId="0" xfId="67" applyNumberFormat="1" applyFont="1" applyFill="1" applyBorder="1" applyAlignment="1" applyProtection="1">
      <alignment horizontal="center"/>
      <protection locked="0"/>
    </xf>
    <xf numFmtId="0" fontId="43" fillId="0" borderId="0" xfId="0" applyFont="1" applyFill="1" applyBorder="1" applyAlignment="1" applyProtection="1">
      <alignment horizontal="left" indent="1"/>
      <protection locked="0"/>
    </xf>
    <xf numFmtId="0" fontId="43" fillId="0" borderId="0" xfId="163" quotePrefix="1" applyNumberFormat="1" applyFont="1" applyFill="1" applyBorder="1" applyAlignment="1">
      <alignment horizontal="center"/>
    </xf>
    <xf numFmtId="164" fontId="43" fillId="0" borderId="0" xfId="67" applyNumberFormat="1" applyFont="1" applyFill="1" applyBorder="1" applyAlignment="1" applyProtection="1">
      <alignment horizontal="center"/>
      <protection locked="0"/>
    </xf>
    <xf numFmtId="0" fontId="43" fillId="0" borderId="0" xfId="163" applyNumberFormat="1" applyFont="1" applyFill="1" applyBorder="1" applyAlignment="1">
      <alignment horizontal="center"/>
    </xf>
    <xf numFmtId="164" fontId="43" fillId="0" borderId="0" xfId="67" applyNumberFormat="1" applyFont="1" applyFill="1" applyBorder="1" applyProtection="1">
      <protection locked="0"/>
    </xf>
    <xf numFmtId="164" fontId="43" fillId="0" borderId="0" xfId="67" applyNumberFormat="1" applyFont="1" applyFill="1" applyBorder="1" applyAlignment="1" applyProtection="1">
      <protection locked="0"/>
    </xf>
    <xf numFmtId="0" fontId="43" fillId="0" borderId="0" xfId="0" quotePrefix="1" applyFont="1" applyFill="1" applyBorder="1" applyAlignment="1" applyProtection="1">
      <alignment horizontal="left" indent="1"/>
      <protection locked="0"/>
    </xf>
    <xf numFmtId="0" fontId="43" fillId="0" borderId="0" xfId="0" applyNumberFormat="1" applyFont="1" applyFill="1" applyBorder="1" applyAlignment="1">
      <alignment horizontal="center"/>
    </xf>
    <xf numFmtId="0" fontId="43" fillId="0" borderId="0" xfId="164" applyNumberFormat="1" applyFont="1" applyFill="1" applyBorder="1" applyAlignment="1">
      <alignment horizontal="center"/>
    </xf>
    <xf numFmtId="164" fontId="43" fillId="0" borderId="0" xfId="67" applyNumberFormat="1" applyFont="1" applyFill="1" applyBorder="1" applyAlignment="1">
      <alignment horizontal="center" wrapText="1"/>
    </xf>
    <xf numFmtId="164" fontId="43" fillId="0" borderId="10" xfId="67" applyNumberFormat="1" applyFont="1" applyFill="1" applyBorder="1" applyAlignment="1">
      <alignment horizontal="center" wrapText="1"/>
    </xf>
    <xf numFmtId="0" fontId="43" fillId="0" borderId="0" xfId="163" applyFont="1" applyFill="1" applyBorder="1"/>
    <xf numFmtId="0" fontId="43" fillId="0" borderId="0" xfId="163" applyFont="1" applyFill="1" applyBorder="1" applyAlignment="1">
      <alignment horizontal="center"/>
    </xf>
    <xf numFmtId="170" fontId="43" fillId="0" borderId="0" xfId="116" applyNumberFormat="1" applyFont="1" applyFill="1" applyBorder="1" applyAlignment="1" applyProtection="1">
      <alignment horizontal="center"/>
      <protection locked="0"/>
    </xf>
    <xf numFmtId="164" fontId="43" fillId="0" borderId="0" xfId="67" applyNumberFormat="1" applyFont="1" applyFill="1" applyBorder="1"/>
    <xf numFmtId="164" fontId="43" fillId="0" borderId="0" xfId="67" applyNumberFormat="1" applyFont="1" applyFill="1" applyBorder="1" applyAlignment="1">
      <alignment horizontal="right" wrapText="1"/>
    </xf>
    <xf numFmtId="41" fontId="43" fillId="0" borderId="0" xfId="67" applyNumberFormat="1" applyFont="1" applyFill="1" applyBorder="1" applyAlignment="1">
      <alignment horizontal="center"/>
    </xf>
    <xf numFmtId="41" fontId="43" fillId="0" borderId="10" xfId="67" applyNumberFormat="1" applyFont="1" applyFill="1" applyBorder="1" applyAlignment="1">
      <alignment horizontal="center"/>
    </xf>
    <xf numFmtId="0" fontId="19" fillId="0" borderId="0" xfId="239" applyFont="1"/>
    <xf numFmtId="0" fontId="20" fillId="0" borderId="0" xfId="239" applyFont="1" applyAlignment="1">
      <alignment wrapText="1"/>
    </xf>
    <xf numFmtId="0" fontId="20" fillId="0" borderId="0" xfId="239" applyFont="1" applyFill="1" applyBorder="1" applyAlignment="1">
      <alignment wrapText="1"/>
    </xf>
    <xf numFmtId="177" fontId="20" fillId="0" borderId="0" xfId="116" applyNumberFormat="1" applyFont="1" applyAlignment="1">
      <alignment wrapText="1"/>
    </xf>
    <xf numFmtId="0" fontId="20" fillId="0" borderId="0" xfId="239" applyFont="1" applyFill="1" applyBorder="1" applyAlignment="1">
      <alignment horizontal="center" wrapText="1"/>
    </xf>
    <xf numFmtId="0" fontId="19" fillId="0" borderId="0" xfId="239" applyFont="1" applyAlignment="1">
      <alignment horizontal="left" wrapText="1"/>
    </xf>
    <xf numFmtId="0" fontId="20" fillId="0" borderId="0" xfId="239" applyFont="1" applyFill="1" applyBorder="1" applyAlignment="1">
      <alignment horizontal="left" wrapText="1"/>
    </xf>
    <xf numFmtId="0" fontId="20" fillId="0" borderId="0" xfId="239" applyFont="1" applyAlignment="1">
      <alignment horizontal="left" wrapText="1"/>
    </xf>
    <xf numFmtId="0" fontId="19" fillId="0" borderId="0" xfId="239" applyFont="1" applyAlignment="1">
      <alignment horizontal="centerContinuous" wrapText="1"/>
    </xf>
    <xf numFmtId="0" fontId="19" fillId="0" borderId="31" xfId="239" applyFont="1" applyBorder="1" applyAlignment="1">
      <alignment horizontal="center" wrapText="1"/>
    </xf>
    <xf numFmtId="43" fontId="19" fillId="0" borderId="32" xfId="67" applyFont="1" applyFill="1" applyBorder="1" applyAlignment="1">
      <alignment horizontal="left" vertical="center" wrapText="1"/>
    </xf>
    <xf numFmtId="43" fontId="19" fillId="0" borderId="32" xfId="67" applyFont="1" applyFill="1" applyBorder="1" applyAlignment="1">
      <alignment horizontal="center" vertical="center" wrapText="1"/>
    </xf>
    <xf numFmtId="43" fontId="19" fillId="0" borderId="33" xfId="67" applyFont="1" applyFill="1" applyBorder="1" applyAlignment="1">
      <alignment horizontal="center" vertical="center" wrapText="1"/>
    </xf>
    <xf numFmtId="43" fontId="19" fillId="0" borderId="0" xfId="67" applyFont="1" applyFill="1" applyBorder="1" applyAlignment="1">
      <alignment wrapText="1"/>
    </xf>
    <xf numFmtId="0" fontId="20" fillId="0" borderId="0" xfId="239" applyFont="1" applyFill="1" applyAlignment="1">
      <alignment horizontal="left" wrapText="1"/>
    </xf>
    <xf numFmtId="0" fontId="20" fillId="0" borderId="0" xfId="239" applyFont="1" applyFill="1" applyAlignment="1">
      <alignment wrapText="1"/>
    </xf>
    <xf numFmtId="164" fontId="20" fillId="0" borderId="0" xfId="67" applyNumberFormat="1" applyFont="1" applyFill="1" applyAlignment="1">
      <alignment wrapText="1"/>
    </xf>
    <xf numFmtId="164" fontId="20" fillId="0" borderId="34" xfId="67" applyNumberFormat="1" applyFont="1" applyFill="1" applyBorder="1" applyAlignment="1">
      <alignment wrapText="1"/>
    </xf>
    <xf numFmtId="0" fontId="19" fillId="0" borderId="10" xfId="239" applyFont="1" applyFill="1" applyBorder="1" applyAlignment="1">
      <alignment horizontal="left" wrapText="1"/>
    </xf>
    <xf numFmtId="0" fontId="19" fillId="0" borderId="10" xfId="239" applyFont="1" applyFill="1" applyBorder="1" applyAlignment="1">
      <alignment wrapText="1"/>
    </xf>
    <xf numFmtId="164" fontId="19" fillId="0" borderId="10" xfId="67" applyNumberFormat="1" applyFont="1" applyFill="1" applyBorder="1" applyAlignment="1">
      <alignment wrapText="1"/>
    </xf>
    <xf numFmtId="0" fontId="19" fillId="0" borderId="0" xfId="239" applyFont="1" applyFill="1" applyBorder="1" applyAlignment="1">
      <alignment wrapText="1"/>
    </xf>
    <xf numFmtId="164" fontId="19" fillId="0" borderId="35" xfId="67" applyNumberFormat="1" applyFont="1" applyFill="1" applyBorder="1" applyAlignment="1">
      <alignment wrapText="1"/>
    </xf>
    <xf numFmtId="0" fontId="20" fillId="0" borderId="34" xfId="239" applyFont="1" applyFill="1" applyBorder="1" applyAlignment="1">
      <alignment wrapText="1"/>
    </xf>
    <xf numFmtId="0" fontId="20" fillId="0" borderId="10" xfId="239" applyFont="1" applyFill="1" applyBorder="1" applyAlignment="1">
      <alignment horizontal="left" wrapText="1"/>
    </xf>
    <xf numFmtId="0" fontId="19" fillId="0" borderId="0" xfId="239" applyFont="1" applyFill="1" applyBorder="1" applyAlignment="1">
      <alignment horizontal="center" wrapText="1"/>
    </xf>
    <xf numFmtId="164" fontId="20" fillId="0" borderId="34" xfId="239" applyNumberFormat="1" applyFont="1" applyFill="1" applyBorder="1" applyAlignment="1">
      <alignment wrapText="1"/>
    </xf>
    <xf numFmtId="0" fontId="19" fillId="0" borderId="10" xfId="239" applyFont="1" applyFill="1" applyBorder="1" applyAlignment="1">
      <alignment horizontal="left"/>
    </xf>
    <xf numFmtId="0" fontId="20" fillId="0" borderId="0" xfId="239" applyFont="1" applyFill="1" applyAlignment="1">
      <alignment horizontal="left"/>
    </xf>
    <xf numFmtId="164" fontId="19" fillId="0" borderId="36" xfId="67" applyNumberFormat="1" applyFont="1" applyFill="1" applyBorder="1" applyAlignment="1">
      <alignment wrapText="1"/>
    </xf>
    <xf numFmtId="0" fontId="19" fillId="0" borderId="0" xfId="239" applyFont="1" applyFill="1" applyBorder="1" applyAlignment="1">
      <alignment horizontal="left"/>
    </xf>
    <xf numFmtId="164" fontId="19" fillId="0" borderId="0" xfId="67" applyNumberFormat="1" applyFont="1" applyFill="1" applyBorder="1" applyAlignment="1">
      <alignment wrapText="1"/>
    </xf>
    <xf numFmtId="0" fontId="19" fillId="0" borderId="0" xfId="239" applyFont="1" applyAlignment="1">
      <alignment horizontal="center" wrapText="1"/>
    </xf>
    <xf numFmtId="0" fontId="20" fillId="0" borderId="0" xfId="239" applyFont="1" applyAlignment="1">
      <alignment horizontal="center" wrapText="1"/>
    </xf>
    <xf numFmtId="164" fontId="20" fillId="0" borderId="0" xfId="239" applyNumberFormat="1" applyFont="1" applyAlignment="1">
      <alignment wrapText="1"/>
    </xf>
    <xf numFmtId="0" fontId="44" fillId="0" borderId="0" xfId="239" applyFont="1" applyBorder="1" applyAlignment="1">
      <alignment horizontal="right" wrapText="1"/>
    </xf>
    <xf numFmtId="43" fontId="56" fillId="0" borderId="0" xfId="239" applyNumberFormat="1" applyFont="1" applyBorder="1" applyAlignment="1">
      <alignment wrapText="1"/>
    </xf>
    <xf numFmtId="0" fontId="20" fillId="0" borderId="0" xfId="239" applyFont="1" applyFill="1" applyBorder="1" applyAlignment="1">
      <alignment horizontal="centerContinuous" wrapText="1"/>
    </xf>
    <xf numFmtId="9" fontId="44" fillId="0" borderId="0" xfId="116" applyFont="1" applyAlignment="1">
      <alignment horizontal="centerContinuous" wrapText="1"/>
    </xf>
    <xf numFmtId="0" fontId="20" fillId="0" borderId="0" xfId="239" applyFont="1" applyAlignment="1">
      <alignment horizontal="centerContinuous" wrapText="1"/>
    </xf>
    <xf numFmtId="43" fontId="20" fillId="0" borderId="0" xfId="239" applyNumberFormat="1" applyFont="1" applyBorder="1" applyAlignment="1">
      <alignment wrapText="1"/>
    </xf>
    <xf numFmtId="178" fontId="44" fillId="0" borderId="0" xfId="239" applyNumberFormat="1" applyFont="1" applyAlignment="1">
      <alignment horizontal="centerContinuous" wrapText="1"/>
    </xf>
    <xf numFmtId="43" fontId="20" fillId="0" borderId="0" xfId="67" applyNumberFormat="1" applyFont="1" applyBorder="1" applyAlignment="1">
      <alignment horizontal="right" wrapText="1"/>
    </xf>
    <xf numFmtId="0" fontId="44" fillId="0" borderId="0" xfId="239" applyFont="1" applyBorder="1" applyAlignment="1">
      <alignment horizontal="centerContinuous" wrapText="1"/>
    </xf>
    <xf numFmtId="0" fontId="20" fillId="0" borderId="0" xfId="239" applyFont="1" applyBorder="1" applyAlignment="1">
      <alignment horizontal="centerContinuous" wrapText="1"/>
    </xf>
    <xf numFmtId="0" fontId="20" fillId="0" borderId="0" xfId="239" applyFont="1" applyBorder="1" applyAlignment="1">
      <alignment wrapText="1"/>
    </xf>
    <xf numFmtId="43" fontId="56" fillId="0" borderId="0" xfId="67" applyNumberFormat="1" applyFont="1" applyFill="1" applyBorder="1" applyAlignment="1">
      <alignment wrapText="1"/>
    </xf>
    <xf numFmtId="0" fontId="20" fillId="0" borderId="0" xfId="239" applyFont="1" applyBorder="1" applyAlignment="1">
      <alignment horizontal="right" wrapText="1"/>
    </xf>
    <xf numFmtId="164" fontId="56" fillId="0" borderId="0" xfId="67" applyNumberFormat="1" applyFont="1" applyFill="1" applyBorder="1" applyAlignment="1">
      <alignment wrapText="1"/>
    </xf>
    <xf numFmtId="0" fontId="44" fillId="0" borderId="0" xfId="239" quotePrefix="1" applyFont="1" applyBorder="1" applyAlignment="1">
      <alignment wrapText="1"/>
    </xf>
    <xf numFmtId="164" fontId="20" fillId="0" borderId="0" xfId="67" applyNumberFormat="1" applyFont="1" applyBorder="1" applyAlignment="1">
      <alignment wrapText="1"/>
    </xf>
    <xf numFmtId="0" fontId="20" fillId="0" borderId="0" xfId="239" quotePrefix="1" applyFont="1" applyBorder="1" applyAlignment="1">
      <alignment wrapText="1"/>
    </xf>
    <xf numFmtId="0" fontId="21" fillId="0" borderId="0" xfId="239" applyFont="1" applyFill="1" applyBorder="1" applyAlignment="1">
      <alignment wrapText="1"/>
    </xf>
    <xf numFmtId="164" fontId="20" fillId="61" borderId="0" xfId="67" applyNumberFormat="1" applyFont="1" applyFill="1" applyBorder="1" applyAlignment="1">
      <alignment wrapText="1"/>
    </xf>
    <xf numFmtId="0" fontId="20" fillId="62" borderId="0" xfId="239" applyFont="1" applyFill="1" applyBorder="1" applyAlignment="1">
      <alignment horizontal="right" wrapText="1"/>
    </xf>
    <xf numFmtId="0" fontId="20" fillId="62" borderId="0" xfId="239" applyFont="1" applyFill="1" applyBorder="1" applyAlignment="1">
      <alignment wrapText="1"/>
    </xf>
    <xf numFmtId="164" fontId="20" fillId="62" borderId="0" xfId="67" applyNumberFormat="1" applyFont="1" applyFill="1" applyBorder="1" applyAlignment="1">
      <alignment wrapText="1"/>
    </xf>
    <xf numFmtId="164" fontId="20" fillId="0" borderId="0" xfId="239" applyNumberFormat="1" applyFont="1" applyBorder="1" applyAlignment="1">
      <alignment wrapText="1"/>
    </xf>
    <xf numFmtId="0" fontId="34" fillId="0" borderId="0" xfId="263" applyFont="1" applyFill="1" applyBorder="1" applyAlignment="1">
      <alignment vertical="top"/>
    </xf>
    <xf numFmtId="0" fontId="20" fillId="0" borderId="0" xfId="263" applyFont="1" applyFill="1"/>
    <xf numFmtId="0" fontId="20" fillId="0" borderId="0" xfId="263" applyFont="1" applyFill="1" applyAlignment="1">
      <alignment horizontal="center"/>
    </xf>
    <xf numFmtId="0" fontId="20" fillId="0" borderId="0" xfId="263" applyFont="1"/>
    <xf numFmtId="0" fontId="19" fillId="0" borderId="20" xfId="263" applyFont="1" applyFill="1" applyBorder="1" applyAlignment="1">
      <alignment horizontal="center"/>
    </xf>
    <xf numFmtId="17" fontId="19" fillId="0" borderId="20" xfId="263" quotePrefix="1" applyNumberFormat="1" applyFont="1" applyFill="1" applyBorder="1" applyAlignment="1">
      <alignment horizontal="center"/>
    </xf>
    <xf numFmtId="17" fontId="19" fillId="0" borderId="20" xfId="263" applyNumberFormat="1" applyFont="1" applyFill="1" applyBorder="1" applyAlignment="1">
      <alignment horizontal="center"/>
    </xf>
    <xf numFmtId="0" fontId="20" fillId="0" borderId="32" xfId="263" applyFont="1" applyBorder="1" applyAlignment="1">
      <alignment horizontal="right"/>
    </xf>
    <xf numFmtId="0" fontId="20" fillId="0" borderId="32" xfId="263" applyFont="1" applyBorder="1" applyAlignment="1">
      <alignment horizontal="center"/>
    </xf>
    <xf numFmtId="0" fontId="20" fillId="0" borderId="20" xfId="263" applyFont="1" applyFill="1" applyBorder="1"/>
    <xf numFmtId="164" fontId="20" fillId="0" borderId="20" xfId="263" applyNumberFormat="1" applyFont="1" applyFill="1" applyBorder="1"/>
    <xf numFmtId="0" fontId="19" fillId="0" borderId="0" xfId="263" applyFont="1" applyFill="1" applyAlignment="1">
      <alignment horizontal="center"/>
    </xf>
    <xf numFmtId="179" fontId="20" fillId="0" borderId="0" xfId="263" applyNumberFormat="1" applyFont="1" applyFill="1"/>
    <xf numFmtId="164" fontId="19" fillId="0" borderId="0" xfId="67" applyNumberFormat="1" applyFont="1"/>
    <xf numFmtId="0" fontId="20" fillId="0" borderId="0" xfId="263" applyFont="1" applyAlignment="1">
      <alignment horizontal="center"/>
    </xf>
    <xf numFmtId="177" fontId="20" fillId="0" borderId="0" xfId="116" applyNumberFormat="1" applyFont="1"/>
    <xf numFmtId="164" fontId="19" fillId="0" borderId="32" xfId="67" applyNumberFormat="1" applyFont="1" applyBorder="1"/>
    <xf numFmtId="177" fontId="20" fillId="0" borderId="32" xfId="116" applyNumberFormat="1" applyFont="1" applyBorder="1"/>
    <xf numFmtId="0" fontId="32" fillId="0" borderId="20" xfId="263" applyFont="1" applyFill="1" applyBorder="1" applyAlignment="1">
      <alignment vertical="top"/>
    </xf>
    <xf numFmtId="164" fontId="19" fillId="0" borderId="20" xfId="263" applyNumberFormat="1" applyFont="1" applyFill="1" applyBorder="1"/>
    <xf numFmtId="0" fontId="19" fillId="0" borderId="0" xfId="263" applyFont="1" applyFill="1"/>
    <xf numFmtId="164" fontId="19" fillId="0" borderId="0" xfId="263" applyNumberFormat="1" applyFont="1"/>
    <xf numFmtId="164" fontId="19" fillId="0" borderId="0" xfId="263" applyNumberFormat="1" applyFont="1" applyAlignment="1">
      <alignment horizontal="center"/>
    </xf>
    <xf numFmtId="177" fontId="19" fillId="0" borderId="0" xfId="263" applyNumberFormat="1" applyFont="1"/>
    <xf numFmtId="0" fontId="19" fillId="0" borderId="0" xfId="263" applyFont="1"/>
    <xf numFmtId="43" fontId="20" fillId="0" borderId="0" xfId="263" applyNumberFormat="1" applyFont="1"/>
    <xf numFmtId="17" fontId="19" fillId="0" borderId="20" xfId="263" applyNumberFormat="1" applyFont="1" applyFill="1" applyBorder="1" applyAlignment="1">
      <alignment horizontal="center" wrapText="1"/>
    </xf>
    <xf numFmtId="179" fontId="19" fillId="0" borderId="20" xfId="263" quotePrefix="1" applyNumberFormat="1" applyFont="1" applyFill="1" applyBorder="1" applyAlignment="1">
      <alignment horizontal="center"/>
    </xf>
    <xf numFmtId="0" fontId="20" fillId="0" borderId="20" xfId="263" applyFont="1" applyFill="1" applyBorder="1" applyAlignment="1">
      <alignment horizontal="center"/>
    </xf>
    <xf numFmtId="164" fontId="20" fillId="0" borderId="20" xfId="67" applyNumberFormat="1" applyFont="1" applyFill="1" applyBorder="1"/>
    <xf numFmtId="164" fontId="20" fillId="0" borderId="0" xfId="263" applyNumberFormat="1" applyFont="1"/>
    <xf numFmtId="0" fontId="20" fillId="0" borderId="20" xfId="262" applyFont="1" applyFill="1" applyBorder="1"/>
    <xf numFmtId="0" fontId="34" fillId="0" borderId="20" xfId="263" applyFont="1" applyFill="1" applyBorder="1" applyAlignment="1">
      <alignment vertical="top"/>
    </xf>
    <xf numFmtId="164" fontId="19" fillId="0" borderId="20" xfId="67" applyNumberFormat="1" applyFont="1" applyFill="1" applyBorder="1" applyAlignment="1">
      <alignment horizontal="center"/>
    </xf>
    <xf numFmtId="0" fontId="32" fillId="0" borderId="0" xfId="263" applyFont="1" applyFill="1" applyBorder="1" applyAlignment="1">
      <alignment vertical="top"/>
    </xf>
    <xf numFmtId="164" fontId="19" fillId="0" borderId="0" xfId="67" applyNumberFormat="1" applyFont="1" applyFill="1" applyBorder="1" applyAlignment="1">
      <alignment horizontal="center"/>
    </xf>
    <xf numFmtId="164" fontId="20" fillId="0" borderId="0" xfId="263" applyNumberFormat="1" applyFont="1" applyFill="1" applyBorder="1"/>
    <xf numFmtId="17" fontId="19" fillId="0" borderId="37" xfId="262" applyNumberFormat="1" applyFont="1" applyFill="1" applyBorder="1" applyAlignment="1">
      <alignment horizontal="center" wrapText="1"/>
    </xf>
    <xf numFmtId="17" fontId="19" fillId="0" borderId="22" xfId="262" applyNumberFormat="1" applyFont="1" applyFill="1" applyBorder="1" applyAlignment="1">
      <alignment horizontal="center"/>
    </xf>
    <xf numFmtId="17" fontId="19" fillId="0" borderId="0" xfId="262" quotePrefix="1" applyNumberFormat="1" applyFont="1" applyFill="1" applyBorder="1" applyAlignment="1">
      <alignment horizontal="center"/>
    </xf>
    <xf numFmtId="0" fontId="20" fillId="0" borderId="38" xfId="262" applyFont="1" applyFill="1" applyBorder="1" applyAlignment="1">
      <alignment horizontal="center"/>
    </xf>
    <xf numFmtId="0" fontId="20" fillId="0" borderId="10" xfId="262" applyFont="1" applyFill="1" applyBorder="1"/>
    <xf numFmtId="10" fontId="20" fillId="0" borderId="20" xfId="116" applyNumberFormat="1" applyFont="1" applyFill="1" applyBorder="1" applyAlignment="1">
      <alignment horizontal="center"/>
    </xf>
    <xf numFmtId="10" fontId="20" fillId="0" borderId="39" xfId="116" applyNumberFormat="1" applyFont="1" applyFill="1" applyBorder="1" applyAlignment="1">
      <alignment horizontal="center"/>
    </xf>
    <xf numFmtId="10" fontId="20" fillId="0" borderId="0" xfId="116" applyNumberFormat="1" applyFont="1" applyFill="1" applyBorder="1" applyAlignment="1">
      <alignment horizontal="center"/>
    </xf>
    <xf numFmtId="0" fontId="44" fillId="0" borderId="0" xfId="262" applyFont="1" applyFill="1" applyBorder="1"/>
    <xf numFmtId="164" fontId="20" fillId="0" borderId="0" xfId="67" applyNumberFormat="1" applyFont="1" applyFill="1" applyBorder="1" applyAlignment="1">
      <alignment horizontal="center"/>
    </xf>
    <xf numFmtId="17" fontId="19" fillId="0" borderId="20" xfId="262" applyNumberFormat="1" applyFont="1" applyFill="1" applyBorder="1" applyAlignment="1">
      <alignment horizontal="center" wrapText="1"/>
    </xf>
    <xf numFmtId="17" fontId="19" fillId="0" borderId="20" xfId="262" applyNumberFormat="1" applyFont="1" applyFill="1" applyBorder="1" applyAlignment="1">
      <alignment horizontal="center"/>
    </xf>
    <xf numFmtId="17" fontId="19" fillId="0" borderId="20" xfId="262" quotePrefix="1" applyNumberFormat="1" applyFont="1" applyFill="1" applyBorder="1" applyAlignment="1">
      <alignment horizontal="center"/>
    </xf>
    <xf numFmtId="0" fontId="20" fillId="0" borderId="20" xfId="262" applyFont="1" applyFill="1" applyBorder="1" applyAlignment="1">
      <alignment horizontal="center"/>
    </xf>
    <xf numFmtId="164" fontId="20" fillId="0" borderId="20" xfId="67" applyNumberFormat="1" applyFont="1" applyFill="1" applyBorder="1" applyAlignment="1">
      <alignment horizontal="center"/>
    </xf>
    <xf numFmtId="0" fontId="32" fillId="0" borderId="20" xfId="262" applyFont="1" applyFill="1" applyBorder="1" applyAlignment="1">
      <alignment vertical="top"/>
    </xf>
    <xf numFmtId="0" fontId="34" fillId="0" borderId="20" xfId="262" applyFont="1" applyFill="1" applyBorder="1" applyAlignment="1">
      <alignment vertical="top"/>
    </xf>
    <xf numFmtId="43" fontId="20" fillId="0" borderId="0" xfId="263" applyNumberFormat="1" applyFont="1" applyFill="1"/>
    <xf numFmtId="10" fontId="20" fillId="0" borderId="0" xfId="116" applyNumberFormat="1" applyFont="1" applyFill="1"/>
    <xf numFmtId="10" fontId="20" fillId="0" borderId="0" xfId="116" applyNumberFormat="1" applyFont="1"/>
    <xf numFmtId="10" fontId="20" fillId="0" borderId="20" xfId="263" applyNumberFormat="1" applyFont="1" applyBorder="1"/>
    <xf numFmtId="0" fontId="20" fillId="0" borderId="20" xfId="263" applyFont="1" applyBorder="1"/>
    <xf numFmtId="164" fontId="20" fillId="0" borderId="20" xfId="116" applyNumberFormat="1" applyFont="1" applyFill="1" applyBorder="1" applyAlignment="1">
      <alignment horizontal="center"/>
    </xf>
    <xf numFmtId="0" fontId="20" fillId="0" borderId="32" xfId="263" applyFont="1" applyFill="1" applyBorder="1" applyAlignment="1">
      <alignment horizontal="right"/>
    </xf>
    <xf numFmtId="164" fontId="19" fillId="0" borderId="0" xfId="67" applyNumberFormat="1" applyFont="1" applyFill="1"/>
    <xf numFmtId="164" fontId="19" fillId="0" borderId="32" xfId="67" applyNumberFormat="1" applyFont="1" applyFill="1" applyBorder="1"/>
    <xf numFmtId="164" fontId="19" fillId="0" borderId="0" xfId="263" applyNumberFormat="1" applyFont="1" applyFill="1"/>
    <xf numFmtId="164" fontId="20" fillId="0" borderId="0" xfId="67" applyNumberFormat="1" applyFont="1" applyFill="1"/>
    <xf numFmtId="164" fontId="20" fillId="0" borderId="0" xfId="263" applyNumberFormat="1" applyFont="1" applyFill="1"/>
    <xf numFmtId="164" fontId="20" fillId="0" borderId="0" xfId="67" applyNumberFormat="1" applyFont="1" applyFill="1" applyBorder="1"/>
    <xf numFmtId="0" fontId="20" fillId="0" borderId="0" xfId="239" applyFont="1"/>
    <xf numFmtId="0" fontId="20" fillId="0" borderId="0" xfId="239" applyFont="1" applyFill="1"/>
    <xf numFmtId="0" fontId="44" fillId="0" borderId="0" xfId="239" applyFont="1"/>
    <xf numFmtId="0" fontId="44" fillId="0" borderId="0" xfId="239" applyFont="1" applyFill="1"/>
    <xf numFmtId="0" fontId="45" fillId="0" borderId="0" xfId="239" applyFont="1" applyFill="1"/>
    <xf numFmtId="0" fontId="45" fillId="0" borderId="0" xfId="239" applyFont="1"/>
    <xf numFmtId="0" fontId="20" fillId="0" borderId="0" xfId="262" applyFont="1" applyFill="1"/>
    <xf numFmtId="0" fontId="57" fillId="0" borderId="0" xfId="262" applyFont="1" applyFill="1"/>
    <xf numFmtId="0" fontId="19" fillId="0" borderId="0" xfId="262" applyFont="1" applyFill="1"/>
    <xf numFmtId="0" fontId="19" fillId="0" borderId="32" xfId="262" applyFont="1" applyFill="1" applyBorder="1"/>
    <xf numFmtId="0" fontId="20" fillId="0" borderId="0" xfId="262" applyFont="1" applyFill="1" applyBorder="1"/>
    <xf numFmtId="17" fontId="19" fillId="0" borderId="20" xfId="262" applyNumberFormat="1" applyFont="1" applyFill="1" applyBorder="1" applyAlignment="1">
      <alignment horizontal="left"/>
    </xf>
    <xf numFmtId="0" fontId="20" fillId="0" borderId="0" xfId="262" quotePrefix="1" applyFont="1" applyFill="1" applyBorder="1" applyAlignment="1">
      <alignment horizontal="center"/>
    </xf>
    <xf numFmtId="0" fontId="20" fillId="0" borderId="0" xfId="262" applyFont="1" applyFill="1" applyBorder="1" applyAlignment="1">
      <alignment horizontal="center"/>
    </xf>
    <xf numFmtId="0" fontId="32" fillId="0" borderId="40" xfId="262" applyFont="1" applyFill="1" applyBorder="1" applyAlignment="1">
      <alignment vertical="top"/>
    </xf>
    <xf numFmtId="0" fontId="34" fillId="0" borderId="0" xfId="262" applyFont="1" applyFill="1" applyBorder="1" applyAlignment="1">
      <alignment vertical="top"/>
    </xf>
    <xf numFmtId="0" fontId="19" fillId="0" borderId="0" xfId="262" applyFont="1" applyFill="1" applyBorder="1"/>
    <xf numFmtId="10" fontId="20" fillId="0" borderId="20" xfId="275" applyNumberFormat="1" applyFont="1" applyFill="1" applyBorder="1" applyAlignment="1">
      <alignment horizontal="center"/>
    </xf>
    <xf numFmtId="0" fontId="32" fillId="0" borderId="0" xfId="262" applyFont="1" applyFill="1" applyBorder="1" applyAlignment="1">
      <alignment vertical="top"/>
    </xf>
    <xf numFmtId="0" fontId="20" fillId="0" borderId="0" xfId="262" quotePrefix="1" applyFont="1" applyFill="1" applyBorder="1" applyAlignment="1">
      <alignment horizontal="right"/>
    </xf>
    <xf numFmtId="10" fontId="20" fillId="0" borderId="0" xfId="275" applyNumberFormat="1" applyFont="1" applyFill="1" applyBorder="1" applyAlignment="1">
      <alignment horizontal="center"/>
    </xf>
    <xf numFmtId="180" fontId="20" fillId="0" borderId="0" xfId="209" applyNumberFormat="1" applyFont="1" applyFill="1" applyBorder="1" applyAlignment="1">
      <alignment horizontal="center"/>
    </xf>
    <xf numFmtId="43" fontId="20" fillId="0" borderId="0" xfId="187" applyNumberFormat="1" applyFont="1" applyFill="1" applyAlignment="1"/>
    <xf numFmtId="43" fontId="20" fillId="0" borderId="0" xfId="67" applyNumberFormat="1" applyFont="1" applyFill="1" applyAlignment="1"/>
    <xf numFmtId="0" fontId="53" fillId="0" borderId="0" xfId="257" applyFont="1"/>
    <xf numFmtId="0" fontId="20" fillId="0" borderId="0" xfId="257" applyFont="1"/>
    <xf numFmtId="0" fontId="20" fillId="0" borderId="0" xfId="239" applyFont="1" applyAlignment="1">
      <alignment horizontal="right"/>
    </xf>
    <xf numFmtId="0" fontId="58" fillId="0" borderId="0" xfId="257" applyFont="1"/>
    <xf numFmtId="0" fontId="53" fillId="0" borderId="10" xfId="257" applyFont="1" applyBorder="1" applyAlignment="1">
      <alignment horizontal="centerContinuous"/>
    </xf>
    <xf numFmtId="0" fontId="19" fillId="0" borderId="32" xfId="257" applyFont="1" applyBorder="1" applyAlignment="1">
      <alignment wrapText="1"/>
    </xf>
    <xf numFmtId="17" fontId="19" fillId="0" borderId="32" xfId="257" applyNumberFormat="1" applyFont="1" applyFill="1" applyBorder="1" applyAlignment="1">
      <alignment horizontal="center" wrapText="1"/>
    </xf>
    <xf numFmtId="0" fontId="19" fillId="0" borderId="32" xfId="257" applyFont="1" applyFill="1" applyBorder="1" applyAlignment="1">
      <alignment horizontal="center"/>
    </xf>
    <xf numFmtId="0" fontId="59" fillId="0" borderId="0" xfId="257" applyFont="1" applyFill="1" applyBorder="1"/>
    <xf numFmtId="164" fontId="19" fillId="0" borderId="32" xfId="195" applyNumberFormat="1" applyFont="1" applyFill="1" applyBorder="1" applyAlignment="1">
      <alignment horizontal="center" wrapText="1"/>
    </xf>
    <xf numFmtId="0" fontId="20" fillId="0" borderId="0" xfId="257" applyFont="1" applyBorder="1"/>
    <xf numFmtId="164" fontId="20" fillId="0" borderId="0" xfId="195" applyNumberFormat="1" applyFont="1"/>
    <xf numFmtId="10" fontId="20" fillId="0" borderId="0" xfId="277" applyNumberFormat="1" applyFont="1"/>
    <xf numFmtId="164" fontId="20" fillId="0" borderId="0" xfId="257" applyNumberFormat="1" applyFont="1"/>
    <xf numFmtId="0" fontId="45" fillId="0" borderId="0" xfId="239" applyFont="1" applyBorder="1"/>
    <xf numFmtId="0" fontId="20" fillId="0" borderId="0" xfId="257" applyFont="1" applyFill="1" applyBorder="1"/>
    <xf numFmtId="164" fontId="20" fillId="0" borderId="0" xfId="195" applyNumberFormat="1" applyFont="1" applyFill="1"/>
    <xf numFmtId="0" fontId="20" fillId="0" borderId="0" xfId="257" applyFont="1" applyFill="1"/>
    <xf numFmtId="164" fontId="20" fillId="0" borderId="0" xfId="257" applyNumberFormat="1" applyFont="1" applyFill="1"/>
    <xf numFmtId="0" fontId="45" fillId="0" borderId="0" xfId="239" applyFont="1" applyFill="1" applyBorder="1"/>
    <xf numFmtId="0" fontId="19" fillId="0" borderId="10" xfId="257" applyFont="1" applyBorder="1"/>
    <xf numFmtId="164" fontId="19" fillId="0" borderId="10" xfId="257" applyNumberFormat="1" applyFont="1" applyFill="1" applyBorder="1"/>
    <xf numFmtId="10" fontId="19" fillId="0" borderId="10" xfId="277" applyNumberFormat="1" applyFont="1" applyBorder="1"/>
    <xf numFmtId="164" fontId="19" fillId="0" borderId="10" xfId="257" applyNumberFormat="1" applyFont="1" applyBorder="1"/>
    <xf numFmtId="164" fontId="19" fillId="0" borderId="10" xfId="195" applyNumberFormat="1" applyFont="1" applyFill="1" applyBorder="1"/>
    <xf numFmtId="164" fontId="44" fillId="0" borderId="0" xfId="195" applyNumberFormat="1" applyFont="1" applyFill="1"/>
    <xf numFmtId="10" fontId="20" fillId="0" borderId="0" xfId="277" applyNumberFormat="1" applyFont="1" applyFill="1"/>
    <xf numFmtId="0" fontId="19" fillId="0" borderId="10" xfId="257" applyFont="1" applyBorder="1" applyAlignment="1">
      <alignment horizontal="centerContinuous"/>
    </xf>
    <xf numFmtId="0" fontId="19" fillId="0" borderId="10" xfId="239" applyFont="1" applyFill="1" applyBorder="1" applyAlignment="1">
      <alignment horizontal="center"/>
    </xf>
    <xf numFmtId="165" fontId="20" fillId="0" borderId="0" xfId="277" applyNumberFormat="1" applyFont="1" applyFill="1" applyAlignment="1">
      <alignment horizontal="center"/>
    </xf>
    <xf numFmtId="10" fontId="19" fillId="0" borderId="10" xfId="277" applyNumberFormat="1" applyFont="1" applyFill="1" applyBorder="1" applyAlignment="1">
      <alignment horizontal="center"/>
    </xf>
    <xf numFmtId="0" fontId="19" fillId="0" borderId="10" xfId="257" applyFont="1" applyFill="1" applyBorder="1"/>
    <xf numFmtId="10" fontId="20" fillId="0" borderId="0" xfId="277" applyNumberFormat="1" applyFont="1" applyFill="1" applyAlignment="1">
      <alignment horizontal="center"/>
    </xf>
    <xf numFmtId="10" fontId="56" fillId="0" borderId="0" xfId="277" applyNumberFormat="1" applyFont="1" applyFill="1" applyAlignment="1">
      <alignment horizontal="center"/>
    </xf>
    <xf numFmtId="0" fontId="20" fillId="0" borderId="22" xfId="257" applyFont="1" applyFill="1" applyBorder="1"/>
    <xf numFmtId="0" fontId="20" fillId="0" borderId="40" xfId="239" applyFont="1" applyBorder="1"/>
    <xf numFmtId="164" fontId="20" fillId="0" borderId="41" xfId="195" applyNumberFormat="1" applyFont="1" applyFill="1" applyBorder="1"/>
    <xf numFmtId="0" fontId="20" fillId="0" borderId="42" xfId="257" applyFont="1" applyFill="1" applyBorder="1"/>
    <xf numFmtId="0" fontId="20" fillId="0" borderId="0" xfId="239" applyFont="1" applyBorder="1"/>
    <xf numFmtId="164" fontId="20" fillId="0" borderId="43" xfId="195" applyNumberFormat="1" applyFont="1" applyFill="1" applyBorder="1"/>
    <xf numFmtId="164" fontId="20" fillId="0" borderId="44" xfId="195" applyNumberFormat="1" applyFont="1" applyFill="1" applyBorder="1"/>
    <xf numFmtId="170" fontId="20" fillId="0" borderId="44" xfId="116" applyNumberFormat="1" applyFont="1" applyFill="1" applyBorder="1"/>
    <xf numFmtId="0" fontId="20" fillId="0" borderId="45" xfId="257" applyFont="1" applyFill="1" applyBorder="1"/>
    <xf numFmtId="0" fontId="20" fillId="0" borderId="32" xfId="257" applyFont="1" applyFill="1" applyBorder="1"/>
    <xf numFmtId="0" fontId="20" fillId="0" borderId="0" xfId="257" applyFont="1" applyFill="1" applyAlignment="1">
      <alignment horizontal="right"/>
    </xf>
    <xf numFmtId="0" fontId="19" fillId="0" borderId="0" xfId="239" applyFont="1" applyAlignment="1">
      <alignment horizontal="center"/>
    </xf>
    <xf numFmtId="0" fontId="28" fillId="0" borderId="0" xfId="239" applyFont="1"/>
    <xf numFmtId="0" fontId="20" fillId="0" borderId="0" xfId="239" applyFont="1" applyAlignment="1">
      <alignment horizontal="center"/>
    </xf>
    <xf numFmtId="164" fontId="20" fillId="0" borderId="0" xfId="239" applyNumberFormat="1" applyFont="1" applyFill="1" applyBorder="1"/>
    <xf numFmtId="10" fontId="45" fillId="0" borderId="32" xfId="116" applyNumberFormat="1" applyFont="1" applyFill="1" applyBorder="1"/>
    <xf numFmtId="10" fontId="20" fillId="0" borderId="0" xfId="116" applyNumberFormat="1" applyFont="1" applyBorder="1"/>
    <xf numFmtId="164" fontId="20" fillId="0" borderId="0" xfId="239" applyNumberFormat="1" applyFont="1" applyFill="1"/>
    <xf numFmtId="164" fontId="20" fillId="0" borderId="0" xfId="239" applyNumberFormat="1" applyFont="1" applyBorder="1"/>
    <xf numFmtId="10" fontId="20" fillId="0" borderId="32" xfId="239" applyNumberFormat="1" applyFont="1" applyFill="1" applyBorder="1"/>
    <xf numFmtId="10" fontId="20" fillId="0" borderId="0" xfId="239" applyNumberFormat="1" applyFont="1" applyBorder="1"/>
    <xf numFmtId="164" fontId="19" fillId="0" borderId="10" xfId="239" applyNumberFormat="1" applyFont="1" applyFill="1" applyBorder="1"/>
    <xf numFmtId="164" fontId="20" fillId="0" borderId="0" xfId="239" applyNumberFormat="1" applyFont="1"/>
    <xf numFmtId="164" fontId="20" fillId="0" borderId="32" xfId="67" applyNumberFormat="1" applyFont="1" applyFill="1" applyBorder="1"/>
    <xf numFmtId="43" fontId="20" fillId="0" borderId="0" xfId="239" applyNumberFormat="1" applyFont="1"/>
    <xf numFmtId="164" fontId="19" fillId="0" borderId="10" xfId="239" applyNumberFormat="1" applyFont="1" applyBorder="1"/>
    <xf numFmtId="0" fontId="20" fillId="0" borderId="0" xfId="239" applyFont="1" applyFill="1" applyBorder="1"/>
    <xf numFmtId="0" fontId="20" fillId="0" borderId="0" xfId="239" applyFont="1" applyFill="1" applyBorder="1" applyAlignment="1">
      <alignment horizontal="center"/>
    </xf>
    <xf numFmtId="0" fontId="19" fillId="0" borderId="0" xfId="239" applyFont="1" applyFill="1" applyBorder="1"/>
    <xf numFmtId="164" fontId="19" fillId="0" borderId="0" xfId="67" applyNumberFormat="1" applyFont="1" applyFill="1" applyBorder="1"/>
    <xf numFmtId="0" fontId="44" fillId="0" borderId="0" xfId="239" applyFont="1" applyFill="1" applyBorder="1" applyAlignment="1">
      <alignment horizontal="center"/>
    </xf>
    <xf numFmtId="43" fontId="20" fillId="0" borderId="0" xfId="67" applyNumberFormat="1" applyFont="1" applyFill="1" applyBorder="1" applyAlignment="1">
      <alignment horizontal="right" wrapText="1"/>
    </xf>
    <xf numFmtId="0" fontId="60" fillId="0" borderId="0" xfId="239" applyFont="1" applyAlignment="1">
      <alignment horizontal="left"/>
    </xf>
    <xf numFmtId="0" fontId="60" fillId="0" borderId="0" xfId="239" applyFont="1" applyAlignment="1">
      <alignment wrapText="1"/>
    </xf>
    <xf numFmtId="170" fontId="60" fillId="0" borderId="0" xfId="116" applyNumberFormat="1" applyFont="1" applyAlignment="1">
      <alignment wrapText="1"/>
    </xf>
    <xf numFmtId="170" fontId="60" fillId="0" borderId="0" xfId="239" applyNumberFormat="1" applyFont="1" applyFill="1" applyBorder="1" applyAlignment="1">
      <alignment wrapText="1"/>
    </xf>
    <xf numFmtId="170" fontId="60" fillId="0" borderId="0" xfId="239" applyNumberFormat="1" applyFont="1" applyAlignment="1">
      <alignment wrapText="1"/>
    </xf>
    <xf numFmtId="0" fontId="60" fillId="0" borderId="0" xfId="239" applyFont="1" applyFill="1" applyBorder="1" applyAlignment="1">
      <alignment horizontal="center" wrapText="1"/>
    </xf>
    <xf numFmtId="0" fontId="60" fillId="0" borderId="0" xfId="239" applyFont="1" applyFill="1" applyBorder="1" applyAlignment="1">
      <alignment wrapText="1"/>
    </xf>
    <xf numFmtId="0" fontId="20" fillId="0" borderId="0" xfId="239" applyFont="1" applyFill="1" applyBorder="1" applyAlignment="1">
      <alignment horizontal="center" wrapText="1"/>
    </xf>
    <xf numFmtId="164" fontId="20" fillId="0" borderId="34" xfId="0" applyNumberFormat="1" applyFont="1" applyFill="1" applyBorder="1" applyAlignment="1">
      <alignment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0"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0" xfId="239" applyFont="1" applyBorder="1" applyAlignment="1">
      <alignment wrapText="1"/>
    </xf>
    <xf numFmtId="0" fontId="20" fillId="0" borderId="0" xfId="239" applyFont="1" applyFill="1" applyBorder="1" applyAlignment="1">
      <alignment horizontal="center" wrapText="1"/>
    </xf>
  </cellXfs>
  <cellStyles count="369">
    <cellStyle name="20% - Accent1 2" xfId="4"/>
    <cellStyle name="20% - Accent1 3" xfId="5"/>
    <cellStyle name="20% - Accent2 2" xfId="6"/>
    <cellStyle name="20% - Accent2 3" xfId="7"/>
    <cellStyle name="20% - Accent3 2" xfId="8"/>
    <cellStyle name="20% - Accent3 3" xfId="9"/>
    <cellStyle name="20% - Accent4 2" xfId="10"/>
    <cellStyle name="20% - Accent4 3" xfId="11"/>
    <cellStyle name="20% - Accent5 2" xfId="12"/>
    <cellStyle name="20% - Accent5 3" xfId="13"/>
    <cellStyle name="20% - Accent6 2" xfId="14"/>
    <cellStyle name="20% - Accent6 3" xfId="15"/>
    <cellStyle name="40% - Accent1 2" xfId="16"/>
    <cellStyle name="40% - Accent1 3" xfId="17"/>
    <cellStyle name="40% - Accent2 2" xfId="18"/>
    <cellStyle name="40% - Accent2 3" xfId="19"/>
    <cellStyle name="40% - Accent3 2" xfId="20"/>
    <cellStyle name="40% - Accent3 3" xfId="21"/>
    <cellStyle name="40% - Accent4 2" xfId="22"/>
    <cellStyle name="40% - Accent4 3" xfId="23"/>
    <cellStyle name="40% - Accent5 2" xfId="24"/>
    <cellStyle name="40% - Accent5 3" xfId="25"/>
    <cellStyle name="40% - Accent6 2" xfId="26"/>
    <cellStyle name="40% - Accent6 3" xfId="27"/>
    <cellStyle name="60% - Accent1 2" xfId="28"/>
    <cellStyle name="60% - Accent1 3" xfId="29"/>
    <cellStyle name="60% - Accent2 2" xfId="30"/>
    <cellStyle name="60% - Accent2 3" xfId="31"/>
    <cellStyle name="60% - Accent3 2" xfId="32"/>
    <cellStyle name="60% - Accent3 3" xfId="33"/>
    <cellStyle name="60% - Accent4 2" xfId="34"/>
    <cellStyle name="60% - Accent4 3" xfId="35"/>
    <cellStyle name="60% - Accent5 2" xfId="36"/>
    <cellStyle name="60% - Accent5 3" xfId="37"/>
    <cellStyle name="60% - Accent6 2" xfId="38"/>
    <cellStyle name="60% - Accent6 3" xfId="39"/>
    <cellStyle name="Accent1 2" xfId="40"/>
    <cellStyle name="Accent1 3" xfId="41"/>
    <cellStyle name="Accent2 2" xfId="42"/>
    <cellStyle name="Accent2 3" xfId="43"/>
    <cellStyle name="Accent3 2" xfId="44"/>
    <cellStyle name="Accent3 3" xfId="45"/>
    <cellStyle name="Accent4 2" xfId="46"/>
    <cellStyle name="Accent4 3" xfId="47"/>
    <cellStyle name="Accent5 2" xfId="48"/>
    <cellStyle name="Accent5 3" xfId="49"/>
    <cellStyle name="Accent6 2" xfId="50"/>
    <cellStyle name="Accent6 3" xfId="51"/>
    <cellStyle name="Bad 2" xfId="52"/>
    <cellStyle name="Bad 3" xfId="53"/>
    <cellStyle name="Calculation 2" xfId="54"/>
    <cellStyle name="Calculation 3" xfId="55"/>
    <cellStyle name="Check Cell 2" xfId="56"/>
    <cellStyle name="Check Cell 3" xfId="57"/>
    <cellStyle name="Column total in dollars" xfId="165"/>
    <cellStyle name="Column total in dollars 2" xfId="166"/>
    <cellStyle name="Column total in dollars 3" xfId="167"/>
    <cellStyle name="Comma" xfId="1" builtinId="3"/>
    <cellStyle name="Comma  - Style1" xfId="58"/>
    <cellStyle name="Comma  - Style1 2" xfId="168"/>
    <cellStyle name="Comma  - Style1 3" xfId="169"/>
    <cellStyle name="Comma  - Style2" xfId="59"/>
    <cellStyle name="Comma  - Style2 2" xfId="170"/>
    <cellStyle name="Comma  - Style2 3" xfId="171"/>
    <cellStyle name="Comma  - Style3" xfId="60"/>
    <cellStyle name="Comma  - Style3 2" xfId="172"/>
    <cellStyle name="Comma  - Style3 3" xfId="173"/>
    <cellStyle name="Comma  - Style4" xfId="61"/>
    <cellStyle name="Comma  - Style4 2" xfId="174"/>
    <cellStyle name="Comma  - Style4 3" xfId="175"/>
    <cellStyle name="Comma  - Style5" xfId="62"/>
    <cellStyle name="Comma  - Style5 2" xfId="176"/>
    <cellStyle name="Comma  - Style5 3" xfId="177"/>
    <cellStyle name="Comma  - Style6" xfId="63"/>
    <cellStyle name="Comma  - Style6 2" xfId="178"/>
    <cellStyle name="Comma  - Style6 3" xfId="179"/>
    <cellStyle name="Comma  - Style7" xfId="64"/>
    <cellStyle name="Comma  - Style7 2" xfId="180"/>
    <cellStyle name="Comma  - Style7 3" xfId="181"/>
    <cellStyle name="Comma  - Style8" xfId="65"/>
    <cellStyle name="Comma  - Style8 2" xfId="182"/>
    <cellStyle name="Comma  - Style8 3" xfId="183"/>
    <cellStyle name="Comma (0)" xfId="184"/>
    <cellStyle name="Comma [0] 2" xfId="66"/>
    <cellStyle name="Comma 10" xfId="185"/>
    <cellStyle name="Comma 11" xfId="186"/>
    <cellStyle name="Comma 2" xfId="67"/>
    <cellStyle name="Comma 2 2" xfId="68"/>
    <cellStyle name="Comma 2 2 2" xfId="187"/>
    <cellStyle name="Comma 2 3" xfId="3"/>
    <cellStyle name="Comma 3" xfId="69"/>
    <cellStyle name="Comma 3 2" xfId="70"/>
    <cellStyle name="Comma 3 2 2" xfId="71"/>
    <cellStyle name="Comma 3 3" xfId="188"/>
    <cellStyle name="Comma 4" xfId="72"/>
    <cellStyle name="Comma 4 2" xfId="73"/>
    <cellStyle name="Comma 4 3" xfId="189"/>
    <cellStyle name="Comma 4 3 2" xfId="190"/>
    <cellStyle name="Comma 4 4" xfId="191"/>
    <cellStyle name="Comma 5" xfId="192"/>
    <cellStyle name="Comma 5 2" xfId="193"/>
    <cellStyle name="Comma 6" xfId="194"/>
    <cellStyle name="Comma 6 2" xfId="195"/>
    <cellStyle name="Comma 7" xfId="196"/>
    <cellStyle name="Comma 7 2" xfId="197"/>
    <cellStyle name="Comma 7 3" xfId="198"/>
    <cellStyle name="Comma 8" xfId="199"/>
    <cellStyle name="Comma 8 2" xfId="200"/>
    <cellStyle name="Comma 8 2 2" xfId="201"/>
    <cellStyle name="Comma 9" xfId="202"/>
    <cellStyle name="Comma0" xfId="74"/>
    <cellStyle name="Comma0 - Style3" xfId="203"/>
    <cellStyle name="Comma0 - Style4" xfId="204"/>
    <cellStyle name="Comma0 2" xfId="205"/>
    <cellStyle name="Comma0 3" xfId="206"/>
    <cellStyle name="Comma0_3.7 Revenue Correcting - Dec09" xfId="207"/>
    <cellStyle name="Comma1 - Style1" xfId="208"/>
    <cellStyle name="Currency 2" xfId="75"/>
    <cellStyle name="Currency 2 2" xfId="209"/>
    <cellStyle name="Currency 3" xfId="210"/>
    <cellStyle name="Currency 3 2" xfId="211"/>
    <cellStyle name="Currency 3 2 2" xfId="212"/>
    <cellStyle name="Currency No Comma" xfId="213"/>
    <cellStyle name="Currency(0)" xfId="214"/>
    <cellStyle name="Currency0" xfId="76"/>
    <cellStyle name="Currency0 2" xfId="215"/>
    <cellStyle name="Currency0 3" xfId="216"/>
    <cellStyle name="Date" xfId="77"/>
    <cellStyle name="Date - Style3" xfId="217"/>
    <cellStyle name="Date 2" xfId="218"/>
    <cellStyle name="Date 3" xfId="219"/>
    <cellStyle name="Date_3.7 Revenue Correcting - Dec09" xfId="220"/>
    <cellStyle name="Explanatory Text 2" xfId="78"/>
    <cellStyle name="Explanatory Text 3" xfId="79"/>
    <cellStyle name="Fixed" xfId="80"/>
    <cellStyle name="Fixed 2" xfId="221"/>
    <cellStyle name="Fixed 3" xfId="222"/>
    <cellStyle name="General" xfId="81"/>
    <cellStyle name="Good 2" xfId="82"/>
    <cellStyle name="Good 3" xfId="83"/>
    <cellStyle name="Grey" xfId="84"/>
    <cellStyle name="Grey 2" xfId="223"/>
    <cellStyle name="header" xfId="85"/>
    <cellStyle name="Header1" xfId="86"/>
    <cellStyle name="Header2" xfId="87"/>
    <cellStyle name="Heading 1 2" xfId="88"/>
    <cellStyle name="Heading 1 3" xfId="224"/>
    <cellStyle name="Heading 2 2" xfId="89"/>
    <cellStyle name="Heading 2 3" xfId="225"/>
    <cellStyle name="Heading 3 2" xfId="226"/>
    <cellStyle name="Heading 4 2" xfId="227"/>
    <cellStyle name="Input [yellow]" xfId="90"/>
    <cellStyle name="Input [yellow] 2" xfId="228"/>
    <cellStyle name="Input 2" xfId="91"/>
    <cellStyle name="Input 3" xfId="92"/>
    <cellStyle name="Linked Cell 2" xfId="93"/>
    <cellStyle name="Linked Cell 3" xfId="94"/>
    <cellStyle name="Marathon" xfId="229"/>
    <cellStyle name="Marathon 2" xfId="230"/>
    <cellStyle name="Marathon 3" xfId="231"/>
    <cellStyle name="MCP" xfId="232"/>
    <cellStyle name="Neutral 2" xfId="95"/>
    <cellStyle name="Neutral 3" xfId="96"/>
    <cellStyle name="nONE" xfId="97"/>
    <cellStyle name="nONE 2" xfId="233"/>
    <cellStyle name="noninput" xfId="234"/>
    <cellStyle name="noninput 2" xfId="235"/>
    <cellStyle name="Normal" xfId="0" builtinId="0"/>
    <cellStyle name="Normal - Style1" xfId="98"/>
    <cellStyle name="Normal - Style1 2" xfId="236"/>
    <cellStyle name="Normal - Style1 3" xfId="237"/>
    <cellStyle name="Normal 10" xfId="238"/>
    <cellStyle name="Normal 10 2" xfId="239"/>
    <cellStyle name="Normal 11" xfId="240"/>
    <cellStyle name="Normal 12" xfId="241"/>
    <cellStyle name="Normal 12 2" xfId="242"/>
    <cellStyle name="Normal 13" xfId="99"/>
    <cellStyle name="Normal 14" xfId="243"/>
    <cellStyle name="Normal 15" xfId="244"/>
    <cellStyle name="Normal 16" xfId="245"/>
    <cellStyle name="Normal 17" xfId="246"/>
    <cellStyle name="Normal 18" xfId="247"/>
    <cellStyle name="Normal 2" xfId="100"/>
    <cellStyle name="Normal 2 2" xfId="101"/>
    <cellStyle name="Normal 2 2 2" xfId="248"/>
    <cellStyle name="Normal 2 3" xfId="249"/>
    <cellStyle name="Normal 2 3 2" xfId="250"/>
    <cellStyle name="Normal 2 4" xfId="251"/>
    <cellStyle name="Normal 25" xfId="102"/>
    <cellStyle name="Normal 3" xfId="103"/>
    <cellStyle name="Normal 3 2" xfId="104"/>
    <cellStyle name="Normal 3 2 2" xfId="105"/>
    <cellStyle name="Normal 3 3" xfId="252"/>
    <cellStyle name="Normal 3 4" xfId="253"/>
    <cellStyle name="Normal 3 5" xfId="254"/>
    <cellStyle name="Normal 3 5 2" xfId="255"/>
    <cellStyle name="Normal 3 5 2 2" xfId="256"/>
    <cellStyle name="Normal 4" xfId="106"/>
    <cellStyle name="Normal 4 2" xfId="107"/>
    <cellStyle name="Normal 4 3" xfId="257"/>
    <cellStyle name="Normal 5" xfId="108"/>
    <cellStyle name="Normal 5 2" xfId="258"/>
    <cellStyle name="Normal 6" xfId="109"/>
    <cellStyle name="Normal 7" xfId="110"/>
    <cellStyle name="Normal 8" xfId="259"/>
    <cellStyle name="Normal 8 2" xfId="260"/>
    <cellStyle name="Normal 9" xfId="111"/>
    <cellStyle name="Normal(0)" xfId="261"/>
    <cellStyle name="Normal_Adjustment Template" xfId="162"/>
    <cellStyle name="Normal_Contract Expiration Dates Summary-8-2-05" xfId="262"/>
    <cellStyle name="Normal_Copy of File50007" xfId="164"/>
    <cellStyle name="Normal_Extract for Adjustment-Wy Case - Sept 06" xfId="263"/>
    <cellStyle name="Normal_Remove Idaho Tax Payment Surcharge" xfId="163"/>
    <cellStyle name="Note 2" xfId="112"/>
    <cellStyle name="Note 3" xfId="264"/>
    <cellStyle name="Number" xfId="265"/>
    <cellStyle name="Number 2" xfId="266"/>
    <cellStyle name="Number 3" xfId="267"/>
    <cellStyle name="Output 2" xfId="113"/>
    <cellStyle name="Output 3" xfId="114"/>
    <cellStyle name="Password" xfId="268"/>
    <cellStyle name="Percen - Style1" xfId="269"/>
    <cellStyle name="Percen - Style2" xfId="270"/>
    <cellStyle name="Percent" xfId="2" builtinId="5"/>
    <cellStyle name="Percent [2]" xfId="115"/>
    <cellStyle name="Percent [2] 2" xfId="271"/>
    <cellStyle name="Percent [2] 3" xfId="272"/>
    <cellStyle name="Percent 2" xfId="116"/>
    <cellStyle name="Percent 2 2" xfId="273"/>
    <cellStyle name="Percent 2 3" xfId="274"/>
    <cellStyle name="Percent 3" xfId="117"/>
    <cellStyle name="Percent 3 2" xfId="275"/>
    <cellStyle name="Percent 4" xfId="276"/>
    <cellStyle name="Percent 5" xfId="277"/>
    <cellStyle name="Percent(0)" xfId="278"/>
    <cellStyle name="SAPBEXaggData" xfId="118"/>
    <cellStyle name="SAPBEXaggDataEmph" xfId="119"/>
    <cellStyle name="SAPBEXaggItem" xfId="120"/>
    <cellStyle name="SAPBEXaggItemX" xfId="121"/>
    <cellStyle name="SAPBEXchaText" xfId="122"/>
    <cellStyle name="SAPBEXexcBad7" xfId="123"/>
    <cellStyle name="SAPBEXexcBad8" xfId="124"/>
    <cellStyle name="SAPBEXexcBad9" xfId="125"/>
    <cellStyle name="SAPBEXexcCritical4" xfId="126"/>
    <cellStyle name="SAPBEXexcCritical5" xfId="127"/>
    <cellStyle name="SAPBEXexcCritical6" xfId="128"/>
    <cellStyle name="SAPBEXexcGood1" xfId="129"/>
    <cellStyle name="SAPBEXexcGood2" xfId="130"/>
    <cellStyle name="SAPBEXexcGood3" xfId="131"/>
    <cellStyle name="SAPBEXfilterDrill" xfId="132"/>
    <cellStyle name="SAPBEXfilterItem" xfId="133"/>
    <cellStyle name="SAPBEXfilterText" xfId="134"/>
    <cellStyle name="SAPBEXfilterText 2" xfId="279"/>
    <cellStyle name="SAPBEXfilterText 3" xfId="280"/>
    <cellStyle name="SAPBEXfilterText 4" xfId="281"/>
    <cellStyle name="SAPBEXfilterText 5" xfId="282"/>
    <cellStyle name="SAPBEXformats" xfId="135"/>
    <cellStyle name="SAPBEXheaderItem" xfId="136"/>
    <cellStyle name="SAPBEXheaderItem 2" xfId="283"/>
    <cellStyle name="SAPBEXheaderItem 3" xfId="284"/>
    <cellStyle name="SAPBEXheaderItem 4" xfId="285"/>
    <cellStyle name="SAPBEXheaderItem 5" xfId="286"/>
    <cellStyle name="SAPBEXheaderItem 6" xfId="287"/>
    <cellStyle name="SAPBEXheaderItem 7" xfId="288"/>
    <cellStyle name="SAPBEXheaderItem 8" xfId="289"/>
    <cellStyle name="SAPBEXheaderItem 9" xfId="290"/>
    <cellStyle name="SAPBEXheaderText" xfId="137"/>
    <cellStyle name="SAPBEXheaderText 2" xfId="291"/>
    <cellStyle name="SAPBEXheaderText 3" xfId="292"/>
    <cellStyle name="SAPBEXheaderText 4" xfId="293"/>
    <cellStyle name="SAPBEXheaderText 5" xfId="294"/>
    <cellStyle name="SAPBEXheaderText 6" xfId="295"/>
    <cellStyle name="SAPBEXheaderText 7" xfId="296"/>
    <cellStyle name="SAPBEXheaderText 8" xfId="297"/>
    <cellStyle name="SAPBEXheaderText 9" xfId="298"/>
    <cellStyle name="SAPBEXheaderText_xSAPtemp9937" xfId="299"/>
    <cellStyle name="SAPBEXHLevel0" xfId="138"/>
    <cellStyle name="SAPBEXHLevel0 2" xfId="300"/>
    <cellStyle name="SAPBEXHLevel0 3" xfId="301"/>
    <cellStyle name="SAPBEXHLevel0 4" xfId="302"/>
    <cellStyle name="SAPBEXHLevel0 5" xfId="303"/>
    <cellStyle name="SAPBEXHLevel0 6" xfId="304"/>
    <cellStyle name="SAPBEXHLevel0X" xfId="139"/>
    <cellStyle name="SAPBEXHLevel0X 2" xfId="305"/>
    <cellStyle name="SAPBEXHLevel0X 3" xfId="306"/>
    <cellStyle name="SAPBEXHLevel0X 4" xfId="307"/>
    <cellStyle name="SAPBEXHLevel0X 5" xfId="308"/>
    <cellStyle name="SAPBEXHLevel0X 6" xfId="309"/>
    <cellStyle name="SAPBEXHLevel1" xfId="140"/>
    <cellStyle name="SAPBEXHLevel1 2" xfId="310"/>
    <cellStyle name="SAPBEXHLevel1 3" xfId="311"/>
    <cellStyle name="SAPBEXHLevel1 4" xfId="312"/>
    <cellStyle name="SAPBEXHLevel1 5" xfId="313"/>
    <cellStyle name="SAPBEXHLevel1 6" xfId="314"/>
    <cellStyle name="SAPBEXHLevel1X" xfId="141"/>
    <cellStyle name="SAPBEXHLevel1X 2" xfId="315"/>
    <cellStyle name="SAPBEXHLevel1X 3" xfId="316"/>
    <cellStyle name="SAPBEXHLevel1X 4" xfId="317"/>
    <cellStyle name="SAPBEXHLevel1X 5" xfId="318"/>
    <cellStyle name="SAPBEXHLevel1X 6" xfId="319"/>
    <cellStyle name="SAPBEXHLevel2" xfId="142"/>
    <cellStyle name="SAPBEXHLevel2 2" xfId="320"/>
    <cellStyle name="SAPBEXHLevel2 3" xfId="321"/>
    <cellStyle name="SAPBEXHLevel2 4" xfId="322"/>
    <cellStyle name="SAPBEXHLevel2 5" xfId="323"/>
    <cellStyle name="SAPBEXHLevel2 6" xfId="324"/>
    <cellStyle name="SAPBEXHLevel2X" xfId="143"/>
    <cellStyle name="SAPBEXHLevel2X 2" xfId="325"/>
    <cellStyle name="SAPBEXHLevel2X 3" xfId="326"/>
    <cellStyle name="SAPBEXHLevel2X 4" xfId="327"/>
    <cellStyle name="SAPBEXHLevel2X 5" xfId="328"/>
    <cellStyle name="SAPBEXHLevel2X 6" xfId="329"/>
    <cellStyle name="SAPBEXHLevel3" xfId="144"/>
    <cellStyle name="SAPBEXHLevel3 2" xfId="330"/>
    <cellStyle name="SAPBEXHLevel3 3" xfId="331"/>
    <cellStyle name="SAPBEXHLevel3 4" xfId="332"/>
    <cellStyle name="SAPBEXHLevel3 5" xfId="333"/>
    <cellStyle name="SAPBEXHLevel3 6" xfId="334"/>
    <cellStyle name="SAPBEXHLevel3X" xfId="145"/>
    <cellStyle name="SAPBEXHLevel3X 2" xfId="335"/>
    <cellStyle name="SAPBEXHLevel3X 3" xfId="336"/>
    <cellStyle name="SAPBEXHLevel3X 4" xfId="337"/>
    <cellStyle name="SAPBEXHLevel3X 5" xfId="338"/>
    <cellStyle name="SAPBEXHLevel3X 6" xfId="339"/>
    <cellStyle name="SAPBEXresData" xfId="146"/>
    <cellStyle name="SAPBEXresDataEmph" xfId="147"/>
    <cellStyle name="SAPBEXresItem" xfId="148"/>
    <cellStyle name="SAPBEXresItemX" xfId="149"/>
    <cellStyle name="SAPBEXstdData" xfId="150"/>
    <cellStyle name="SAPBEXstdDataEmph" xfId="151"/>
    <cellStyle name="SAPBEXstdItem" xfId="152"/>
    <cellStyle name="SAPBEXstdItem 3" xfId="340"/>
    <cellStyle name="SAPBEXstdItem 4" xfId="341"/>
    <cellStyle name="SAPBEXstdItem 5" xfId="342"/>
    <cellStyle name="SAPBEXstdItemX" xfId="153"/>
    <cellStyle name="SAPBEXtitle" xfId="154"/>
    <cellStyle name="SAPBEXtitle 2" xfId="343"/>
    <cellStyle name="SAPBEXtitle 3" xfId="344"/>
    <cellStyle name="SAPBEXtitle 4" xfId="345"/>
    <cellStyle name="SAPBEXtitle 5" xfId="346"/>
    <cellStyle name="SAPBEXtitle 6" xfId="347"/>
    <cellStyle name="SAPBEXtitle 7" xfId="348"/>
    <cellStyle name="SAPBEXtitle 8" xfId="349"/>
    <cellStyle name="SAPBEXtitle 9" xfId="350"/>
    <cellStyle name="SAPBEXundefined" xfId="155"/>
    <cellStyle name="Shade" xfId="351"/>
    <cellStyle name="Special" xfId="352"/>
    <cellStyle name="Special 2" xfId="353"/>
    <cellStyle name="Special 3" xfId="354"/>
    <cellStyle name="Style 1" xfId="355"/>
    <cellStyle name="Style 1 2" xfId="356"/>
    <cellStyle name="Style 1 3" xfId="357"/>
    <cellStyle name="Title 2" xfId="358"/>
    <cellStyle name="Titles" xfId="156"/>
    <cellStyle name="Titles 2" xfId="359"/>
    <cellStyle name="Titles 3" xfId="360"/>
    <cellStyle name="Total 2" xfId="157"/>
    <cellStyle name="Total 3" xfId="158"/>
    <cellStyle name="Total2 - Style2" xfId="361"/>
    <cellStyle name="TRANSMISSION RELIABILITY PORTION OF PROJECT" xfId="159"/>
    <cellStyle name="Underl - Style4" xfId="362"/>
    <cellStyle name="Unprot" xfId="363"/>
    <cellStyle name="Unprot 2" xfId="364"/>
    <cellStyle name="Unprot$" xfId="365"/>
    <cellStyle name="Unprot$ 2" xfId="366"/>
    <cellStyle name="Unprot$ 3" xfId="367"/>
    <cellStyle name="Unprotect" xfId="368"/>
    <cellStyle name="Warning Text 2" xfId="160"/>
    <cellStyle name="Warning Text 3" xfId="161"/>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9"/>
  <sheetViews>
    <sheetView tabSelected="1" zoomScaleNormal="100" workbookViewId="0">
      <selection activeCell="B29" sqref="B29"/>
    </sheetView>
  </sheetViews>
  <sheetFormatPr defaultColWidth="8.75" defaultRowHeight="12.75"/>
  <cols>
    <col min="1" max="1" width="2.25" style="2" customWidth="1"/>
    <col min="2" max="2" width="6.25" style="2" customWidth="1"/>
    <col min="3" max="3" width="23.5" style="2" customWidth="1"/>
    <col min="4" max="4" width="8.5" style="2" customWidth="1"/>
    <col min="5" max="5" width="4.125" style="2" customWidth="1"/>
    <col min="6" max="6" width="12.625" style="2" customWidth="1"/>
    <col min="7" max="7" width="9.75" style="2" customWidth="1"/>
    <col min="8" max="8" width="10.75" style="2" bestFit="1" customWidth="1"/>
    <col min="9" max="9" width="11.375" style="2" customWidth="1"/>
    <col min="10" max="10" width="7.25" style="2" customWidth="1"/>
    <col min="11" max="16384" width="8.75" style="2"/>
  </cols>
  <sheetData>
    <row r="1" spans="2:10" ht="12" customHeight="1">
      <c r="B1" s="1" t="s">
        <v>0</v>
      </c>
      <c r="D1" s="3"/>
      <c r="E1" s="3"/>
      <c r="F1" s="3"/>
      <c r="G1" s="3"/>
      <c r="H1" s="3"/>
      <c r="I1" s="3" t="s">
        <v>1</v>
      </c>
      <c r="J1" s="4">
        <v>4.2</v>
      </c>
    </row>
    <row r="2" spans="2:10" ht="12" customHeight="1">
      <c r="B2" s="1" t="s">
        <v>2</v>
      </c>
      <c r="D2" s="3"/>
      <c r="E2" s="3"/>
      <c r="F2" s="3"/>
      <c r="G2" s="3"/>
      <c r="H2" s="3"/>
      <c r="I2" s="3"/>
      <c r="J2" s="4"/>
    </row>
    <row r="3" spans="2:10" ht="12" customHeight="1">
      <c r="B3" s="1" t="s">
        <v>18</v>
      </c>
      <c r="D3" s="3"/>
      <c r="E3" s="3"/>
      <c r="F3" s="3"/>
      <c r="G3" s="3"/>
      <c r="H3" s="3"/>
      <c r="I3" s="3"/>
      <c r="J3" s="4"/>
    </row>
    <row r="4" spans="2:10" ht="12" customHeight="1">
      <c r="D4" s="3"/>
      <c r="E4" s="3"/>
      <c r="F4" s="3"/>
      <c r="G4" s="3"/>
      <c r="H4" s="3"/>
      <c r="I4" s="3"/>
      <c r="J4" s="4"/>
    </row>
    <row r="5" spans="2:10" ht="12" customHeight="1">
      <c r="D5" s="3"/>
      <c r="E5" s="3"/>
      <c r="F5" s="3"/>
      <c r="G5" s="3"/>
      <c r="H5" s="3"/>
      <c r="I5" s="3"/>
      <c r="J5" s="4"/>
    </row>
    <row r="6" spans="2:10" ht="12" customHeight="1">
      <c r="D6" s="3"/>
      <c r="E6" s="3"/>
      <c r="F6" s="3" t="s">
        <v>3</v>
      </c>
      <c r="G6" s="3"/>
      <c r="H6" s="3"/>
      <c r="I6" s="3"/>
      <c r="J6" s="4"/>
    </row>
    <row r="7" spans="2:10" ht="12" customHeight="1">
      <c r="B7" s="5"/>
      <c r="D7" s="6" t="s">
        <v>4</v>
      </c>
      <c r="E7" s="6" t="s">
        <v>5</v>
      </c>
      <c r="F7" s="6" t="s">
        <v>6</v>
      </c>
      <c r="G7" s="6" t="s">
        <v>7</v>
      </c>
      <c r="H7" s="6" t="s">
        <v>8</v>
      </c>
      <c r="I7" s="6" t="s">
        <v>9</v>
      </c>
      <c r="J7" s="7" t="s">
        <v>10</v>
      </c>
    </row>
    <row r="8" spans="2:10" ht="12" customHeight="1">
      <c r="B8" s="14"/>
      <c r="C8" s="9"/>
      <c r="D8" s="16"/>
      <c r="E8" s="16"/>
      <c r="F8" s="16"/>
      <c r="G8" s="16"/>
      <c r="H8" s="16"/>
      <c r="I8" s="16"/>
      <c r="J8" s="18"/>
    </row>
    <row r="9" spans="2:10" ht="12" customHeight="1">
      <c r="B9" s="19" t="s">
        <v>14</v>
      </c>
      <c r="C9" s="20"/>
      <c r="D9" s="21"/>
      <c r="E9" s="22"/>
      <c r="F9" s="23"/>
      <c r="G9" s="24"/>
      <c r="H9" s="25"/>
      <c r="I9" s="26"/>
      <c r="J9" s="22"/>
    </row>
    <row r="10" spans="2:10" ht="12" customHeight="1">
      <c r="B10" s="27"/>
      <c r="C10" s="20" t="s">
        <v>19</v>
      </c>
      <c r="D10" s="21">
        <v>500</v>
      </c>
      <c r="E10" s="22" t="s">
        <v>250</v>
      </c>
      <c r="F10" s="23">
        <v>188560.68327449847</v>
      </c>
      <c r="G10" s="24" t="s">
        <v>11</v>
      </c>
      <c r="H10" s="25">
        <v>0</v>
      </c>
      <c r="I10" s="26">
        <f>F10*H10</f>
        <v>0</v>
      </c>
      <c r="J10" s="28"/>
    </row>
    <row r="11" spans="2:10" ht="12" customHeight="1">
      <c r="B11" s="29"/>
      <c r="C11" s="20" t="s">
        <v>19</v>
      </c>
      <c r="D11" s="21">
        <v>500</v>
      </c>
      <c r="E11" s="22" t="s">
        <v>250</v>
      </c>
      <c r="F11" s="23">
        <v>7.4453030966345128</v>
      </c>
      <c r="G11" s="24" t="s">
        <v>20</v>
      </c>
      <c r="H11" s="25">
        <v>0.2262649010137</v>
      </c>
      <c r="I11" s="26">
        <f t="shared" ref="I11:I47" si="0">F11*H11</f>
        <v>1.6846107681770022</v>
      </c>
      <c r="J11" s="22"/>
    </row>
    <row r="12" spans="2:10" ht="12" customHeight="1">
      <c r="B12" s="29"/>
      <c r="C12" s="20" t="s">
        <v>19</v>
      </c>
      <c r="D12" s="30">
        <v>500</v>
      </c>
      <c r="E12" s="22" t="s">
        <v>250</v>
      </c>
      <c r="F12" s="31">
        <v>20218.808313542457</v>
      </c>
      <c r="G12" s="24" t="s">
        <v>21</v>
      </c>
      <c r="H12" s="25">
        <v>0.22498093236399827</v>
      </c>
      <c r="I12" s="26">
        <f t="shared" si="0"/>
        <v>4548.8463456697418</v>
      </c>
      <c r="J12" s="22"/>
    </row>
    <row r="13" spans="2:10" ht="12" customHeight="1">
      <c r="B13" s="29"/>
      <c r="C13" s="20" t="s">
        <v>22</v>
      </c>
      <c r="D13" s="32">
        <v>501</v>
      </c>
      <c r="E13" s="22" t="s">
        <v>250</v>
      </c>
      <c r="F13" s="33">
        <v>3192.5546699856013</v>
      </c>
      <c r="G13" s="24" t="s">
        <v>23</v>
      </c>
      <c r="H13" s="25">
        <v>0</v>
      </c>
      <c r="I13" s="26">
        <f t="shared" si="0"/>
        <v>0</v>
      </c>
      <c r="J13" s="22"/>
    </row>
    <row r="14" spans="2:10" ht="12" customHeight="1">
      <c r="B14" s="29"/>
      <c r="C14" s="20" t="s">
        <v>22</v>
      </c>
      <c r="D14" s="32">
        <v>501</v>
      </c>
      <c r="E14" s="22" t="s">
        <v>250</v>
      </c>
      <c r="F14" s="33">
        <v>1973.5998681732362</v>
      </c>
      <c r="G14" s="24" t="s">
        <v>24</v>
      </c>
      <c r="H14" s="25">
        <v>0.22519547929700628</v>
      </c>
      <c r="I14" s="26">
        <f t="shared" si="0"/>
        <v>444.44576825378033</v>
      </c>
      <c r="J14" s="22"/>
    </row>
    <row r="15" spans="2:10" ht="12" customHeight="1">
      <c r="B15" s="29"/>
      <c r="C15" s="20" t="s">
        <v>22</v>
      </c>
      <c r="D15" s="32">
        <v>501</v>
      </c>
      <c r="E15" s="22" t="s">
        <v>250</v>
      </c>
      <c r="F15" s="33">
        <v>822.83572354710293</v>
      </c>
      <c r="G15" s="24" t="s">
        <v>25</v>
      </c>
      <c r="H15" s="25">
        <v>7.5708155171090558E-2</v>
      </c>
      <c r="I15" s="26">
        <f t="shared" si="0"/>
        <v>62.295374638620643</v>
      </c>
      <c r="J15" s="31"/>
    </row>
    <row r="16" spans="2:10" ht="12" customHeight="1">
      <c r="B16" s="29"/>
      <c r="C16" s="20" t="s">
        <v>26</v>
      </c>
      <c r="D16" s="32">
        <v>512</v>
      </c>
      <c r="E16" s="22" t="s">
        <v>250</v>
      </c>
      <c r="F16" s="33">
        <v>82330.604848090719</v>
      </c>
      <c r="G16" s="24" t="s">
        <v>11</v>
      </c>
      <c r="H16" s="25">
        <v>0</v>
      </c>
      <c r="I16" s="26">
        <f t="shared" si="0"/>
        <v>0</v>
      </c>
      <c r="J16" s="31"/>
    </row>
    <row r="17" spans="1:10" ht="12" customHeight="1">
      <c r="B17" s="29"/>
      <c r="C17" s="20" t="s">
        <v>26</v>
      </c>
      <c r="D17" s="32">
        <v>512</v>
      </c>
      <c r="E17" s="22" t="s">
        <v>250</v>
      </c>
      <c r="F17" s="33">
        <v>-144.56947924528686</v>
      </c>
      <c r="G17" s="24" t="s">
        <v>20</v>
      </c>
      <c r="H17" s="25">
        <v>0.2262649010137</v>
      </c>
      <c r="I17" s="26">
        <f t="shared" si="0"/>
        <v>-32.710998911036988</v>
      </c>
      <c r="J17" s="22"/>
    </row>
    <row r="18" spans="1:10" ht="12" customHeight="1">
      <c r="B18" s="29"/>
      <c r="C18" s="20" t="s">
        <v>26</v>
      </c>
      <c r="D18" s="32">
        <v>512</v>
      </c>
      <c r="E18" s="22" t="s">
        <v>250</v>
      </c>
      <c r="F18" s="33">
        <v>46451.10926062498</v>
      </c>
      <c r="G18" s="24" t="s">
        <v>21</v>
      </c>
      <c r="H18" s="25">
        <v>0.22498093236399827</v>
      </c>
      <c r="I18" s="26">
        <f t="shared" si="0"/>
        <v>10450.613870797362</v>
      </c>
      <c r="J18" s="22"/>
    </row>
    <row r="19" spans="1:10" ht="12" customHeight="1">
      <c r="B19" s="29"/>
      <c r="C19" s="20" t="s">
        <v>27</v>
      </c>
      <c r="D19" s="32">
        <v>535</v>
      </c>
      <c r="E19" s="22" t="s">
        <v>250</v>
      </c>
      <c r="F19" s="31">
        <v>16185.140846102415</v>
      </c>
      <c r="G19" s="24" t="s">
        <v>11</v>
      </c>
      <c r="H19" s="25">
        <v>0</v>
      </c>
      <c r="I19" s="26">
        <f t="shared" si="0"/>
        <v>0</v>
      </c>
      <c r="J19" s="22"/>
    </row>
    <row r="20" spans="1:10" ht="12" customHeight="1">
      <c r="A20" s="9"/>
      <c r="B20" s="29"/>
      <c r="C20" s="20" t="s">
        <v>27</v>
      </c>
      <c r="D20" s="32">
        <v>535</v>
      </c>
      <c r="E20" s="22" t="s">
        <v>250</v>
      </c>
      <c r="F20" s="33">
        <v>22423.990419613554</v>
      </c>
      <c r="G20" s="24" t="s">
        <v>20</v>
      </c>
      <c r="H20" s="25">
        <v>0.2262649010137</v>
      </c>
      <c r="I20" s="26">
        <f t="shared" si="0"/>
        <v>5073.7619726260182</v>
      </c>
      <c r="J20" s="22"/>
    </row>
    <row r="21" spans="1:10" ht="12" customHeight="1">
      <c r="A21" s="9"/>
      <c r="B21" s="29"/>
      <c r="C21" s="20" t="s">
        <v>28</v>
      </c>
      <c r="D21" s="32">
        <v>545</v>
      </c>
      <c r="E21" s="22" t="s">
        <v>250</v>
      </c>
      <c r="F21" s="33">
        <v>2950.2235943643554</v>
      </c>
      <c r="G21" s="24" t="s">
        <v>11</v>
      </c>
      <c r="H21" s="25">
        <v>0</v>
      </c>
      <c r="I21" s="26">
        <f t="shared" si="0"/>
        <v>0</v>
      </c>
      <c r="J21" s="31"/>
    </row>
    <row r="22" spans="1:10" ht="12" customHeight="1">
      <c r="A22" s="9"/>
      <c r="B22" s="29"/>
      <c r="C22" s="20" t="s">
        <v>28</v>
      </c>
      <c r="D22" s="32">
        <v>545</v>
      </c>
      <c r="E22" s="22" t="s">
        <v>250</v>
      </c>
      <c r="F22" s="33">
        <v>7183.5924130256681</v>
      </c>
      <c r="G22" s="24" t="s">
        <v>20</v>
      </c>
      <c r="H22" s="25">
        <v>0.2262649010137</v>
      </c>
      <c r="I22" s="26">
        <f t="shared" si="0"/>
        <v>1625.3948262560191</v>
      </c>
      <c r="J22" s="22"/>
    </row>
    <row r="23" spans="1:10" ht="12" customHeight="1">
      <c r="A23" s="9"/>
      <c r="B23" s="29"/>
      <c r="C23" s="20" t="s">
        <v>29</v>
      </c>
      <c r="D23" s="21">
        <v>548</v>
      </c>
      <c r="E23" s="22" t="s">
        <v>250</v>
      </c>
      <c r="F23" s="33">
        <v>14269.255001335354</v>
      </c>
      <c r="G23" s="24" t="s">
        <v>11</v>
      </c>
      <c r="H23" s="25">
        <v>0</v>
      </c>
      <c r="I23" s="26">
        <f t="shared" si="0"/>
        <v>0</v>
      </c>
      <c r="J23" s="31"/>
    </row>
    <row r="24" spans="1:10" ht="12" customHeight="1">
      <c r="A24" s="9"/>
      <c r="B24" s="29"/>
      <c r="C24" s="20" t="s">
        <v>29</v>
      </c>
      <c r="D24" s="21">
        <v>548</v>
      </c>
      <c r="E24" s="22" t="s">
        <v>250</v>
      </c>
      <c r="F24" s="33">
        <v>4611.7774181479272</v>
      </c>
      <c r="G24" s="24" t="s">
        <v>20</v>
      </c>
      <c r="H24" s="25">
        <v>0.2262649010137</v>
      </c>
      <c r="I24" s="26">
        <f t="shared" si="0"/>
        <v>1043.4833610144576</v>
      </c>
      <c r="J24" s="22"/>
    </row>
    <row r="25" spans="1:10" ht="12" customHeight="1">
      <c r="A25" s="9"/>
      <c r="B25" s="29"/>
      <c r="C25" s="20" t="s">
        <v>29</v>
      </c>
      <c r="D25" s="21">
        <v>548</v>
      </c>
      <c r="E25" s="22" t="s">
        <v>250</v>
      </c>
      <c r="F25" s="33">
        <v>4552.757064134913</v>
      </c>
      <c r="G25" s="24" t="s">
        <v>30</v>
      </c>
      <c r="H25" s="25">
        <v>8.043396137671209E-2</v>
      </c>
      <c r="I25" s="26">
        <f t="shared" si="0"/>
        <v>366.1962858541807</v>
      </c>
      <c r="J25" s="22"/>
    </row>
    <row r="26" spans="1:10" ht="12" customHeight="1">
      <c r="A26" s="9"/>
      <c r="B26" s="29"/>
      <c r="C26" s="20" t="s">
        <v>31</v>
      </c>
      <c r="D26" s="21">
        <v>553</v>
      </c>
      <c r="E26" s="22" t="s">
        <v>250</v>
      </c>
      <c r="F26" s="33">
        <v>5558.9992190548637</v>
      </c>
      <c r="G26" s="24" t="s">
        <v>11</v>
      </c>
      <c r="H26" s="25">
        <v>0</v>
      </c>
      <c r="I26" s="26">
        <f t="shared" si="0"/>
        <v>0</v>
      </c>
      <c r="J26" s="22"/>
    </row>
    <row r="27" spans="1:10" ht="12" customHeight="1">
      <c r="A27" s="9"/>
      <c r="B27" s="29"/>
      <c r="C27" s="20" t="s">
        <v>31</v>
      </c>
      <c r="D27" s="21">
        <v>553</v>
      </c>
      <c r="E27" s="22" t="s">
        <v>250</v>
      </c>
      <c r="F27" s="33">
        <v>1834.1024084859466</v>
      </c>
      <c r="G27" s="24" t="s">
        <v>20</v>
      </c>
      <c r="H27" s="25">
        <v>0.2262649010137</v>
      </c>
      <c r="I27" s="26">
        <f t="shared" si="0"/>
        <v>414.99299990506148</v>
      </c>
      <c r="J27" s="22"/>
    </row>
    <row r="28" spans="1:10" ht="12" customHeight="1">
      <c r="A28" s="9"/>
      <c r="B28" s="29"/>
      <c r="C28" s="20" t="s">
        <v>31</v>
      </c>
      <c r="D28" s="21">
        <v>553</v>
      </c>
      <c r="E28" s="22" t="s">
        <v>250</v>
      </c>
      <c r="F28" s="33">
        <v>0</v>
      </c>
      <c r="G28" s="24" t="s">
        <v>21</v>
      </c>
      <c r="H28" s="25">
        <v>0.22498093236399827</v>
      </c>
      <c r="I28" s="26">
        <f t="shared" si="0"/>
        <v>0</v>
      </c>
      <c r="J28" s="31"/>
    </row>
    <row r="29" spans="1:10">
      <c r="A29" s="9"/>
      <c r="B29" s="29"/>
      <c r="C29" s="20" t="s">
        <v>32</v>
      </c>
      <c r="D29" s="21">
        <v>557</v>
      </c>
      <c r="E29" s="22" t="s">
        <v>250</v>
      </c>
      <c r="F29" s="33">
        <v>22585.779475415296</v>
      </c>
      <c r="G29" s="24" t="s">
        <v>11</v>
      </c>
      <c r="H29" s="25">
        <v>0</v>
      </c>
      <c r="I29" s="26">
        <f t="shared" si="0"/>
        <v>0</v>
      </c>
      <c r="J29" s="31"/>
    </row>
    <row r="30" spans="1:10">
      <c r="A30" s="9"/>
      <c r="B30" s="29"/>
      <c r="C30" s="20" t="s">
        <v>32</v>
      </c>
      <c r="D30" s="21">
        <v>557</v>
      </c>
      <c r="E30" s="22" t="s">
        <v>250</v>
      </c>
      <c r="F30" s="34">
        <v>343.25315953700425</v>
      </c>
      <c r="G30" s="24" t="s">
        <v>20</v>
      </c>
      <c r="H30" s="25">
        <v>0.2262649010137</v>
      </c>
      <c r="I30" s="26">
        <f t="shared" si="0"/>
        <v>77.666142165280036</v>
      </c>
      <c r="J30" s="31"/>
    </row>
    <row r="31" spans="1:10">
      <c r="A31" s="9"/>
      <c r="B31" s="29"/>
      <c r="C31" s="20" t="s">
        <v>32</v>
      </c>
      <c r="D31" s="21">
        <v>557</v>
      </c>
      <c r="E31" s="22" t="s">
        <v>250</v>
      </c>
      <c r="F31" s="33">
        <v>4071.3773021309921</v>
      </c>
      <c r="G31" s="24" t="s">
        <v>21</v>
      </c>
      <c r="H31" s="25">
        <v>0.22498093236399827</v>
      </c>
      <c r="I31" s="26">
        <f t="shared" si="0"/>
        <v>915.98226143905049</v>
      </c>
      <c r="J31" s="22"/>
    </row>
    <row r="32" spans="1:10">
      <c r="A32" s="9"/>
      <c r="B32" s="29"/>
      <c r="C32" s="20" t="s">
        <v>32</v>
      </c>
      <c r="D32" s="21">
        <v>557</v>
      </c>
      <c r="E32" s="22" t="s">
        <v>250</v>
      </c>
      <c r="F32" s="33">
        <v>67090.786410335131</v>
      </c>
      <c r="G32" s="24" t="s">
        <v>30</v>
      </c>
      <c r="H32" s="25">
        <v>8.043396137671209E-2</v>
      </c>
      <c r="I32" s="26">
        <f t="shared" si="0"/>
        <v>5396.3777228621366</v>
      </c>
      <c r="J32" s="22"/>
    </row>
    <row r="33" spans="1:10">
      <c r="A33" s="9"/>
      <c r="B33" s="29"/>
      <c r="C33" s="20" t="s">
        <v>33</v>
      </c>
      <c r="D33" s="21">
        <v>560</v>
      </c>
      <c r="E33" s="22" t="s">
        <v>250</v>
      </c>
      <c r="F33" s="33">
        <v>6822.532963398432</v>
      </c>
      <c r="G33" s="24" t="s">
        <v>11</v>
      </c>
      <c r="H33" s="25">
        <v>0</v>
      </c>
      <c r="I33" s="26">
        <f t="shared" si="0"/>
        <v>0</v>
      </c>
      <c r="J33" s="22"/>
    </row>
    <row r="34" spans="1:10">
      <c r="A34" s="9"/>
      <c r="B34" s="29"/>
      <c r="C34" s="20" t="s">
        <v>33</v>
      </c>
      <c r="D34" s="21">
        <v>560</v>
      </c>
      <c r="E34" s="22" t="s">
        <v>250</v>
      </c>
      <c r="F34" s="33">
        <v>1925.4238501718057</v>
      </c>
      <c r="G34" s="24" t="s">
        <v>20</v>
      </c>
      <c r="H34" s="25">
        <v>0.2262649010137</v>
      </c>
      <c r="I34" s="26">
        <f t="shared" si="0"/>
        <v>435.65583686854075</v>
      </c>
      <c r="J34" s="22"/>
    </row>
    <row r="35" spans="1:10">
      <c r="A35" s="9"/>
      <c r="B35" s="29"/>
      <c r="C35" s="20" t="s">
        <v>33</v>
      </c>
      <c r="D35" s="21">
        <v>560</v>
      </c>
      <c r="E35" s="22" t="s">
        <v>250</v>
      </c>
      <c r="F35" s="33">
        <v>-7.9032768888170963</v>
      </c>
      <c r="G35" s="24" t="s">
        <v>21</v>
      </c>
      <c r="H35" s="25">
        <v>0.22498093236399827</v>
      </c>
      <c r="I35" s="26">
        <f t="shared" si="0"/>
        <v>-1.7780866031769098</v>
      </c>
      <c r="J35" s="22"/>
    </row>
    <row r="36" spans="1:10" ht="12" customHeight="1">
      <c r="A36" s="9"/>
      <c r="B36" s="35"/>
      <c r="C36" s="20" t="s">
        <v>33</v>
      </c>
      <c r="D36" s="21">
        <v>560</v>
      </c>
      <c r="E36" s="22" t="s">
        <v>250</v>
      </c>
      <c r="F36" s="33">
        <v>31718.426986286304</v>
      </c>
      <c r="G36" s="24" t="s">
        <v>30</v>
      </c>
      <c r="H36" s="25">
        <v>8.043396137671209E-2</v>
      </c>
      <c r="I36" s="26">
        <f t="shared" si="0"/>
        <v>2551.2387311450152</v>
      </c>
      <c r="J36" s="22"/>
    </row>
    <row r="37" spans="1:10" ht="12" customHeight="1">
      <c r="A37" s="9"/>
      <c r="B37" s="29"/>
      <c r="C37" s="20" t="s">
        <v>34</v>
      </c>
      <c r="D37" s="21">
        <v>571</v>
      </c>
      <c r="E37" s="22" t="s">
        <v>250</v>
      </c>
      <c r="F37" s="33">
        <v>6914.0235333811943</v>
      </c>
      <c r="G37" s="24" t="s">
        <v>11</v>
      </c>
      <c r="H37" s="25">
        <v>0</v>
      </c>
      <c r="I37" s="26">
        <f t="shared" si="0"/>
        <v>0</v>
      </c>
      <c r="J37" s="31"/>
    </row>
    <row r="38" spans="1:10" ht="12" customHeight="1">
      <c r="A38" s="9"/>
      <c r="B38" s="35"/>
      <c r="C38" s="20" t="s">
        <v>34</v>
      </c>
      <c r="D38" s="21">
        <v>571</v>
      </c>
      <c r="E38" s="22" t="s">
        <v>250</v>
      </c>
      <c r="F38" s="33">
        <v>5725.5641829699016</v>
      </c>
      <c r="G38" s="24" t="s">
        <v>20</v>
      </c>
      <c r="H38" s="25">
        <v>0.2262649010137</v>
      </c>
      <c r="I38" s="26">
        <f t="shared" si="0"/>
        <v>1295.494213107271</v>
      </c>
      <c r="J38" s="22"/>
    </row>
    <row r="39" spans="1:10" ht="12" customHeight="1">
      <c r="A39" s="9"/>
      <c r="B39" s="29"/>
      <c r="C39" s="20" t="s">
        <v>34</v>
      </c>
      <c r="D39" s="21">
        <v>571</v>
      </c>
      <c r="E39" s="22" t="s">
        <v>250</v>
      </c>
      <c r="F39" s="33">
        <v>383.7718982966046</v>
      </c>
      <c r="G39" s="24" t="s">
        <v>21</v>
      </c>
      <c r="H39" s="25">
        <v>0.22498093236399827</v>
      </c>
      <c r="I39" s="26">
        <f t="shared" si="0"/>
        <v>86.341359493871622</v>
      </c>
      <c r="J39" s="36"/>
    </row>
    <row r="40" spans="1:10" ht="12" customHeight="1">
      <c r="A40" s="9"/>
      <c r="B40" s="29"/>
      <c r="C40" s="20" t="s">
        <v>34</v>
      </c>
      <c r="D40" s="21">
        <v>571</v>
      </c>
      <c r="E40" s="22" t="s">
        <v>250</v>
      </c>
      <c r="F40" s="33">
        <v>10491.888064796925</v>
      </c>
      <c r="G40" s="24" t="s">
        <v>30</v>
      </c>
      <c r="H40" s="25">
        <v>8.043396137671209E-2</v>
      </c>
      <c r="I40" s="26">
        <f t="shared" si="0"/>
        <v>843.90411937266242</v>
      </c>
      <c r="J40" s="22"/>
    </row>
    <row r="41" spans="1:10" ht="12" customHeight="1">
      <c r="A41" s="9"/>
      <c r="B41" s="29"/>
      <c r="C41" s="20" t="s">
        <v>35</v>
      </c>
      <c r="D41" s="21">
        <v>580</v>
      </c>
      <c r="E41" s="22" t="s">
        <v>250</v>
      </c>
      <c r="F41" s="31">
        <v>65536.6118953892</v>
      </c>
      <c r="G41" s="24" t="s">
        <v>13</v>
      </c>
      <c r="H41" s="25" t="s">
        <v>36</v>
      </c>
      <c r="I41" s="26">
        <v>5382.6224243757151</v>
      </c>
      <c r="J41" s="22"/>
    </row>
    <row r="42" spans="1:10" ht="12" customHeight="1">
      <c r="A42" s="9"/>
      <c r="B42" s="29"/>
      <c r="C42" s="20" t="s">
        <v>35</v>
      </c>
      <c r="D42" s="21">
        <v>580</v>
      </c>
      <c r="E42" s="22" t="s">
        <v>250</v>
      </c>
      <c r="F42" s="33">
        <v>84496.569795164789</v>
      </c>
      <c r="G42" s="24" t="s">
        <v>37</v>
      </c>
      <c r="H42" s="25">
        <v>6.4658033670252593E-2</v>
      </c>
      <c r="I42" s="26">
        <f t="shared" si="0"/>
        <v>5463.382054836613</v>
      </c>
      <c r="J42" s="22"/>
    </row>
    <row r="43" spans="1:10" ht="12" customHeight="1">
      <c r="A43" s="9"/>
      <c r="B43" s="29"/>
      <c r="C43" s="20" t="s">
        <v>38</v>
      </c>
      <c r="D43" s="21">
        <v>593</v>
      </c>
      <c r="E43" s="22" t="s">
        <v>250</v>
      </c>
      <c r="F43" s="33">
        <v>119623.36860951586</v>
      </c>
      <c r="G43" s="24" t="s">
        <v>13</v>
      </c>
      <c r="H43" s="25" t="s">
        <v>36</v>
      </c>
      <c r="I43" s="26">
        <v>7039.9871772582865</v>
      </c>
      <c r="J43" s="22"/>
    </row>
    <row r="44" spans="1:10" ht="12" customHeight="1">
      <c r="A44" s="9"/>
      <c r="B44" s="29"/>
      <c r="C44" s="20" t="s">
        <v>38</v>
      </c>
      <c r="D44" s="21">
        <v>593</v>
      </c>
      <c r="E44" s="22" t="s">
        <v>250</v>
      </c>
      <c r="F44" s="34">
        <v>30277.739673958393</v>
      </c>
      <c r="G44" s="24" t="s">
        <v>37</v>
      </c>
      <c r="H44" s="25">
        <v>6.4658033670252593E-2</v>
      </c>
      <c r="I44" s="26">
        <f t="shared" si="0"/>
        <v>1957.6991112979445</v>
      </c>
      <c r="J44" s="22"/>
    </row>
    <row r="45" spans="1:10" ht="12" customHeight="1">
      <c r="A45" s="9"/>
      <c r="B45" s="29"/>
      <c r="C45" s="20" t="s">
        <v>15</v>
      </c>
      <c r="D45" s="21">
        <v>903</v>
      </c>
      <c r="E45" s="22" t="s">
        <v>250</v>
      </c>
      <c r="F45" s="33">
        <v>97802.633059484855</v>
      </c>
      <c r="G45" s="24" t="s">
        <v>16</v>
      </c>
      <c r="H45" s="25">
        <v>6.9301032461305659E-2</v>
      </c>
      <c r="I45" s="26">
        <f t="shared" si="0"/>
        <v>6777.8234484565255</v>
      </c>
      <c r="J45" s="31"/>
    </row>
    <row r="46" spans="1:10" ht="12" customHeight="1">
      <c r="A46" s="9"/>
      <c r="B46" s="29"/>
      <c r="C46" s="20" t="s">
        <v>15</v>
      </c>
      <c r="D46" s="21">
        <v>903</v>
      </c>
      <c r="E46" s="22" t="s">
        <v>250</v>
      </c>
      <c r="F46" s="33">
        <v>56482.28570279741</v>
      </c>
      <c r="G46" s="24" t="s">
        <v>13</v>
      </c>
      <c r="H46" s="25" t="s">
        <v>36</v>
      </c>
      <c r="I46" s="26">
        <v>3218.37020750392</v>
      </c>
      <c r="J46" s="31"/>
    </row>
    <row r="47" spans="1:10" ht="12" customHeight="1">
      <c r="A47" s="9"/>
      <c r="B47" s="29"/>
      <c r="C47" s="20" t="s">
        <v>39</v>
      </c>
      <c r="D47" s="21">
        <v>908</v>
      </c>
      <c r="E47" s="22" t="s">
        <v>250</v>
      </c>
      <c r="F47" s="33">
        <v>6775.8859802677562</v>
      </c>
      <c r="G47" s="24" t="s">
        <v>16</v>
      </c>
      <c r="H47" s="25">
        <v>6.9301032461305659E-2</v>
      </c>
      <c r="I47" s="26">
        <f t="shared" si="0"/>
        <v>469.57589427264168</v>
      </c>
      <c r="J47" s="31"/>
    </row>
    <row r="48" spans="1:10" ht="12" customHeight="1">
      <c r="B48" s="29"/>
      <c r="C48" s="20" t="s">
        <v>39</v>
      </c>
      <c r="D48" s="21">
        <v>908</v>
      </c>
      <c r="E48" s="22" t="s">
        <v>250</v>
      </c>
      <c r="F48" s="33">
        <v>17091.169175516614</v>
      </c>
      <c r="G48" s="24" t="s">
        <v>13</v>
      </c>
      <c r="H48" s="25" t="s">
        <v>36</v>
      </c>
      <c r="I48" s="26">
        <v>1214.9037790074367</v>
      </c>
      <c r="J48" s="31"/>
    </row>
    <row r="49" spans="1:10" ht="12" customHeight="1">
      <c r="B49" s="29"/>
      <c r="C49" s="20" t="s">
        <v>40</v>
      </c>
      <c r="D49" s="21">
        <v>920</v>
      </c>
      <c r="E49" s="22" t="s">
        <v>250</v>
      </c>
      <c r="F49" s="33">
        <v>1970.3595774491689</v>
      </c>
      <c r="G49" s="24" t="s">
        <v>13</v>
      </c>
      <c r="H49" s="25" t="s">
        <v>36</v>
      </c>
      <c r="I49" s="26">
        <v>-1435.6211378228004</v>
      </c>
      <c r="J49" s="31"/>
    </row>
    <row r="50" spans="1:10" ht="12" customHeight="1">
      <c r="B50" s="29"/>
      <c r="C50" s="20" t="s">
        <v>40</v>
      </c>
      <c r="D50" s="37">
        <v>920</v>
      </c>
      <c r="E50" s="22" t="s">
        <v>250</v>
      </c>
      <c r="F50" s="38">
        <v>263869.35863938334</v>
      </c>
      <c r="G50" s="24" t="s">
        <v>12</v>
      </c>
      <c r="H50" s="25">
        <v>6.8509279244491156E-2</v>
      </c>
      <c r="I50" s="26">
        <f t="shared" ref="I50" si="1">F50*H50</f>
        <v>18077.499575090296</v>
      </c>
      <c r="J50" s="31"/>
    </row>
    <row r="51" spans="1:10" ht="12" customHeight="1">
      <c r="B51" s="29"/>
      <c r="C51" s="20" t="s">
        <v>40</v>
      </c>
      <c r="D51" s="37">
        <v>935</v>
      </c>
      <c r="E51" s="22" t="s">
        <v>250</v>
      </c>
      <c r="F51" s="33">
        <v>-163.18992100334995</v>
      </c>
      <c r="G51" s="24" t="s">
        <v>13</v>
      </c>
      <c r="H51" s="25" t="s">
        <v>36</v>
      </c>
      <c r="I51" s="26">
        <v>-48.617285190607362</v>
      </c>
      <c r="J51" s="31"/>
    </row>
    <row r="52" spans="1:10" ht="12" customHeight="1">
      <c r="B52" s="29"/>
      <c r="C52" s="20" t="s">
        <v>40</v>
      </c>
      <c r="D52" s="37">
        <v>935</v>
      </c>
      <c r="E52" s="22" t="s">
        <v>250</v>
      </c>
      <c r="F52" s="33">
        <v>6974.5983272471749</v>
      </c>
      <c r="G52" s="24" t="s">
        <v>12</v>
      </c>
      <c r="H52" s="25">
        <v>6.8509279244491156E-2</v>
      </c>
      <c r="I52" s="26">
        <f t="shared" ref="I52" si="2">F52*H52</f>
        <v>477.82470441953762</v>
      </c>
      <c r="J52" s="31"/>
    </row>
    <row r="53" spans="1:10" ht="12" customHeight="1">
      <c r="B53" s="29"/>
      <c r="C53" s="20"/>
      <c r="D53" s="37"/>
      <c r="E53" s="22"/>
      <c r="F53" s="39">
        <f>SUM(F10:F52)</f>
        <v>1331785.2252315811</v>
      </c>
      <c r="G53" s="24"/>
      <c r="H53" s="25"/>
      <c r="I53" s="39">
        <f>SUM(I10:I52)</f>
        <v>84195.336670228528</v>
      </c>
      <c r="J53" s="31" t="s">
        <v>41</v>
      </c>
    </row>
    <row r="54" spans="1:10" ht="12" customHeight="1">
      <c r="B54" s="11"/>
      <c r="C54" s="9"/>
      <c r="D54" s="10"/>
      <c r="E54" s="10"/>
      <c r="F54" s="13"/>
      <c r="G54" s="10"/>
      <c r="H54" s="8"/>
      <c r="I54" s="12"/>
      <c r="J54" s="4"/>
    </row>
    <row r="55" spans="1:10" ht="12" customHeight="1">
      <c r="B55" s="11"/>
      <c r="C55" s="9"/>
      <c r="D55" s="10"/>
      <c r="E55" s="10"/>
      <c r="F55" s="13"/>
      <c r="G55" s="10"/>
      <c r="H55" s="8"/>
      <c r="I55" s="12"/>
      <c r="J55" s="4"/>
    </row>
    <row r="56" spans="1:10" ht="12" customHeight="1">
      <c r="B56" s="11"/>
      <c r="C56" s="9"/>
      <c r="D56" s="10"/>
      <c r="E56" s="10"/>
      <c r="F56" s="13"/>
      <c r="G56" s="10"/>
      <c r="H56" s="8"/>
      <c r="I56" s="12"/>
      <c r="J56" s="4"/>
    </row>
    <row r="57" spans="1:10" ht="12" customHeight="1">
      <c r="A57" s="9"/>
      <c r="B57" s="11"/>
      <c r="C57" s="9"/>
      <c r="D57" s="10"/>
      <c r="E57" s="10"/>
      <c r="F57" s="13"/>
      <c r="G57" s="10"/>
      <c r="H57" s="8"/>
      <c r="I57" s="12"/>
      <c r="J57" s="4"/>
    </row>
    <row r="58" spans="1:10" ht="12" customHeight="1">
      <c r="A58" s="9"/>
      <c r="B58" s="11"/>
      <c r="C58" s="9"/>
      <c r="D58" s="10"/>
      <c r="E58" s="10"/>
      <c r="F58" s="13"/>
      <c r="G58" s="10"/>
      <c r="H58" s="8"/>
      <c r="I58" s="12"/>
      <c r="J58" s="4"/>
    </row>
    <row r="59" spans="1:10" ht="12" customHeight="1">
      <c r="A59" s="9"/>
      <c r="B59" s="11"/>
      <c r="C59" s="9"/>
      <c r="D59" s="10"/>
      <c r="E59" s="10"/>
      <c r="F59" s="13"/>
      <c r="G59" s="10"/>
      <c r="H59" s="8"/>
      <c r="I59" s="12"/>
      <c r="J59" s="4"/>
    </row>
    <row r="60" spans="1:10" ht="12" customHeight="1">
      <c r="A60" s="9"/>
      <c r="B60" s="11"/>
      <c r="C60" s="9"/>
      <c r="D60" s="10"/>
      <c r="E60" s="10"/>
      <c r="F60" s="13"/>
      <c r="G60" s="10"/>
      <c r="H60" s="8"/>
      <c r="I60" s="12"/>
      <c r="J60" s="4"/>
    </row>
    <row r="61" spans="1:10" ht="12" customHeight="1">
      <c r="A61" s="9"/>
      <c r="B61" s="11"/>
      <c r="C61" s="9"/>
      <c r="D61" s="10"/>
      <c r="E61" s="10"/>
      <c r="F61" s="13"/>
      <c r="G61" s="10"/>
      <c r="H61" s="8"/>
      <c r="I61" s="12"/>
      <c r="J61" s="4"/>
    </row>
    <row r="62" spans="1:10" ht="12" customHeight="1" thickBot="1">
      <c r="A62" s="9"/>
      <c r="B62" s="14" t="s">
        <v>17</v>
      </c>
      <c r="C62" s="9"/>
      <c r="D62" s="10"/>
      <c r="E62" s="10"/>
      <c r="F62" s="15"/>
      <c r="G62" s="10"/>
      <c r="H62" s="10"/>
      <c r="I62" s="10"/>
      <c r="J62" s="4"/>
    </row>
    <row r="63" spans="1:10" ht="12" customHeight="1">
      <c r="A63" s="271" t="s">
        <v>258</v>
      </c>
      <c r="B63" s="272"/>
      <c r="C63" s="272"/>
      <c r="D63" s="272"/>
      <c r="E63" s="272"/>
      <c r="F63" s="272"/>
      <c r="G63" s="272"/>
      <c r="H63" s="272"/>
      <c r="I63" s="272"/>
      <c r="J63" s="273"/>
    </row>
    <row r="64" spans="1:10" ht="12" customHeight="1">
      <c r="A64" s="274"/>
      <c r="B64" s="275"/>
      <c r="C64" s="275"/>
      <c r="D64" s="275"/>
      <c r="E64" s="275"/>
      <c r="F64" s="275"/>
      <c r="G64" s="275"/>
      <c r="H64" s="275"/>
      <c r="I64" s="275"/>
      <c r="J64" s="276"/>
    </row>
    <row r="65" spans="1:10" ht="12" customHeight="1">
      <c r="A65" s="274"/>
      <c r="B65" s="275"/>
      <c r="C65" s="275"/>
      <c r="D65" s="275"/>
      <c r="E65" s="275"/>
      <c r="F65" s="275"/>
      <c r="G65" s="275"/>
      <c r="H65" s="275"/>
      <c r="I65" s="275"/>
      <c r="J65" s="276"/>
    </row>
    <row r="66" spans="1:10" ht="12" customHeight="1">
      <c r="A66" s="274"/>
      <c r="B66" s="275"/>
      <c r="C66" s="275"/>
      <c r="D66" s="275"/>
      <c r="E66" s="275"/>
      <c r="F66" s="275"/>
      <c r="G66" s="275"/>
      <c r="H66" s="275"/>
      <c r="I66" s="275"/>
      <c r="J66" s="276"/>
    </row>
    <row r="67" spans="1:10" ht="12" customHeight="1">
      <c r="A67" s="274"/>
      <c r="B67" s="275"/>
      <c r="C67" s="275"/>
      <c r="D67" s="275"/>
      <c r="E67" s="275"/>
      <c r="F67" s="275"/>
      <c r="G67" s="275"/>
      <c r="H67" s="275"/>
      <c r="I67" s="275"/>
      <c r="J67" s="276"/>
    </row>
    <row r="68" spans="1:10" ht="12" customHeight="1">
      <c r="A68" s="274"/>
      <c r="B68" s="275"/>
      <c r="C68" s="275"/>
      <c r="D68" s="275"/>
      <c r="E68" s="275"/>
      <c r="F68" s="275"/>
      <c r="G68" s="275"/>
      <c r="H68" s="275"/>
      <c r="I68" s="275"/>
      <c r="J68" s="276"/>
    </row>
    <row r="69" spans="1:10" ht="12" customHeight="1">
      <c r="A69" s="274"/>
      <c r="B69" s="275"/>
      <c r="C69" s="275"/>
      <c r="D69" s="275"/>
      <c r="E69" s="275"/>
      <c r="F69" s="275"/>
      <c r="G69" s="275"/>
      <c r="H69" s="275"/>
      <c r="I69" s="275"/>
      <c r="J69" s="276"/>
    </row>
    <row r="70" spans="1:10" ht="12" customHeight="1">
      <c r="A70" s="274"/>
      <c r="B70" s="275"/>
      <c r="C70" s="275"/>
      <c r="D70" s="275"/>
      <c r="E70" s="275"/>
      <c r="F70" s="275"/>
      <c r="G70" s="275"/>
      <c r="H70" s="275"/>
      <c r="I70" s="275"/>
      <c r="J70" s="276"/>
    </row>
    <row r="71" spans="1:10" ht="12" customHeight="1" thickBot="1">
      <c r="A71" s="277"/>
      <c r="B71" s="278"/>
      <c r="C71" s="278"/>
      <c r="D71" s="278"/>
      <c r="E71" s="278"/>
      <c r="F71" s="278"/>
      <c r="G71" s="278"/>
      <c r="H71" s="278"/>
      <c r="I71" s="278"/>
      <c r="J71" s="279"/>
    </row>
    <row r="72" spans="1:10" ht="12" customHeight="1"/>
    <row r="74" spans="1:10">
      <c r="D74" s="6"/>
      <c r="G74" s="16"/>
      <c r="I74" s="16"/>
    </row>
    <row r="75" spans="1:10">
      <c r="D75" s="17"/>
    </row>
    <row r="76" spans="1:10">
      <c r="D76" s="17"/>
    </row>
    <row r="77" spans="1:10">
      <c r="D77" s="17"/>
    </row>
    <row r="78" spans="1:10">
      <c r="D78" s="17"/>
    </row>
    <row r="79" spans="1:10">
      <c r="D79" s="17"/>
    </row>
    <row r="80" spans="1:10">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row r="113" spans="4:4">
      <c r="D113" s="17"/>
    </row>
    <row r="114" spans="4:4">
      <c r="D114" s="17"/>
    </row>
    <row r="115" spans="4:4">
      <c r="D115" s="17"/>
    </row>
    <row r="116" spans="4:4">
      <c r="D116" s="17"/>
    </row>
    <row r="117" spans="4:4">
      <c r="D117" s="17"/>
    </row>
    <row r="118" spans="4:4">
      <c r="D118" s="17"/>
    </row>
    <row r="119" spans="4:4">
      <c r="D119" s="17"/>
    </row>
    <row r="120" spans="4:4">
      <c r="D120" s="17"/>
    </row>
    <row r="121" spans="4:4">
      <c r="D121" s="17"/>
    </row>
    <row r="122" spans="4:4">
      <c r="D122" s="17"/>
    </row>
    <row r="123" spans="4:4">
      <c r="D123" s="17"/>
    </row>
    <row r="124" spans="4:4">
      <c r="D124" s="17"/>
    </row>
    <row r="125" spans="4:4">
      <c r="D125" s="17"/>
    </row>
    <row r="126" spans="4:4">
      <c r="D126" s="17"/>
    </row>
    <row r="127" spans="4:4">
      <c r="D127" s="17"/>
    </row>
    <row r="128" spans="4:4">
      <c r="D128" s="17"/>
    </row>
    <row r="129" spans="4:4">
      <c r="D129" s="17"/>
    </row>
    <row r="130" spans="4:4">
      <c r="D130" s="17"/>
    </row>
    <row r="131" spans="4:4">
      <c r="D131" s="17"/>
    </row>
    <row r="132" spans="4:4">
      <c r="D132" s="17"/>
    </row>
    <row r="133" spans="4:4">
      <c r="D133" s="17"/>
    </row>
    <row r="134" spans="4:4">
      <c r="D134" s="17"/>
    </row>
    <row r="135" spans="4:4">
      <c r="D135" s="17"/>
    </row>
    <row r="136" spans="4:4">
      <c r="D136" s="17"/>
    </row>
    <row r="137" spans="4:4">
      <c r="D137" s="17"/>
    </row>
    <row r="138" spans="4:4">
      <c r="D138" s="17"/>
    </row>
    <row r="139" spans="4:4">
      <c r="D139" s="17"/>
    </row>
    <row r="140" spans="4:4">
      <c r="D140" s="17"/>
    </row>
    <row r="141" spans="4:4">
      <c r="D141" s="17"/>
    </row>
    <row r="142" spans="4:4">
      <c r="D142" s="17"/>
    </row>
    <row r="143" spans="4:4">
      <c r="D143" s="17"/>
    </row>
    <row r="144" spans="4:4">
      <c r="D144" s="17"/>
    </row>
    <row r="145" spans="4:4">
      <c r="D145" s="17"/>
    </row>
    <row r="146" spans="4:4">
      <c r="D146" s="17"/>
    </row>
    <row r="147" spans="4:4">
      <c r="D147" s="17"/>
    </row>
    <row r="148" spans="4:4">
      <c r="D148" s="17"/>
    </row>
    <row r="149" spans="4:4">
      <c r="D149" s="17"/>
    </row>
    <row r="150" spans="4:4">
      <c r="D150" s="17"/>
    </row>
    <row r="151" spans="4:4">
      <c r="D151" s="17"/>
    </row>
    <row r="152" spans="4:4">
      <c r="D152" s="17"/>
    </row>
    <row r="153" spans="4:4">
      <c r="D153" s="17"/>
    </row>
    <row r="154" spans="4:4">
      <c r="D154" s="17"/>
    </row>
    <row r="155" spans="4:4">
      <c r="D155" s="17"/>
    </row>
    <row r="156" spans="4:4">
      <c r="D156" s="17"/>
    </row>
    <row r="157" spans="4:4">
      <c r="D157" s="17"/>
    </row>
    <row r="158" spans="4:4">
      <c r="D158" s="17"/>
    </row>
    <row r="159" spans="4:4">
      <c r="D159" s="17"/>
    </row>
    <row r="160" spans="4:4">
      <c r="D160" s="17"/>
    </row>
    <row r="161" spans="4:4">
      <c r="D161" s="17"/>
    </row>
    <row r="162" spans="4:4">
      <c r="D162" s="17"/>
    </row>
    <row r="163" spans="4:4">
      <c r="D163" s="17"/>
    </row>
    <row r="164" spans="4:4">
      <c r="D164" s="17"/>
    </row>
    <row r="165" spans="4:4">
      <c r="D165" s="17"/>
    </row>
    <row r="166" spans="4:4">
      <c r="D166" s="17"/>
    </row>
    <row r="167" spans="4:4">
      <c r="D167" s="17"/>
    </row>
    <row r="168" spans="4:4">
      <c r="D168" s="17"/>
    </row>
    <row r="169" spans="4:4">
      <c r="D169" s="17"/>
    </row>
    <row r="170" spans="4:4">
      <c r="D170" s="17"/>
    </row>
    <row r="171" spans="4:4">
      <c r="D171" s="17"/>
    </row>
    <row r="172" spans="4:4">
      <c r="D172" s="17"/>
    </row>
    <row r="173" spans="4:4">
      <c r="D173" s="17"/>
    </row>
    <row r="174" spans="4:4">
      <c r="D174" s="17"/>
    </row>
    <row r="175" spans="4:4">
      <c r="D175" s="17"/>
    </row>
    <row r="176" spans="4:4">
      <c r="D176" s="17"/>
    </row>
    <row r="177" spans="4:4">
      <c r="D177" s="17"/>
    </row>
    <row r="178" spans="4:4">
      <c r="D178" s="17"/>
    </row>
    <row r="179" spans="4:4">
      <c r="D179" s="17"/>
    </row>
    <row r="180" spans="4:4">
      <c r="D180" s="17"/>
    </row>
    <row r="181" spans="4:4">
      <c r="D181" s="17"/>
    </row>
    <row r="182" spans="4:4">
      <c r="D182" s="17"/>
    </row>
    <row r="183" spans="4:4">
      <c r="D183" s="17"/>
    </row>
    <row r="184" spans="4:4">
      <c r="D184" s="17"/>
    </row>
    <row r="185" spans="4:4">
      <c r="D185" s="17"/>
    </row>
    <row r="186" spans="4:4">
      <c r="D186" s="17"/>
    </row>
    <row r="187" spans="4:4">
      <c r="D187" s="17"/>
    </row>
    <row r="188" spans="4:4">
      <c r="D188" s="17"/>
    </row>
    <row r="189" spans="4:4">
      <c r="D189" s="17"/>
    </row>
    <row r="190" spans="4:4">
      <c r="D190" s="17"/>
    </row>
    <row r="191" spans="4:4">
      <c r="D191" s="17"/>
    </row>
    <row r="192" spans="4:4">
      <c r="D192" s="17"/>
    </row>
    <row r="193" spans="4:4">
      <c r="D193" s="17"/>
    </row>
    <row r="194" spans="4:4">
      <c r="D194" s="17"/>
    </row>
    <row r="195" spans="4:4">
      <c r="D195" s="17"/>
    </row>
    <row r="196" spans="4:4">
      <c r="D196" s="17"/>
    </row>
    <row r="197" spans="4:4">
      <c r="D197" s="17"/>
    </row>
    <row r="198" spans="4:4">
      <c r="D198" s="17"/>
    </row>
    <row r="199" spans="4:4">
      <c r="D199" s="17"/>
    </row>
    <row r="200" spans="4:4">
      <c r="D200" s="17"/>
    </row>
    <row r="201" spans="4:4">
      <c r="D201" s="17"/>
    </row>
    <row r="202" spans="4:4">
      <c r="D202" s="17"/>
    </row>
    <row r="203" spans="4:4">
      <c r="D203" s="17"/>
    </row>
    <row r="204" spans="4:4">
      <c r="D204" s="17"/>
    </row>
    <row r="205" spans="4:4">
      <c r="D205" s="17"/>
    </row>
    <row r="206" spans="4:4">
      <c r="D206" s="17"/>
    </row>
    <row r="207" spans="4:4">
      <c r="D207" s="17"/>
    </row>
    <row r="208" spans="4:4">
      <c r="D208" s="17"/>
    </row>
    <row r="209" spans="4:4">
      <c r="D209" s="17"/>
    </row>
    <row r="210" spans="4:4">
      <c r="D210" s="17"/>
    </row>
    <row r="211" spans="4:4">
      <c r="D211" s="17"/>
    </row>
    <row r="212" spans="4:4">
      <c r="D212" s="17"/>
    </row>
    <row r="213" spans="4:4">
      <c r="D213" s="17"/>
    </row>
    <row r="214" spans="4:4">
      <c r="D214" s="17"/>
    </row>
    <row r="215" spans="4:4">
      <c r="D215" s="17"/>
    </row>
    <row r="216" spans="4:4">
      <c r="D216" s="17"/>
    </row>
    <row r="217" spans="4:4">
      <c r="D217" s="17"/>
    </row>
    <row r="218" spans="4:4">
      <c r="D218" s="17"/>
    </row>
    <row r="219" spans="4:4">
      <c r="D219" s="17"/>
    </row>
    <row r="220" spans="4:4">
      <c r="D220" s="17"/>
    </row>
    <row r="221" spans="4:4">
      <c r="D221" s="17"/>
    </row>
    <row r="222" spans="4:4">
      <c r="D222" s="17"/>
    </row>
    <row r="223" spans="4:4">
      <c r="D223" s="17"/>
    </row>
    <row r="224" spans="4:4">
      <c r="D224" s="17"/>
    </row>
    <row r="225" spans="4:4">
      <c r="D225" s="17"/>
    </row>
    <row r="226" spans="4:4">
      <c r="D226" s="17"/>
    </row>
    <row r="227" spans="4:4">
      <c r="D227" s="17"/>
    </row>
    <row r="228" spans="4:4">
      <c r="D228" s="17"/>
    </row>
    <row r="229" spans="4:4">
      <c r="D229" s="17"/>
    </row>
    <row r="230" spans="4:4">
      <c r="D230" s="17"/>
    </row>
    <row r="231" spans="4:4">
      <c r="D231" s="17"/>
    </row>
    <row r="232" spans="4:4">
      <c r="D232" s="17"/>
    </row>
    <row r="233" spans="4:4">
      <c r="D233" s="17"/>
    </row>
    <row r="234" spans="4:4">
      <c r="D234" s="17"/>
    </row>
    <row r="235" spans="4:4">
      <c r="D235" s="17"/>
    </row>
    <row r="236" spans="4:4">
      <c r="D236" s="17"/>
    </row>
    <row r="237" spans="4:4">
      <c r="D237" s="17"/>
    </row>
    <row r="238" spans="4:4">
      <c r="D238" s="17"/>
    </row>
    <row r="239" spans="4:4">
      <c r="D239" s="17"/>
    </row>
    <row r="240" spans="4:4">
      <c r="D240" s="17"/>
    </row>
    <row r="241" spans="4:4">
      <c r="D241" s="17"/>
    </row>
    <row r="242" spans="4:4">
      <c r="D242" s="17"/>
    </row>
    <row r="243" spans="4:4">
      <c r="D243" s="17"/>
    </row>
    <row r="244" spans="4:4">
      <c r="D244" s="17"/>
    </row>
    <row r="245" spans="4:4">
      <c r="D245" s="17"/>
    </row>
    <row r="246" spans="4:4">
      <c r="D246" s="17"/>
    </row>
    <row r="247" spans="4:4">
      <c r="D247" s="17"/>
    </row>
    <row r="248" spans="4:4">
      <c r="D248" s="17"/>
    </row>
    <row r="249" spans="4:4">
      <c r="D249" s="17"/>
    </row>
    <row r="250" spans="4:4">
      <c r="D250" s="17"/>
    </row>
    <row r="251" spans="4:4">
      <c r="D251" s="17"/>
    </row>
    <row r="252" spans="4:4">
      <c r="D252" s="17"/>
    </row>
    <row r="253" spans="4:4">
      <c r="D253" s="17"/>
    </row>
    <row r="254" spans="4:4">
      <c r="D254" s="17"/>
    </row>
    <row r="255" spans="4:4">
      <c r="D255" s="17"/>
    </row>
    <row r="256" spans="4:4">
      <c r="D256" s="17"/>
    </row>
    <row r="257" spans="4:4">
      <c r="D257" s="17"/>
    </row>
    <row r="258" spans="4:4">
      <c r="D258" s="17"/>
    </row>
    <row r="259" spans="4:4">
      <c r="D259" s="17"/>
    </row>
    <row r="260" spans="4:4">
      <c r="D260" s="17"/>
    </row>
    <row r="261" spans="4:4">
      <c r="D261" s="17"/>
    </row>
    <row r="262" spans="4:4">
      <c r="D262" s="17"/>
    </row>
    <row r="263" spans="4:4">
      <c r="D263" s="17"/>
    </row>
    <row r="264" spans="4:4">
      <c r="D264" s="17"/>
    </row>
    <row r="265" spans="4:4">
      <c r="D265" s="17"/>
    </row>
    <row r="266" spans="4:4">
      <c r="D266" s="17"/>
    </row>
    <row r="267" spans="4:4">
      <c r="D267" s="17"/>
    </row>
    <row r="268" spans="4:4">
      <c r="D268" s="17"/>
    </row>
    <row r="269" spans="4:4">
      <c r="D269" s="17"/>
    </row>
    <row r="270" spans="4:4">
      <c r="D270" s="17"/>
    </row>
    <row r="271" spans="4:4">
      <c r="D271" s="17"/>
    </row>
    <row r="272" spans="4:4">
      <c r="D272" s="17"/>
    </row>
    <row r="273" spans="4:4">
      <c r="D273" s="17"/>
    </row>
    <row r="274" spans="4:4">
      <c r="D274" s="17"/>
    </row>
    <row r="275" spans="4:4">
      <c r="D275" s="17"/>
    </row>
    <row r="276" spans="4:4">
      <c r="D276" s="17"/>
    </row>
    <row r="277" spans="4:4">
      <c r="D277" s="17"/>
    </row>
    <row r="278" spans="4:4">
      <c r="D278" s="17"/>
    </row>
    <row r="279" spans="4:4">
      <c r="D279" s="17"/>
    </row>
    <row r="280" spans="4:4">
      <c r="D280" s="17"/>
    </row>
    <row r="281" spans="4:4">
      <c r="D281" s="17"/>
    </row>
    <row r="282" spans="4:4">
      <c r="D282" s="17"/>
    </row>
    <row r="283" spans="4:4">
      <c r="D283" s="17"/>
    </row>
    <row r="284" spans="4:4">
      <c r="D284" s="17"/>
    </row>
    <row r="285" spans="4:4">
      <c r="D285" s="17"/>
    </row>
    <row r="286" spans="4:4">
      <c r="D286" s="17"/>
    </row>
    <row r="287" spans="4:4">
      <c r="D287" s="17"/>
    </row>
    <row r="288" spans="4:4">
      <c r="D288" s="17"/>
    </row>
    <row r="289" spans="4:4">
      <c r="D289" s="17"/>
    </row>
    <row r="290" spans="4:4">
      <c r="D290" s="17"/>
    </row>
    <row r="291" spans="4:4">
      <c r="D291" s="17"/>
    </row>
    <row r="292" spans="4:4">
      <c r="D292" s="17"/>
    </row>
    <row r="293" spans="4:4">
      <c r="D293" s="17"/>
    </row>
    <row r="294" spans="4:4">
      <c r="D294" s="17"/>
    </row>
    <row r="295" spans="4:4">
      <c r="D295" s="17"/>
    </row>
    <row r="296" spans="4:4">
      <c r="D296" s="17"/>
    </row>
    <row r="297" spans="4:4">
      <c r="D297" s="17"/>
    </row>
    <row r="298" spans="4:4">
      <c r="D298" s="17"/>
    </row>
    <row r="299" spans="4:4">
      <c r="D299" s="17"/>
    </row>
    <row r="300" spans="4:4">
      <c r="D300" s="17"/>
    </row>
    <row r="301" spans="4:4">
      <c r="D301" s="17"/>
    </row>
    <row r="302" spans="4:4">
      <c r="D302" s="17"/>
    </row>
    <row r="303" spans="4:4">
      <c r="D303" s="17"/>
    </row>
    <row r="304" spans="4:4">
      <c r="D304" s="17"/>
    </row>
    <row r="305" spans="4:4">
      <c r="D305" s="17"/>
    </row>
    <row r="306" spans="4:4">
      <c r="D306" s="17"/>
    </row>
    <row r="307" spans="4:4">
      <c r="D307" s="17"/>
    </row>
    <row r="308" spans="4:4">
      <c r="D308" s="17"/>
    </row>
    <row r="309" spans="4:4">
      <c r="D309" s="17"/>
    </row>
    <row r="310" spans="4:4">
      <c r="D310" s="17"/>
    </row>
    <row r="311" spans="4:4">
      <c r="D311" s="17"/>
    </row>
    <row r="312" spans="4:4">
      <c r="D312" s="17"/>
    </row>
    <row r="313" spans="4:4">
      <c r="D313" s="17"/>
    </row>
    <row r="314" spans="4:4">
      <c r="D314" s="17"/>
    </row>
    <row r="315" spans="4:4">
      <c r="D315" s="17"/>
    </row>
    <row r="316" spans="4:4">
      <c r="D316" s="17"/>
    </row>
    <row r="317" spans="4:4">
      <c r="D317" s="17"/>
    </row>
    <row r="318" spans="4:4">
      <c r="D318" s="17"/>
    </row>
    <row r="319" spans="4:4">
      <c r="D319" s="17"/>
    </row>
    <row r="320" spans="4:4">
      <c r="D320" s="17"/>
    </row>
    <row r="321" spans="4:4">
      <c r="D321" s="17"/>
    </row>
    <row r="322" spans="4:4">
      <c r="D322" s="17"/>
    </row>
    <row r="323" spans="4:4">
      <c r="D323" s="17"/>
    </row>
    <row r="324" spans="4:4">
      <c r="D324" s="17"/>
    </row>
    <row r="325" spans="4:4">
      <c r="D325" s="17"/>
    </row>
    <row r="326" spans="4:4">
      <c r="D326" s="17"/>
    </row>
    <row r="327" spans="4:4">
      <c r="D327" s="17"/>
    </row>
    <row r="328" spans="4:4">
      <c r="D328" s="17"/>
    </row>
    <row r="329" spans="4:4">
      <c r="D329" s="17"/>
    </row>
    <row r="330" spans="4:4">
      <c r="D330" s="17"/>
    </row>
    <row r="331" spans="4:4">
      <c r="D331" s="17"/>
    </row>
    <row r="332" spans="4:4">
      <c r="D332" s="17"/>
    </row>
    <row r="333" spans="4:4">
      <c r="D333" s="17"/>
    </row>
    <row r="334" spans="4:4">
      <c r="D334" s="17"/>
    </row>
    <row r="335" spans="4:4">
      <c r="D335" s="17"/>
    </row>
    <row r="336" spans="4:4">
      <c r="D336" s="17"/>
    </row>
    <row r="337" spans="4:4">
      <c r="D337" s="17"/>
    </row>
    <row r="338" spans="4:4">
      <c r="D338" s="17"/>
    </row>
    <row r="339" spans="4:4">
      <c r="D339" s="17"/>
    </row>
    <row r="340" spans="4:4">
      <c r="D340" s="17"/>
    </row>
    <row r="341" spans="4:4">
      <c r="D341" s="17"/>
    </row>
    <row r="342" spans="4:4">
      <c r="D342" s="17"/>
    </row>
    <row r="343" spans="4:4">
      <c r="D343" s="17"/>
    </row>
    <row r="344" spans="4:4">
      <c r="D344" s="17"/>
    </row>
    <row r="345" spans="4:4">
      <c r="D345" s="17"/>
    </row>
    <row r="346" spans="4:4">
      <c r="D346" s="17"/>
    </row>
    <row r="347" spans="4:4">
      <c r="D347" s="17"/>
    </row>
    <row r="348" spans="4:4">
      <c r="D348" s="17"/>
    </row>
    <row r="349" spans="4:4">
      <c r="D349" s="17"/>
    </row>
    <row r="350" spans="4:4">
      <c r="D350" s="17"/>
    </row>
    <row r="351" spans="4:4">
      <c r="D351" s="17"/>
    </row>
    <row r="352" spans="4:4">
      <c r="D352" s="17"/>
    </row>
    <row r="353" spans="4:4">
      <c r="D353" s="17"/>
    </row>
    <row r="354" spans="4:4">
      <c r="D354" s="17"/>
    </row>
    <row r="355" spans="4:4">
      <c r="D355" s="17"/>
    </row>
    <row r="356" spans="4:4">
      <c r="D356" s="17"/>
    </row>
    <row r="357" spans="4:4">
      <c r="D357" s="17"/>
    </row>
    <row r="358" spans="4:4">
      <c r="D358" s="17"/>
    </row>
    <row r="359" spans="4:4">
      <c r="D359" s="17"/>
    </row>
    <row r="360" spans="4:4">
      <c r="D360" s="17"/>
    </row>
    <row r="361" spans="4:4">
      <c r="D361" s="17"/>
    </row>
    <row r="362" spans="4:4">
      <c r="D362" s="17"/>
    </row>
    <row r="363" spans="4:4">
      <c r="D363" s="17"/>
    </row>
    <row r="364" spans="4:4">
      <c r="D364" s="17"/>
    </row>
    <row r="365" spans="4:4">
      <c r="D365" s="17"/>
    </row>
    <row r="366" spans="4:4">
      <c r="D366" s="17"/>
    </row>
    <row r="367" spans="4:4">
      <c r="D367" s="17"/>
    </row>
    <row r="368" spans="4:4">
      <c r="D368" s="17"/>
    </row>
    <row r="369" spans="4:4">
      <c r="D369" s="17"/>
    </row>
    <row r="370" spans="4:4">
      <c r="D370" s="17"/>
    </row>
    <row r="371" spans="4:4">
      <c r="D371" s="17"/>
    </row>
    <row r="372" spans="4:4">
      <c r="D372" s="17"/>
    </row>
    <row r="373" spans="4:4">
      <c r="D373" s="17"/>
    </row>
    <row r="374" spans="4:4">
      <c r="D374" s="17"/>
    </row>
    <row r="375" spans="4:4">
      <c r="D375" s="17"/>
    </row>
    <row r="376" spans="4:4">
      <c r="D376" s="17"/>
    </row>
    <row r="377" spans="4:4">
      <c r="D377" s="17"/>
    </row>
    <row r="378" spans="4:4">
      <c r="D378" s="17"/>
    </row>
    <row r="379" spans="4:4">
      <c r="D379" s="17"/>
    </row>
    <row r="380" spans="4:4">
      <c r="D380" s="17"/>
    </row>
    <row r="381" spans="4:4">
      <c r="D381" s="17"/>
    </row>
    <row r="382" spans="4:4">
      <c r="D382" s="17"/>
    </row>
    <row r="383" spans="4:4">
      <c r="D383" s="17"/>
    </row>
    <row r="384" spans="4:4">
      <c r="D384" s="17"/>
    </row>
    <row r="385" spans="4:4">
      <c r="D385" s="17"/>
    </row>
    <row r="386" spans="4:4">
      <c r="D386" s="17"/>
    </row>
    <row r="387" spans="4:4">
      <c r="D387" s="17"/>
    </row>
    <row r="388" spans="4:4">
      <c r="D388" s="17"/>
    </row>
    <row r="389" spans="4:4">
      <c r="D389" s="17"/>
    </row>
    <row r="390" spans="4:4">
      <c r="D390" s="17"/>
    </row>
    <row r="391" spans="4:4">
      <c r="D391" s="17"/>
    </row>
    <row r="392" spans="4:4">
      <c r="D392" s="17"/>
    </row>
    <row r="393" spans="4:4">
      <c r="D393" s="17"/>
    </row>
    <row r="394" spans="4:4">
      <c r="D394" s="17"/>
    </row>
    <row r="395" spans="4:4">
      <c r="D395" s="17"/>
    </row>
    <row r="396" spans="4:4">
      <c r="D396" s="17"/>
    </row>
    <row r="397" spans="4:4">
      <c r="D397" s="17"/>
    </row>
    <row r="398" spans="4:4">
      <c r="D398" s="17"/>
    </row>
    <row r="399" spans="4:4">
      <c r="D399" s="17"/>
    </row>
    <row r="400" spans="4:4">
      <c r="D400" s="17"/>
    </row>
    <row r="401" spans="4:4">
      <c r="D401" s="17"/>
    </row>
    <row r="402" spans="4:4">
      <c r="D402" s="17"/>
    </row>
    <row r="403" spans="4:4">
      <c r="D403" s="17"/>
    </row>
    <row r="404" spans="4:4">
      <c r="D404" s="17"/>
    </row>
    <row r="405" spans="4:4">
      <c r="D405" s="17"/>
    </row>
    <row r="406" spans="4:4">
      <c r="D406" s="17"/>
    </row>
    <row r="407" spans="4:4">
      <c r="D407" s="17"/>
    </row>
    <row r="408" spans="4:4">
      <c r="D408" s="17"/>
    </row>
    <row r="409" spans="4:4">
      <c r="D409" s="17"/>
    </row>
  </sheetData>
  <mergeCells count="1">
    <mergeCell ref="A63:J71"/>
  </mergeCells>
  <conditionalFormatting sqref="B7">
    <cfRule type="cellIs" dxfId="3" priority="2" stopIfTrue="1" operator="equal">
      <formula>"Adjustment to Income/Expense/Rate Base:"</formula>
    </cfRule>
  </conditionalFormatting>
  <conditionalFormatting sqref="J1">
    <cfRule type="cellIs" dxfId="2" priority="3" stopIfTrue="1" operator="equal">
      <formula>"x.x"</formula>
    </cfRule>
  </conditionalFormatting>
  <dataValidations count="5">
    <dataValidation type="list" errorStyle="warning" allowBlank="1" showInputMessage="1" showErrorMessage="1" errorTitle="FERC ACCOUNT" error="This FERC Account is not included in the drop-down list. Is this the account you want to use?" sqref="D54:D61">
      <formula1>$D$75:$D$409</formula1>
    </dataValidation>
    <dataValidation type="list" errorStyle="warning" allowBlank="1" showInputMessage="1" showErrorMessage="1" errorTitle="Factor" error="This factor is not included in the drop-down list. Is this the factor you want to use?" sqref="G54:G61">
      <formula1>#REF!</formula1>
    </dataValidation>
    <dataValidation type="list" errorStyle="warning" allowBlank="1" showInputMessage="1" showErrorMessage="1" errorTitle="FERC ACCOUNT" error="This FERC Account is not included in the drop-down list. Is this the account you want to use?" sqref="D50:D53">
      <formula1>$D$72:$D$406</formula1>
    </dataValidation>
    <dataValidation type="list" allowBlank="1" showInputMessage="1" showErrorMessage="1" errorTitle="Adjustment Type Entry Error" error="An invalid adjustment type was entered._x000a__x000a_Valid values are 1, 2, or 3. " sqref="E9 E53">
      <formula1>"1,2,3"</formula1>
    </dataValidation>
    <dataValidation type="list" allowBlank="1" showInputMessage="1" showErrorMessage="1" errorTitle="Account Entry Error" error="The account entered is not a valid account." sqref="D9:D49">
      <formula1>ValidAccount</formula1>
    </dataValidation>
  </dataValidations>
  <printOptions horizontalCentered="1"/>
  <pageMargins left="0.75" right="0.25" top="0.5" bottom="0.3" header="0.5" footer="0.5"/>
  <pageSetup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9"/>
  <sheetViews>
    <sheetView zoomScaleNormal="100" workbookViewId="0">
      <selection activeCell="C22" sqref="C22"/>
    </sheetView>
  </sheetViews>
  <sheetFormatPr defaultColWidth="8.75" defaultRowHeight="12.75"/>
  <cols>
    <col min="1" max="1" width="2.25" style="2" customWidth="1"/>
    <col min="2" max="2" width="6.25" style="2" customWidth="1"/>
    <col min="3" max="3" width="23.5" style="2" customWidth="1"/>
    <col min="4" max="4" width="8.5" style="2" customWidth="1"/>
    <col min="5" max="5" width="4.125" style="2" customWidth="1"/>
    <col min="6" max="6" width="12.625" style="2" customWidth="1"/>
    <col min="7" max="7" width="9.75" style="2" customWidth="1"/>
    <col min="8" max="8" width="10.75" style="2" bestFit="1" customWidth="1"/>
    <col min="9" max="9" width="11.375" style="2" customWidth="1"/>
    <col min="10" max="10" width="7.25" style="2" customWidth="1"/>
    <col min="11" max="16384" width="8.75" style="2"/>
  </cols>
  <sheetData>
    <row r="1" spans="2:10" ht="12" customHeight="1">
      <c r="B1" s="1" t="s">
        <v>0</v>
      </c>
      <c r="D1" s="3"/>
      <c r="E1" s="3"/>
      <c r="F1" s="3"/>
      <c r="G1" s="3"/>
      <c r="H1" s="3"/>
      <c r="I1" s="3" t="s">
        <v>1</v>
      </c>
      <c r="J1" s="4">
        <v>4.3</v>
      </c>
    </row>
    <row r="2" spans="2:10" ht="12" customHeight="1">
      <c r="B2" s="1" t="s">
        <v>2</v>
      </c>
      <c r="D2" s="3"/>
      <c r="E2" s="3"/>
      <c r="F2" s="3"/>
      <c r="G2" s="3"/>
      <c r="H2" s="3"/>
      <c r="I2" s="3"/>
      <c r="J2" s="4"/>
    </row>
    <row r="3" spans="2:10" ht="12" customHeight="1">
      <c r="B3" s="1" t="s">
        <v>42</v>
      </c>
      <c r="D3" s="3"/>
      <c r="E3" s="3"/>
      <c r="F3" s="3"/>
      <c r="G3" s="3"/>
      <c r="H3" s="3"/>
      <c r="I3" s="3"/>
      <c r="J3" s="4"/>
    </row>
    <row r="4" spans="2:10" ht="12" customHeight="1">
      <c r="D4" s="3"/>
      <c r="E4" s="3"/>
      <c r="F4" s="3"/>
      <c r="G4" s="3"/>
      <c r="H4" s="3"/>
      <c r="I4" s="3"/>
      <c r="J4" s="4"/>
    </row>
    <row r="5" spans="2:10" ht="12" customHeight="1">
      <c r="D5" s="3"/>
      <c r="E5" s="3"/>
      <c r="F5" s="3"/>
      <c r="G5" s="3"/>
      <c r="H5" s="3"/>
      <c r="I5" s="3"/>
      <c r="J5" s="4"/>
    </row>
    <row r="6" spans="2:10" ht="12" customHeight="1">
      <c r="D6" s="3"/>
      <c r="E6" s="3"/>
      <c r="F6" s="3" t="s">
        <v>3</v>
      </c>
      <c r="G6" s="3"/>
      <c r="H6" s="3"/>
      <c r="I6" s="3"/>
      <c r="J6" s="4"/>
    </row>
    <row r="7" spans="2:10" ht="12" customHeight="1">
      <c r="B7" s="5"/>
      <c r="D7" s="6" t="s">
        <v>4</v>
      </c>
      <c r="E7" s="6" t="s">
        <v>5</v>
      </c>
      <c r="F7" s="6" t="s">
        <v>6</v>
      </c>
      <c r="G7" s="6" t="s">
        <v>7</v>
      </c>
      <c r="H7" s="6" t="s">
        <v>8</v>
      </c>
      <c r="I7" s="6" t="s">
        <v>9</v>
      </c>
      <c r="J7" s="7" t="s">
        <v>10</v>
      </c>
    </row>
    <row r="8" spans="2:10" ht="12" customHeight="1">
      <c r="B8" s="14"/>
      <c r="C8" s="9"/>
      <c r="D8" s="16"/>
      <c r="E8" s="16"/>
      <c r="F8" s="16"/>
      <c r="G8" s="16"/>
      <c r="H8" s="16"/>
      <c r="I8" s="16"/>
      <c r="J8" s="18"/>
    </row>
    <row r="9" spans="2:10" ht="12" customHeight="1">
      <c r="B9" s="19" t="s">
        <v>14</v>
      </c>
      <c r="C9" s="40"/>
      <c r="D9" s="41"/>
      <c r="E9" s="41"/>
      <c r="F9" s="41"/>
      <c r="G9" s="41"/>
      <c r="H9" s="42"/>
      <c r="I9" s="31"/>
      <c r="J9" s="22"/>
    </row>
    <row r="10" spans="2:10" ht="12" customHeight="1">
      <c r="B10" s="19"/>
      <c r="C10" s="20" t="s">
        <v>19</v>
      </c>
      <c r="D10" s="32">
        <v>500</v>
      </c>
      <c r="E10" s="41" t="s">
        <v>251</v>
      </c>
      <c r="F10" s="43">
        <v>556064.94306306413</v>
      </c>
      <c r="G10" s="24" t="s">
        <v>11</v>
      </c>
      <c r="H10" s="25">
        <v>0</v>
      </c>
      <c r="I10" s="26">
        <f>F10*H10</f>
        <v>0</v>
      </c>
      <c r="J10" s="28"/>
    </row>
    <row r="11" spans="2:10" ht="12" customHeight="1">
      <c r="B11" s="29"/>
      <c r="C11" s="20" t="s">
        <v>19</v>
      </c>
      <c r="D11" s="32">
        <v>500</v>
      </c>
      <c r="E11" s="41" t="s">
        <v>251</v>
      </c>
      <c r="F11" s="26">
        <v>21.956178619115356</v>
      </c>
      <c r="G11" s="24" t="s">
        <v>20</v>
      </c>
      <c r="H11" s="25">
        <v>0.2262649010137</v>
      </c>
      <c r="I11" s="26">
        <f t="shared" ref="I11:I40" si="0">F11*H11</f>
        <v>4.9679125818932528</v>
      </c>
      <c r="J11" s="28"/>
    </row>
    <row r="12" spans="2:10" ht="12" customHeight="1">
      <c r="B12" s="29"/>
      <c r="C12" s="20" t="s">
        <v>19</v>
      </c>
      <c r="D12" s="32">
        <v>500</v>
      </c>
      <c r="E12" s="41" t="s">
        <v>251</v>
      </c>
      <c r="F12" s="26">
        <v>59625.210825662769</v>
      </c>
      <c r="G12" s="24" t="s">
        <v>21</v>
      </c>
      <c r="H12" s="25">
        <v>0.22498093236399827</v>
      </c>
      <c r="I12" s="26">
        <f t="shared" si="0"/>
        <v>13414.535523957573</v>
      </c>
      <c r="J12" s="28"/>
    </row>
    <row r="13" spans="2:10" ht="12" customHeight="1">
      <c r="B13" s="29"/>
      <c r="C13" s="20" t="s">
        <v>22</v>
      </c>
      <c r="D13" s="32">
        <v>501</v>
      </c>
      <c r="E13" s="41" t="s">
        <v>251</v>
      </c>
      <c r="F13" s="26">
        <v>9414.8350544896202</v>
      </c>
      <c r="G13" s="24" t="s">
        <v>23</v>
      </c>
      <c r="H13" s="25">
        <v>0</v>
      </c>
      <c r="I13" s="26">
        <f t="shared" si="0"/>
        <v>0</v>
      </c>
      <c r="J13" s="28"/>
    </row>
    <row r="14" spans="2:10" ht="12" customHeight="1">
      <c r="B14" s="29"/>
      <c r="C14" s="20" t="s">
        <v>22</v>
      </c>
      <c r="D14" s="32">
        <v>501</v>
      </c>
      <c r="E14" s="41" t="s">
        <v>251</v>
      </c>
      <c r="F14" s="26">
        <v>5820.1406532209148</v>
      </c>
      <c r="G14" s="24" t="s">
        <v>24</v>
      </c>
      <c r="H14" s="25">
        <v>0.22519547929700628</v>
      </c>
      <c r="I14" s="26">
        <f t="shared" si="0"/>
        <v>1310.6693639780751</v>
      </c>
      <c r="J14" s="28"/>
    </row>
    <row r="15" spans="2:10" ht="12" customHeight="1">
      <c r="B15" s="29"/>
      <c r="C15" s="20" t="s">
        <v>22</v>
      </c>
      <c r="D15" s="32">
        <v>501</v>
      </c>
      <c r="E15" s="41" t="s">
        <v>251</v>
      </c>
      <c r="F15" s="26">
        <v>2426.5403148671953</v>
      </c>
      <c r="G15" s="24" t="s">
        <v>25</v>
      </c>
      <c r="H15" s="25">
        <v>7.5708155171090558E-2</v>
      </c>
      <c r="I15" s="26">
        <f t="shared" si="0"/>
        <v>183.70889068687256</v>
      </c>
      <c r="J15" s="28"/>
    </row>
    <row r="16" spans="2:10" ht="12" customHeight="1">
      <c r="B16" s="29"/>
      <c r="C16" s="20" t="s">
        <v>26</v>
      </c>
      <c r="D16" s="32">
        <v>512</v>
      </c>
      <c r="E16" s="41" t="s">
        <v>251</v>
      </c>
      <c r="F16" s="26">
        <v>242792.73018201237</v>
      </c>
      <c r="G16" s="24" t="s">
        <v>11</v>
      </c>
      <c r="H16" s="25">
        <v>0</v>
      </c>
      <c r="I16" s="26">
        <f t="shared" si="0"/>
        <v>0</v>
      </c>
      <c r="J16" s="28"/>
    </row>
    <row r="17" spans="1:10" ht="12" customHeight="1">
      <c r="B17" s="29"/>
      <c r="C17" s="20" t="s">
        <v>26</v>
      </c>
      <c r="D17" s="32">
        <v>512</v>
      </c>
      <c r="E17" s="41" t="s">
        <v>251</v>
      </c>
      <c r="F17" s="26">
        <v>-426.3350018103136</v>
      </c>
      <c r="G17" s="24" t="s">
        <v>20</v>
      </c>
      <c r="H17" s="25">
        <v>0.2262649010137</v>
      </c>
      <c r="I17" s="26">
        <f t="shared" si="0"/>
        <v>-96.464646983286215</v>
      </c>
      <c r="J17" s="28"/>
    </row>
    <row r="18" spans="1:10" ht="12" customHeight="1">
      <c r="B18" s="29"/>
      <c r="C18" s="20" t="s">
        <v>26</v>
      </c>
      <c r="D18" s="32">
        <v>512</v>
      </c>
      <c r="E18" s="41" t="s">
        <v>251</v>
      </c>
      <c r="F18" s="26">
        <v>136984.19510192194</v>
      </c>
      <c r="G18" s="24" t="s">
        <v>21</v>
      </c>
      <c r="H18" s="25">
        <v>0.22498093236399827</v>
      </c>
      <c r="I18" s="26">
        <f t="shared" si="0"/>
        <v>30818.831933162244</v>
      </c>
      <c r="J18" s="28"/>
    </row>
    <row r="19" spans="1:10" ht="12" customHeight="1">
      <c r="B19" s="29"/>
      <c r="C19" s="20" t="s">
        <v>27</v>
      </c>
      <c r="D19" s="32">
        <v>535</v>
      </c>
      <c r="E19" s="41" t="s">
        <v>251</v>
      </c>
      <c r="F19" s="33">
        <v>47729.936414972675</v>
      </c>
      <c r="G19" s="24" t="s">
        <v>11</v>
      </c>
      <c r="H19" s="25">
        <v>0</v>
      </c>
      <c r="I19" s="26">
        <f t="shared" si="0"/>
        <v>0</v>
      </c>
      <c r="J19" s="28"/>
    </row>
    <row r="20" spans="1:10" ht="12" customHeight="1">
      <c r="A20" s="9"/>
      <c r="B20" s="29"/>
      <c r="C20" s="20" t="s">
        <v>27</v>
      </c>
      <c r="D20" s="32">
        <v>535</v>
      </c>
      <c r="E20" s="41" t="s">
        <v>251</v>
      </c>
      <c r="F20" s="33">
        <v>66128.286869734104</v>
      </c>
      <c r="G20" s="24" t="s">
        <v>20</v>
      </c>
      <c r="H20" s="25">
        <v>0.2262649010137</v>
      </c>
      <c r="I20" s="26">
        <f t="shared" si="0"/>
        <v>14962.510282785945</v>
      </c>
      <c r="J20" s="28"/>
    </row>
    <row r="21" spans="1:10" ht="12" customHeight="1">
      <c r="A21" s="9"/>
      <c r="B21" s="29"/>
      <c r="C21" s="20" t="s">
        <v>28</v>
      </c>
      <c r="D21" s="21">
        <v>545</v>
      </c>
      <c r="E21" s="41" t="s">
        <v>251</v>
      </c>
      <c r="F21" s="33">
        <v>8700.2013703743942</v>
      </c>
      <c r="G21" s="24" t="s">
        <v>11</v>
      </c>
      <c r="H21" s="25">
        <v>0</v>
      </c>
      <c r="I21" s="26">
        <f t="shared" si="0"/>
        <v>0</v>
      </c>
      <c r="J21" s="28"/>
    </row>
    <row r="22" spans="1:10" ht="12" customHeight="1">
      <c r="A22" s="9"/>
      <c r="B22" s="29"/>
      <c r="C22" s="20" t="s">
        <v>28</v>
      </c>
      <c r="D22" s="21">
        <v>545</v>
      </c>
      <c r="E22" s="41" t="s">
        <v>251</v>
      </c>
      <c r="F22" s="33">
        <v>21184.394523657371</v>
      </c>
      <c r="G22" s="24" t="s">
        <v>20</v>
      </c>
      <c r="H22" s="25">
        <v>0.2262649010137</v>
      </c>
      <c r="I22" s="26">
        <f t="shared" si="0"/>
        <v>4793.2849299305035</v>
      </c>
      <c r="J22" s="28"/>
    </row>
    <row r="23" spans="1:10" ht="12" customHeight="1">
      <c r="A23" s="9"/>
      <c r="B23" s="29"/>
      <c r="C23" s="20" t="s">
        <v>29</v>
      </c>
      <c r="D23" s="21">
        <v>548</v>
      </c>
      <c r="E23" s="41" t="s">
        <v>251</v>
      </c>
      <c r="F23" s="33">
        <v>42079.994260091822</v>
      </c>
      <c r="G23" s="24" t="s">
        <v>11</v>
      </c>
      <c r="H23" s="25">
        <v>0</v>
      </c>
      <c r="I23" s="26">
        <f t="shared" si="0"/>
        <v>0</v>
      </c>
      <c r="J23" s="28"/>
    </row>
    <row r="24" spans="1:10" ht="12" customHeight="1">
      <c r="A24" s="9"/>
      <c r="B24" s="29"/>
      <c r="C24" s="20" t="s">
        <v>29</v>
      </c>
      <c r="D24" s="21">
        <v>548</v>
      </c>
      <c r="E24" s="41" t="s">
        <v>251</v>
      </c>
      <c r="F24" s="33">
        <v>13600.1190858475</v>
      </c>
      <c r="G24" s="24" t="s">
        <v>20</v>
      </c>
      <c r="H24" s="25">
        <v>0.2262649010137</v>
      </c>
      <c r="I24" s="26">
        <f t="shared" si="0"/>
        <v>3077.2295987338166</v>
      </c>
      <c r="J24" s="28"/>
    </row>
    <row r="25" spans="1:10" ht="12" customHeight="1">
      <c r="A25" s="9"/>
      <c r="B25" s="29"/>
      <c r="C25" s="20" t="s">
        <v>29</v>
      </c>
      <c r="D25" s="21">
        <v>548</v>
      </c>
      <c r="E25" s="41" t="s">
        <v>251</v>
      </c>
      <c r="F25" s="33">
        <v>13426.06822209436</v>
      </c>
      <c r="G25" s="24" t="s">
        <v>30</v>
      </c>
      <c r="H25" s="25">
        <v>8.043396137671209E-2</v>
      </c>
      <c r="I25" s="26">
        <f t="shared" si="0"/>
        <v>1079.9118528170393</v>
      </c>
      <c r="J25" s="28"/>
    </row>
    <row r="26" spans="1:10" ht="12" customHeight="1">
      <c r="A26" s="9"/>
      <c r="B26" s="29"/>
      <c r="C26" s="20" t="s">
        <v>31</v>
      </c>
      <c r="D26" s="21">
        <v>553</v>
      </c>
      <c r="E26" s="41" t="s">
        <v>251</v>
      </c>
      <c r="F26" s="33">
        <v>16393.473605159659</v>
      </c>
      <c r="G26" s="24" t="s">
        <v>11</v>
      </c>
      <c r="H26" s="25">
        <v>0</v>
      </c>
      <c r="I26" s="26">
        <f t="shared" si="0"/>
        <v>0</v>
      </c>
      <c r="J26" s="28"/>
    </row>
    <row r="27" spans="1:10" ht="12" customHeight="1">
      <c r="A27" s="9"/>
      <c r="B27" s="29"/>
      <c r="C27" s="20" t="s">
        <v>31</v>
      </c>
      <c r="D27" s="21">
        <v>553</v>
      </c>
      <c r="E27" s="41" t="s">
        <v>251</v>
      </c>
      <c r="F27" s="33">
        <v>5408.7630233173777</v>
      </c>
      <c r="G27" s="24" t="s">
        <v>20</v>
      </c>
      <c r="H27" s="25">
        <v>0.2262649010137</v>
      </c>
      <c r="I27" s="26">
        <f t="shared" si="0"/>
        <v>1223.8132300774673</v>
      </c>
      <c r="J27" s="28"/>
    </row>
    <row r="28" spans="1:10" ht="12" customHeight="1">
      <c r="A28" s="9"/>
      <c r="B28" s="29"/>
      <c r="C28" s="20" t="s">
        <v>31</v>
      </c>
      <c r="D28" s="21">
        <v>553</v>
      </c>
      <c r="E28" s="41" t="s">
        <v>251</v>
      </c>
      <c r="F28" s="34">
        <v>0</v>
      </c>
      <c r="G28" s="24" t="s">
        <v>21</v>
      </c>
      <c r="H28" s="25">
        <v>0.22498093236399827</v>
      </c>
      <c r="I28" s="26">
        <f t="shared" si="0"/>
        <v>0</v>
      </c>
      <c r="J28" s="28"/>
    </row>
    <row r="29" spans="1:10">
      <c r="A29" s="9"/>
      <c r="B29" s="29"/>
      <c r="C29" s="20" t="s">
        <v>32</v>
      </c>
      <c r="D29" s="21">
        <v>557</v>
      </c>
      <c r="E29" s="41" t="s">
        <v>251</v>
      </c>
      <c r="F29" s="33">
        <v>66605.402356060877</v>
      </c>
      <c r="G29" s="24" t="s">
        <v>11</v>
      </c>
      <c r="H29" s="25">
        <v>0</v>
      </c>
      <c r="I29" s="26">
        <f t="shared" si="0"/>
        <v>0</v>
      </c>
      <c r="J29" s="28"/>
    </row>
    <row r="30" spans="1:10">
      <c r="A30" s="9"/>
      <c r="B30" s="29"/>
      <c r="C30" s="20" t="s">
        <v>32</v>
      </c>
      <c r="D30" s="21">
        <v>557</v>
      </c>
      <c r="E30" s="41" t="s">
        <v>251</v>
      </c>
      <c r="F30" s="33">
        <v>1012.2526355947668</v>
      </c>
      <c r="G30" s="24" t="s">
        <v>20</v>
      </c>
      <c r="H30" s="25">
        <v>0.2262649010137</v>
      </c>
      <c r="I30" s="26">
        <f t="shared" si="0"/>
        <v>229.03724239370686</v>
      </c>
      <c r="J30" s="28"/>
    </row>
    <row r="31" spans="1:10">
      <c r="A31" s="9"/>
      <c r="B31" s="29"/>
      <c r="C31" s="20" t="s">
        <v>32</v>
      </c>
      <c r="D31" s="21">
        <v>557</v>
      </c>
      <c r="E31" s="41" t="s">
        <v>251</v>
      </c>
      <c r="F31" s="33">
        <v>12006.480610817269</v>
      </c>
      <c r="G31" s="24" t="s">
        <v>21</v>
      </c>
      <c r="H31" s="25">
        <v>0.22498093236399827</v>
      </c>
      <c r="I31" s="26">
        <f t="shared" si="0"/>
        <v>2701.2292022319366</v>
      </c>
      <c r="J31" s="28"/>
    </row>
    <row r="32" spans="1:10">
      <c r="A32" s="9"/>
      <c r="B32" s="29"/>
      <c r="C32" s="20" t="s">
        <v>32</v>
      </c>
      <c r="D32" s="21">
        <v>557</v>
      </c>
      <c r="E32" s="41" t="s">
        <v>251</v>
      </c>
      <c r="F32" s="33">
        <v>197850.54698284864</v>
      </c>
      <c r="G32" s="24" t="s">
        <v>30</v>
      </c>
      <c r="H32" s="25">
        <v>8.043396137671209E-2</v>
      </c>
      <c r="I32" s="26">
        <f t="shared" si="0"/>
        <v>15913.903254379808</v>
      </c>
      <c r="J32" s="28"/>
    </row>
    <row r="33" spans="1:10">
      <c r="A33" s="9"/>
      <c r="B33" s="29"/>
      <c r="C33" s="20" t="s">
        <v>33</v>
      </c>
      <c r="D33" s="21">
        <v>560</v>
      </c>
      <c r="E33" s="41" t="s">
        <v>251</v>
      </c>
      <c r="F33" s="33">
        <v>20119.631186927865</v>
      </c>
      <c r="G33" s="24" t="s">
        <v>11</v>
      </c>
      <c r="H33" s="25">
        <v>0</v>
      </c>
      <c r="I33" s="26">
        <f t="shared" si="0"/>
        <v>0</v>
      </c>
      <c r="J33" s="28"/>
    </row>
    <row r="34" spans="1:10">
      <c r="A34" s="9"/>
      <c r="B34" s="29"/>
      <c r="C34" s="20" t="s">
        <v>33</v>
      </c>
      <c r="D34" s="21">
        <v>560</v>
      </c>
      <c r="E34" s="41" t="s">
        <v>251</v>
      </c>
      <c r="F34" s="33">
        <v>5678.0697069252201</v>
      </c>
      <c r="G34" s="24" t="s">
        <v>20</v>
      </c>
      <c r="H34" s="25">
        <v>0.2262649010137</v>
      </c>
      <c r="I34" s="26">
        <f t="shared" si="0"/>
        <v>1284.7478801863235</v>
      </c>
      <c r="J34" s="28"/>
    </row>
    <row r="35" spans="1:10">
      <c r="A35" s="9"/>
      <c r="B35" s="29"/>
      <c r="C35" s="20" t="s">
        <v>33</v>
      </c>
      <c r="D35" s="21">
        <v>560</v>
      </c>
      <c r="E35" s="41" t="s">
        <v>251</v>
      </c>
      <c r="F35" s="33">
        <v>-23.306742088932953</v>
      </c>
      <c r="G35" s="24" t="s">
        <v>21</v>
      </c>
      <c r="H35" s="25">
        <v>0.22498093236399827</v>
      </c>
      <c r="I35" s="26">
        <f t="shared" si="0"/>
        <v>-5.2435725655353762</v>
      </c>
      <c r="J35" s="28"/>
    </row>
    <row r="36" spans="1:10" ht="12" customHeight="1">
      <c r="A36" s="9"/>
      <c r="B36" s="35"/>
      <c r="C36" s="20" t="s">
        <v>33</v>
      </c>
      <c r="D36" s="21">
        <v>560</v>
      </c>
      <c r="E36" s="41" t="s">
        <v>251</v>
      </c>
      <c r="F36" s="33">
        <v>93537.555071877519</v>
      </c>
      <c r="G36" s="24" t="s">
        <v>30</v>
      </c>
      <c r="H36" s="25">
        <v>8.043396137671209E-2</v>
      </c>
      <c r="I36" s="26">
        <f t="shared" si="0"/>
        <v>7523.5960919234767</v>
      </c>
      <c r="J36" s="28"/>
    </row>
    <row r="37" spans="1:10" ht="12" customHeight="1">
      <c r="A37" s="9"/>
      <c r="B37" s="29"/>
      <c r="C37" s="20" t="s">
        <v>34</v>
      </c>
      <c r="D37" s="21">
        <v>571</v>
      </c>
      <c r="E37" s="41" t="s">
        <v>251</v>
      </c>
      <c r="F37" s="33">
        <v>20389.436629424119</v>
      </c>
      <c r="G37" s="24" t="s">
        <v>11</v>
      </c>
      <c r="H37" s="25">
        <v>0</v>
      </c>
      <c r="I37" s="26">
        <f t="shared" si="0"/>
        <v>0</v>
      </c>
      <c r="J37" s="28"/>
    </row>
    <row r="38" spans="1:10" ht="12" customHeight="1">
      <c r="A38" s="9"/>
      <c r="B38" s="35"/>
      <c r="C38" s="20" t="s">
        <v>34</v>
      </c>
      <c r="D38" s="21">
        <v>571</v>
      </c>
      <c r="E38" s="41" t="s">
        <v>251</v>
      </c>
      <c r="F38" s="33">
        <v>16884.673231546687</v>
      </c>
      <c r="G38" s="24" t="s">
        <v>20</v>
      </c>
      <c r="H38" s="25">
        <v>0.2262649010137</v>
      </c>
      <c r="I38" s="26">
        <f t="shared" si="0"/>
        <v>3820.4089173845814</v>
      </c>
      <c r="J38" s="28"/>
    </row>
    <row r="39" spans="1:10" ht="12" customHeight="1">
      <c r="A39" s="9"/>
      <c r="B39" s="29"/>
      <c r="C39" s="20" t="s">
        <v>34</v>
      </c>
      <c r="D39" s="21">
        <v>571</v>
      </c>
      <c r="E39" s="41" t="s">
        <v>251</v>
      </c>
      <c r="F39" s="31">
        <v>1131.7422861946463</v>
      </c>
      <c r="G39" s="24" t="s">
        <v>21</v>
      </c>
      <c r="H39" s="25">
        <v>0.22498093236399827</v>
      </c>
      <c r="I39" s="26">
        <f t="shared" si="0"/>
        <v>254.62043474383449</v>
      </c>
      <c r="J39" s="36"/>
    </row>
    <row r="40" spans="1:10" ht="12" customHeight="1">
      <c r="A40" s="9"/>
      <c r="B40" s="29"/>
      <c r="C40" s="20" t="s">
        <v>34</v>
      </c>
      <c r="D40" s="21">
        <v>571</v>
      </c>
      <c r="E40" s="41" t="s">
        <v>251</v>
      </c>
      <c r="F40" s="33">
        <v>30940.549419213825</v>
      </c>
      <c r="G40" s="24" t="s">
        <v>30</v>
      </c>
      <c r="H40" s="25">
        <v>8.043396137671209E-2</v>
      </c>
      <c r="I40" s="26">
        <f t="shared" si="0"/>
        <v>2488.6709569592963</v>
      </c>
      <c r="J40" s="28"/>
    </row>
    <row r="41" spans="1:10" ht="12" customHeight="1">
      <c r="A41" s="9"/>
      <c r="B41" s="29"/>
      <c r="C41" s="20" t="s">
        <v>35</v>
      </c>
      <c r="D41" s="21">
        <v>580</v>
      </c>
      <c r="E41" s="41" t="s">
        <v>251</v>
      </c>
      <c r="F41" s="33">
        <v>193267.29055761936</v>
      </c>
      <c r="G41" s="24" t="s">
        <v>13</v>
      </c>
      <c r="H41" s="25" t="s">
        <v>36</v>
      </c>
      <c r="I41" s="26">
        <v>15873.338916486886</v>
      </c>
      <c r="J41" s="28"/>
    </row>
    <row r="42" spans="1:10" ht="12" customHeight="1">
      <c r="A42" s="9"/>
      <c r="B42" s="29"/>
      <c r="C42" s="20" t="s">
        <v>35</v>
      </c>
      <c r="D42" s="21">
        <v>580</v>
      </c>
      <c r="E42" s="41" t="s">
        <v>251</v>
      </c>
      <c r="F42" s="34">
        <v>249180.15493067011</v>
      </c>
      <c r="G42" s="24" t="s">
        <v>37</v>
      </c>
      <c r="H42" s="25">
        <v>6.4658033670252593E-2</v>
      </c>
      <c r="I42" s="26">
        <f>F42*H42</f>
        <v>16111.498847466026</v>
      </c>
      <c r="J42" s="28"/>
    </row>
    <row r="43" spans="1:10" ht="12" customHeight="1">
      <c r="A43" s="9"/>
      <c r="B43" s="29"/>
      <c r="C43" s="20" t="s">
        <v>38</v>
      </c>
      <c r="D43" s="21">
        <v>593</v>
      </c>
      <c r="E43" s="41" t="s">
        <v>251</v>
      </c>
      <c r="F43" s="33">
        <v>352768.98927030206</v>
      </c>
      <c r="G43" s="24" t="s">
        <v>13</v>
      </c>
      <c r="H43" s="25" t="s">
        <v>36</v>
      </c>
      <c r="I43" s="26">
        <v>20760.903073245627</v>
      </c>
      <c r="J43" s="28"/>
    </row>
    <row r="44" spans="1:10" ht="12" customHeight="1">
      <c r="A44" s="9"/>
      <c r="B44" s="29"/>
      <c r="C44" s="20" t="s">
        <v>38</v>
      </c>
      <c r="D44" s="21">
        <v>593</v>
      </c>
      <c r="E44" s="41" t="s">
        <v>251</v>
      </c>
      <c r="F44" s="33">
        <v>89288.972099068313</v>
      </c>
      <c r="G44" s="24" t="s">
        <v>37</v>
      </c>
      <c r="H44" s="25">
        <v>6.4658033670252593E-2</v>
      </c>
      <c r="I44" s="26">
        <f>F44*H44</f>
        <v>5773.2493643638036</v>
      </c>
      <c r="J44" s="28"/>
    </row>
    <row r="45" spans="1:10" ht="12" customHeight="1">
      <c r="A45" s="9"/>
      <c r="B45" s="29"/>
      <c r="C45" s="20" t="s">
        <v>15</v>
      </c>
      <c r="D45" s="21">
        <v>903</v>
      </c>
      <c r="E45" s="41" t="s">
        <v>251</v>
      </c>
      <c r="F45" s="33">
        <v>288419.69937322213</v>
      </c>
      <c r="G45" s="24" t="s">
        <v>16</v>
      </c>
      <c r="H45" s="25">
        <v>6.9301032461305659E-2</v>
      </c>
      <c r="I45" s="26">
        <f>F45*H45</f>
        <v>19987.782948743687</v>
      </c>
      <c r="J45" s="31"/>
    </row>
    <row r="46" spans="1:10" ht="12" customHeight="1">
      <c r="A46" s="9"/>
      <c r="B46" s="29"/>
      <c r="C46" s="20" t="s">
        <v>15</v>
      </c>
      <c r="D46" s="21">
        <v>903</v>
      </c>
      <c r="E46" s="41" t="s">
        <v>251</v>
      </c>
      <c r="F46" s="33">
        <v>166566.10719677762</v>
      </c>
      <c r="G46" s="24" t="s">
        <v>13</v>
      </c>
      <c r="H46" s="25" t="s">
        <v>36</v>
      </c>
      <c r="I46" s="26">
        <v>9490.9650045459057</v>
      </c>
      <c r="J46" s="31"/>
    </row>
    <row r="47" spans="1:10" ht="12" customHeight="1">
      <c r="A47" s="9"/>
      <c r="B47" s="29"/>
      <c r="C47" s="20" t="s">
        <v>39</v>
      </c>
      <c r="D47" s="21">
        <v>908</v>
      </c>
      <c r="E47" s="41" t="s">
        <v>251</v>
      </c>
      <c r="F47" s="33">
        <v>19982.069360314934</v>
      </c>
      <c r="G47" s="24" t="s">
        <v>16</v>
      </c>
      <c r="H47" s="25">
        <v>6.9301032461305659E-2</v>
      </c>
      <c r="I47" s="26">
        <f>F47*H47</f>
        <v>1384.7780373832463</v>
      </c>
      <c r="J47" s="31"/>
    </row>
    <row r="48" spans="1:10" ht="12" customHeight="1">
      <c r="B48" s="29"/>
      <c r="C48" s="20" t="s">
        <v>39</v>
      </c>
      <c r="D48" s="21">
        <v>908</v>
      </c>
      <c r="E48" s="41" t="s">
        <v>251</v>
      </c>
      <c r="F48" s="33">
        <v>50401.811498686729</v>
      </c>
      <c r="G48" s="24" t="s">
        <v>13</v>
      </c>
      <c r="H48" s="25" t="s">
        <v>36</v>
      </c>
      <c r="I48" s="26">
        <v>3582.7479460148802</v>
      </c>
      <c r="J48" s="31"/>
    </row>
    <row r="49" spans="1:10" ht="12" customHeight="1">
      <c r="B49" s="35"/>
      <c r="C49" s="20" t="s">
        <v>40</v>
      </c>
      <c r="D49" s="37">
        <v>920</v>
      </c>
      <c r="E49" s="41" t="s">
        <v>251</v>
      </c>
      <c r="F49" s="44">
        <v>5810.5850446725326</v>
      </c>
      <c r="G49" s="24" t="s">
        <v>13</v>
      </c>
      <c r="H49" s="25" t="s">
        <v>36</v>
      </c>
      <c r="I49" s="26">
        <v>-4233.6428379474964</v>
      </c>
      <c r="J49" s="31"/>
    </row>
    <row r="50" spans="1:10" ht="12" customHeight="1">
      <c r="B50" s="29"/>
      <c r="C50" s="20" t="s">
        <v>40</v>
      </c>
      <c r="D50" s="37">
        <v>920</v>
      </c>
      <c r="E50" s="41" t="s">
        <v>251</v>
      </c>
      <c r="F50" s="26">
        <v>778150.02226256765</v>
      </c>
      <c r="G50" s="24" t="s">
        <v>12</v>
      </c>
      <c r="H50" s="25">
        <v>6.8509279244491156E-2</v>
      </c>
      <c r="I50" s="26">
        <f>F50*H50</f>
        <v>53310.49716929326</v>
      </c>
      <c r="J50" s="31"/>
    </row>
    <row r="51" spans="1:10" ht="12" customHeight="1">
      <c r="B51" s="29"/>
      <c r="C51" s="20" t="s">
        <v>40</v>
      </c>
      <c r="D51" s="37">
        <v>935</v>
      </c>
      <c r="E51" s="41" t="s">
        <v>251</v>
      </c>
      <c r="F51" s="45">
        <v>-481.24663400318855</v>
      </c>
      <c r="G51" s="24" t="s">
        <v>13</v>
      </c>
      <c r="H51" s="25" t="s">
        <v>36</v>
      </c>
      <c r="I51" s="26">
        <v>-143.37224203860342</v>
      </c>
      <c r="J51" s="31"/>
    </row>
    <row r="52" spans="1:10" ht="12" customHeight="1">
      <c r="B52" s="29"/>
      <c r="C52" s="20" t="s">
        <v>40</v>
      </c>
      <c r="D52" s="37">
        <v>935</v>
      </c>
      <c r="E52" s="41" t="s">
        <v>251</v>
      </c>
      <c r="F52" s="45">
        <v>20568.071532083592</v>
      </c>
      <c r="G52" s="24" t="s">
        <v>12</v>
      </c>
      <c r="H52" s="25">
        <v>6.8509279244491156E-2</v>
      </c>
      <c r="I52" s="26">
        <f>F52*H52</f>
        <v>1409.1037561121839</v>
      </c>
      <c r="J52" s="31"/>
    </row>
    <row r="53" spans="1:10" ht="12" customHeight="1">
      <c r="B53" s="29"/>
      <c r="C53" s="20"/>
      <c r="D53" s="37"/>
      <c r="E53" s="41"/>
      <c r="F53" s="46">
        <f>SUM(F10:F52)</f>
        <v>3927431.0136146205</v>
      </c>
      <c r="G53" s="24"/>
      <c r="H53" s="25"/>
      <c r="I53" s="46">
        <f>SUM(I10:I52)</f>
        <v>248291.81926303502</v>
      </c>
      <c r="J53" s="31" t="s">
        <v>41</v>
      </c>
    </row>
    <row r="54" spans="1:10" ht="12" customHeight="1">
      <c r="B54" s="11"/>
      <c r="C54" s="9"/>
      <c r="D54" s="10"/>
      <c r="E54" s="10"/>
      <c r="F54" s="13"/>
      <c r="G54" s="10"/>
      <c r="H54" s="8"/>
      <c r="I54" s="12"/>
      <c r="J54" s="4"/>
    </row>
    <row r="55" spans="1:10" ht="12" customHeight="1">
      <c r="B55" s="11"/>
      <c r="C55" s="9"/>
      <c r="D55" s="10"/>
      <c r="E55" s="10"/>
      <c r="F55" s="13"/>
      <c r="G55" s="10"/>
      <c r="H55" s="8"/>
      <c r="I55" s="12"/>
      <c r="J55" s="4"/>
    </row>
    <row r="56" spans="1:10" ht="12" customHeight="1">
      <c r="B56" s="11"/>
      <c r="C56" s="9"/>
      <c r="D56" s="10"/>
      <c r="E56" s="10"/>
      <c r="F56" s="13"/>
      <c r="G56" s="10"/>
      <c r="H56" s="8"/>
      <c r="I56" s="12"/>
      <c r="J56" s="4"/>
    </row>
    <row r="57" spans="1:10" ht="12" customHeight="1">
      <c r="A57" s="9"/>
      <c r="B57" s="11"/>
      <c r="C57" s="9"/>
      <c r="D57" s="10"/>
      <c r="E57" s="10"/>
      <c r="F57" s="13"/>
      <c r="G57" s="10"/>
      <c r="H57" s="8"/>
      <c r="I57" s="12"/>
      <c r="J57" s="4"/>
    </row>
    <row r="58" spans="1:10" ht="12" customHeight="1">
      <c r="A58" s="9"/>
      <c r="B58" s="11"/>
      <c r="C58" s="9"/>
      <c r="D58" s="10"/>
      <c r="E58" s="10"/>
      <c r="F58" s="13"/>
      <c r="G58" s="10"/>
      <c r="H58" s="8"/>
      <c r="I58" s="12"/>
      <c r="J58" s="4"/>
    </row>
    <row r="59" spans="1:10" ht="12" customHeight="1">
      <c r="A59" s="9"/>
      <c r="B59" s="11"/>
      <c r="C59" s="9"/>
      <c r="D59" s="10"/>
      <c r="E59" s="10"/>
      <c r="F59" s="13"/>
      <c r="G59" s="10"/>
      <c r="H59" s="8"/>
      <c r="I59" s="12"/>
      <c r="J59" s="4"/>
    </row>
    <row r="60" spans="1:10" ht="12" customHeight="1">
      <c r="A60" s="9"/>
      <c r="B60" s="11"/>
      <c r="C60" s="9"/>
      <c r="D60" s="10"/>
      <c r="E60" s="10"/>
      <c r="F60" s="13"/>
      <c r="G60" s="10"/>
      <c r="H60" s="8"/>
      <c r="I60" s="12"/>
      <c r="J60" s="4"/>
    </row>
    <row r="61" spans="1:10" ht="12" customHeight="1">
      <c r="A61" s="9"/>
      <c r="B61" s="11"/>
      <c r="C61" s="9"/>
      <c r="D61" s="10"/>
      <c r="E61" s="10"/>
      <c r="F61" s="13"/>
      <c r="G61" s="10"/>
      <c r="H61" s="8"/>
      <c r="I61" s="12"/>
      <c r="J61" s="4"/>
    </row>
    <row r="62" spans="1:10" ht="12" customHeight="1" thickBot="1">
      <c r="A62" s="9"/>
      <c r="B62" s="14" t="s">
        <v>17</v>
      </c>
      <c r="C62" s="9"/>
      <c r="D62" s="10"/>
      <c r="E62" s="10"/>
      <c r="F62" s="15"/>
      <c r="G62" s="10"/>
      <c r="H62" s="10"/>
      <c r="I62" s="10"/>
      <c r="J62" s="4"/>
    </row>
    <row r="63" spans="1:10" ht="12" customHeight="1">
      <c r="A63" s="271" t="s">
        <v>258</v>
      </c>
      <c r="B63" s="272"/>
      <c r="C63" s="272"/>
      <c r="D63" s="272"/>
      <c r="E63" s="272"/>
      <c r="F63" s="272"/>
      <c r="G63" s="272"/>
      <c r="H63" s="272"/>
      <c r="I63" s="272"/>
      <c r="J63" s="273"/>
    </row>
    <row r="64" spans="1:10" ht="12" customHeight="1">
      <c r="A64" s="274"/>
      <c r="B64" s="275"/>
      <c r="C64" s="275"/>
      <c r="D64" s="275"/>
      <c r="E64" s="275"/>
      <c r="F64" s="275"/>
      <c r="G64" s="275"/>
      <c r="H64" s="275"/>
      <c r="I64" s="275"/>
      <c r="J64" s="276"/>
    </row>
    <row r="65" spans="1:10" ht="12" customHeight="1">
      <c r="A65" s="274"/>
      <c r="B65" s="275"/>
      <c r="C65" s="275"/>
      <c r="D65" s="275"/>
      <c r="E65" s="275"/>
      <c r="F65" s="275"/>
      <c r="G65" s="275"/>
      <c r="H65" s="275"/>
      <c r="I65" s="275"/>
      <c r="J65" s="276"/>
    </row>
    <row r="66" spans="1:10" ht="12" customHeight="1">
      <c r="A66" s="274"/>
      <c r="B66" s="275"/>
      <c r="C66" s="275"/>
      <c r="D66" s="275"/>
      <c r="E66" s="275"/>
      <c r="F66" s="275"/>
      <c r="G66" s="275"/>
      <c r="H66" s="275"/>
      <c r="I66" s="275"/>
      <c r="J66" s="276"/>
    </row>
    <row r="67" spans="1:10" ht="12" customHeight="1">
      <c r="A67" s="274"/>
      <c r="B67" s="275"/>
      <c r="C67" s="275"/>
      <c r="D67" s="275"/>
      <c r="E67" s="275"/>
      <c r="F67" s="275"/>
      <c r="G67" s="275"/>
      <c r="H67" s="275"/>
      <c r="I67" s="275"/>
      <c r="J67" s="276"/>
    </row>
    <row r="68" spans="1:10" ht="12" customHeight="1">
      <c r="A68" s="274"/>
      <c r="B68" s="275"/>
      <c r="C68" s="275"/>
      <c r="D68" s="275"/>
      <c r="E68" s="275"/>
      <c r="F68" s="275"/>
      <c r="G68" s="275"/>
      <c r="H68" s="275"/>
      <c r="I68" s="275"/>
      <c r="J68" s="276"/>
    </row>
    <row r="69" spans="1:10" ht="12" customHeight="1">
      <c r="A69" s="274"/>
      <c r="B69" s="275"/>
      <c r="C69" s="275"/>
      <c r="D69" s="275"/>
      <c r="E69" s="275"/>
      <c r="F69" s="275"/>
      <c r="G69" s="275"/>
      <c r="H69" s="275"/>
      <c r="I69" s="275"/>
      <c r="J69" s="276"/>
    </row>
    <row r="70" spans="1:10" ht="12" customHeight="1">
      <c r="A70" s="274"/>
      <c r="B70" s="275"/>
      <c r="C70" s="275"/>
      <c r="D70" s="275"/>
      <c r="E70" s="275"/>
      <c r="F70" s="275"/>
      <c r="G70" s="275"/>
      <c r="H70" s="275"/>
      <c r="I70" s="275"/>
      <c r="J70" s="276"/>
    </row>
    <row r="71" spans="1:10" ht="12" customHeight="1" thickBot="1">
      <c r="A71" s="277"/>
      <c r="B71" s="278"/>
      <c r="C71" s="278"/>
      <c r="D71" s="278"/>
      <c r="E71" s="278"/>
      <c r="F71" s="278"/>
      <c r="G71" s="278"/>
      <c r="H71" s="278"/>
      <c r="I71" s="278"/>
      <c r="J71" s="279"/>
    </row>
    <row r="72" spans="1:10" ht="12" customHeight="1"/>
    <row r="74" spans="1:10">
      <c r="D74" s="6"/>
      <c r="G74" s="16"/>
      <c r="I74" s="16"/>
    </row>
    <row r="75" spans="1:10">
      <c r="D75" s="17"/>
    </row>
    <row r="76" spans="1:10">
      <c r="D76" s="17"/>
    </row>
    <row r="77" spans="1:10">
      <c r="D77" s="17"/>
    </row>
    <row r="78" spans="1:10">
      <c r="D78" s="17"/>
    </row>
    <row r="79" spans="1:10">
      <c r="D79" s="17"/>
    </row>
    <row r="80" spans="1:10">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row r="113" spans="4:4">
      <c r="D113" s="17"/>
    </row>
    <row r="114" spans="4:4">
      <c r="D114" s="17"/>
    </row>
    <row r="115" spans="4:4">
      <c r="D115" s="17"/>
    </row>
    <row r="116" spans="4:4">
      <c r="D116" s="17"/>
    </row>
    <row r="117" spans="4:4">
      <c r="D117" s="17"/>
    </row>
    <row r="118" spans="4:4">
      <c r="D118" s="17"/>
    </row>
    <row r="119" spans="4:4">
      <c r="D119" s="17"/>
    </row>
    <row r="120" spans="4:4">
      <c r="D120" s="17"/>
    </row>
    <row r="121" spans="4:4">
      <c r="D121" s="17"/>
    </row>
    <row r="122" spans="4:4">
      <c r="D122" s="17"/>
    </row>
    <row r="123" spans="4:4">
      <c r="D123" s="17"/>
    </row>
    <row r="124" spans="4:4">
      <c r="D124" s="17"/>
    </row>
    <row r="125" spans="4:4">
      <c r="D125" s="17"/>
    </row>
    <row r="126" spans="4:4">
      <c r="D126" s="17"/>
    </row>
    <row r="127" spans="4:4">
      <c r="D127" s="17"/>
    </row>
    <row r="128" spans="4:4">
      <c r="D128" s="17"/>
    </row>
    <row r="129" spans="4:4">
      <c r="D129" s="17"/>
    </row>
    <row r="130" spans="4:4">
      <c r="D130" s="17"/>
    </row>
    <row r="131" spans="4:4">
      <c r="D131" s="17"/>
    </row>
    <row r="132" spans="4:4">
      <c r="D132" s="17"/>
    </row>
    <row r="133" spans="4:4">
      <c r="D133" s="17"/>
    </row>
    <row r="134" spans="4:4">
      <c r="D134" s="17"/>
    </row>
    <row r="135" spans="4:4">
      <c r="D135" s="17"/>
    </row>
    <row r="136" spans="4:4">
      <c r="D136" s="17"/>
    </row>
    <row r="137" spans="4:4">
      <c r="D137" s="17"/>
    </row>
    <row r="138" spans="4:4">
      <c r="D138" s="17"/>
    </row>
    <row r="139" spans="4:4">
      <c r="D139" s="17"/>
    </row>
    <row r="140" spans="4:4">
      <c r="D140" s="17"/>
    </row>
    <row r="141" spans="4:4">
      <c r="D141" s="17"/>
    </row>
    <row r="142" spans="4:4">
      <c r="D142" s="17"/>
    </row>
    <row r="143" spans="4:4">
      <c r="D143" s="17"/>
    </row>
    <row r="144" spans="4:4">
      <c r="D144" s="17"/>
    </row>
    <row r="145" spans="4:4">
      <c r="D145" s="17"/>
    </row>
    <row r="146" spans="4:4">
      <c r="D146" s="17"/>
    </row>
    <row r="147" spans="4:4">
      <c r="D147" s="17"/>
    </row>
    <row r="148" spans="4:4">
      <c r="D148" s="17"/>
    </row>
    <row r="149" spans="4:4">
      <c r="D149" s="17"/>
    </row>
    <row r="150" spans="4:4">
      <c r="D150" s="17"/>
    </row>
    <row r="151" spans="4:4">
      <c r="D151" s="17"/>
    </row>
    <row r="152" spans="4:4">
      <c r="D152" s="17"/>
    </row>
    <row r="153" spans="4:4">
      <c r="D153" s="17"/>
    </row>
    <row r="154" spans="4:4">
      <c r="D154" s="17"/>
    </row>
    <row r="155" spans="4:4">
      <c r="D155" s="17"/>
    </row>
    <row r="156" spans="4:4">
      <c r="D156" s="17"/>
    </row>
    <row r="157" spans="4:4">
      <c r="D157" s="17"/>
    </row>
    <row r="158" spans="4:4">
      <c r="D158" s="17"/>
    </row>
    <row r="159" spans="4:4">
      <c r="D159" s="17"/>
    </row>
    <row r="160" spans="4:4">
      <c r="D160" s="17"/>
    </row>
    <row r="161" spans="4:4">
      <c r="D161" s="17"/>
    </row>
    <row r="162" spans="4:4">
      <c r="D162" s="17"/>
    </row>
    <row r="163" spans="4:4">
      <c r="D163" s="17"/>
    </row>
    <row r="164" spans="4:4">
      <c r="D164" s="17"/>
    </row>
    <row r="165" spans="4:4">
      <c r="D165" s="17"/>
    </row>
    <row r="166" spans="4:4">
      <c r="D166" s="17"/>
    </row>
    <row r="167" spans="4:4">
      <c r="D167" s="17"/>
    </row>
    <row r="168" spans="4:4">
      <c r="D168" s="17"/>
    </row>
    <row r="169" spans="4:4">
      <c r="D169" s="17"/>
    </row>
    <row r="170" spans="4:4">
      <c r="D170" s="17"/>
    </row>
    <row r="171" spans="4:4">
      <c r="D171" s="17"/>
    </row>
    <row r="172" spans="4:4">
      <c r="D172" s="17"/>
    </row>
    <row r="173" spans="4:4">
      <c r="D173" s="17"/>
    </row>
    <row r="174" spans="4:4">
      <c r="D174" s="17"/>
    </row>
    <row r="175" spans="4:4">
      <c r="D175" s="17"/>
    </row>
    <row r="176" spans="4:4">
      <c r="D176" s="17"/>
    </row>
    <row r="177" spans="4:4">
      <c r="D177" s="17"/>
    </row>
    <row r="178" spans="4:4">
      <c r="D178" s="17"/>
    </row>
    <row r="179" spans="4:4">
      <c r="D179" s="17"/>
    </row>
    <row r="180" spans="4:4">
      <c r="D180" s="17"/>
    </row>
    <row r="181" spans="4:4">
      <c r="D181" s="17"/>
    </row>
    <row r="182" spans="4:4">
      <c r="D182" s="17"/>
    </row>
    <row r="183" spans="4:4">
      <c r="D183" s="17"/>
    </row>
    <row r="184" spans="4:4">
      <c r="D184" s="17"/>
    </row>
    <row r="185" spans="4:4">
      <c r="D185" s="17"/>
    </row>
    <row r="186" spans="4:4">
      <c r="D186" s="17"/>
    </row>
    <row r="187" spans="4:4">
      <c r="D187" s="17"/>
    </row>
    <row r="188" spans="4:4">
      <c r="D188" s="17"/>
    </row>
    <row r="189" spans="4:4">
      <c r="D189" s="17"/>
    </row>
    <row r="190" spans="4:4">
      <c r="D190" s="17"/>
    </row>
    <row r="191" spans="4:4">
      <c r="D191" s="17"/>
    </row>
    <row r="192" spans="4:4">
      <c r="D192" s="17"/>
    </row>
    <row r="193" spans="4:4">
      <c r="D193" s="17"/>
    </row>
    <row r="194" spans="4:4">
      <c r="D194" s="17"/>
    </row>
    <row r="195" spans="4:4">
      <c r="D195" s="17"/>
    </row>
    <row r="196" spans="4:4">
      <c r="D196" s="17"/>
    </row>
    <row r="197" spans="4:4">
      <c r="D197" s="17"/>
    </row>
    <row r="198" spans="4:4">
      <c r="D198" s="17"/>
    </row>
    <row r="199" spans="4:4">
      <c r="D199" s="17"/>
    </row>
    <row r="200" spans="4:4">
      <c r="D200" s="17"/>
    </row>
    <row r="201" spans="4:4">
      <c r="D201" s="17"/>
    </row>
    <row r="202" spans="4:4">
      <c r="D202" s="17"/>
    </row>
    <row r="203" spans="4:4">
      <c r="D203" s="17"/>
    </row>
    <row r="204" spans="4:4">
      <c r="D204" s="17"/>
    </row>
    <row r="205" spans="4:4">
      <c r="D205" s="17"/>
    </row>
    <row r="206" spans="4:4">
      <c r="D206" s="17"/>
    </row>
    <row r="207" spans="4:4">
      <c r="D207" s="17"/>
    </row>
    <row r="208" spans="4:4">
      <c r="D208" s="17"/>
    </row>
    <row r="209" spans="4:4">
      <c r="D209" s="17"/>
    </row>
    <row r="210" spans="4:4">
      <c r="D210" s="17"/>
    </row>
    <row r="211" spans="4:4">
      <c r="D211" s="17"/>
    </row>
    <row r="212" spans="4:4">
      <c r="D212" s="17"/>
    </row>
    <row r="213" spans="4:4">
      <c r="D213" s="17"/>
    </row>
    <row r="214" spans="4:4">
      <c r="D214" s="17"/>
    </row>
    <row r="215" spans="4:4">
      <c r="D215" s="17"/>
    </row>
    <row r="216" spans="4:4">
      <c r="D216" s="17"/>
    </row>
    <row r="217" spans="4:4">
      <c r="D217" s="17"/>
    </row>
    <row r="218" spans="4:4">
      <c r="D218" s="17"/>
    </row>
    <row r="219" spans="4:4">
      <c r="D219" s="17"/>
    </row>
    <row r="220" spans="4:4">
      <c r="D220" s="17"/>
    </row>
    <row r="221" spans="4:4">
      <c r="D221" s="17"/>
    </row>
    <row r="222" spans="4:4">
      <c r="D222" s="17"/>
    </row>
    <row r="223" spans="4:4">
      <c r="D223" s="17"/>
    </row>
    <row r="224" spans="4:4">
      <c r="D224" s="17"/>
    </row>
    <row r="225" spans="4:4">
      <c r="D225" s="17"/>
    </row>
    <row r="226" spans="4:4">
      <c r="D226" s="17"/>
    </row>
    <row r="227" spans="4:4">
      <c r="D227" s="17"/>
    </row>
    <row r="228" spans="4:4">
      <c r="D228" s="17"/>
    </row>
    <row r="229" spans="4:4">
      <c r="D229" s="17"/>
    </row>
    <row r="230" spans="4:4">
      <c r="D230" s="17"/>
    </row>
    <row r="231" spans="4:4">
      <c r="D231" s="17"/>
    </row>
    <row r="232" spans="4:4">
      <c r="D232" s="17"/>
    </row>
    <row r="233" spans="4:4">
      <c r="D233" s="17"/>
    </row>
    <row r="234" spans="4:4">
      <c r="D234" s="17"/>
    </row>
    <row r="235" spans="4:4">
      <c r="D235" s="17"/>
    </row>
    <row r="236" spans="4:4">
      <c r="D236" s="17"/>
    </row>
    <row r="237" spans="4:4">
      <c r="D237" s="17"/>
    </row>
    <row r="238" spans="4:4">
      <c r="D238" s="17"/>
    </row>
    <row r="239" spans="4:4">
      <c r="D239" s="17"/>
    </row>
    <row r="240" spans="4:4">
      <c r="D240" s="17"/>
    </row>
    <row r="241" spans="4:4">
      <c r="D241" s="17"/>
    </row>
    <row r="242" spans="4:4">
      <c r="D242" s="17"/>
    </row>
    <row r="243" spans="4:4">
      <c r="D243" s="17"/>
    </row>
    <row r="244" spans="4:4">
      <c r="D244" s="17"/>
    </row>
    <row r="245" spans="4:4">
      <c r="D245" s="17"/>
    </row>
    <row r="246" spans="4:4">
      <c r="D246" s="17"/>
    </row>
    <row r="247" spans="4:4">
      <c r="D247" s="17"/>
    </row>
    <row r="248" spans="4:4">
      <c r="D248" s="17"/>
    </row>
    <row r="249" spans="4:4">
      <c r="D249" s="17"/>
    </row>
    <row r="250" spans="4:4">
      <c r="D250" s="17"/>
    </row>
    <row r="251" spans="4:4">
      <c r="D251" s="17"/>
    </row>
    <row r="252" spans="4:4">
      <c r="D252" s="17"/>
    </row>
    <row r="253" spans="4:4">
      <c r="D253" s="17"/>
    </row>
    <row r="254" spans="4:4">
      <c r="D254" s="17"/>
    </row>
    <row r="255" spans="4:4">
      <c r="D255" s="17"/>
    </row>
    <row r="256" spans="4:4">
      <c r="D256" s="17"/>
    </row>
    <row r="257" spans="4:4">
      <c r="D257" s="17"/>
    </row>
    <row r="258" spans="4:4">
      <c r="D258" s="17"/>
    </row>
    <row r="259" spans="4:4">
      <c r="D259" s="17"/>
    </row>
    <row r="260" spans="4:4">
      <c r="D260" s="17"/>
    </row>
    <row r="261" spans="4:4">
      <c r="D261" s="17"/>
    </row>
    <row r="262" spans="4:4">
      <c r="D262" s="17"/>
    </row>
    <row r="263" spans="4:4">
      <c r="D263" s="17"/>
    </row>
    <row r="264" spans="4:4">
      <c r="D264" s="17"/>
    </row>
    <row r="265" spans="4:4">
      <c r="D265" s="17"/>
    </row>
    <row r="266" spans="4:4">
      <c r="D266" s="17"/>
    </row>
    <row r="267" spans="4:4">
      <c r="D267" s="17"/>
    </row>
    <row r="268" spans="4:4">
      <c r="D268" s="17"/>
    </row>
    <row r="269" spans="4:4">
      <c r="D269" s="17"/>
    </row>
    <row r="270" spans="4:4">
      <c r="D270" s="17"/>
    </row>
    <row r="271" spans="4:4">
      <c r="D271" s="17"/>
    </row>
    <row r="272" spans="4:4">
      <c r="D272" s="17"/>
    </row>
    <row r="273" spans="4:4">
      <c r="D273" s="17"/>
    </row>
    <row r="274" spans="4:4">
      <c r="D274" s="17"/>
    </row>
    <row r="275" spans="4:4">
      <c r="D275" s="17"/>
    </row>
    <row r="276" spans="4:4">
      <c r="D276" s="17"/>
    </row>
    <row r="277" spans="4:4">
      <c r="D277" s="17"/>
    </row>
    <row r="278" spans="4:4">
      <c r="D278" s="17"/>
    </row>
    <row r="279" spans="4:4">
      <c r="D279" s="17"/>
    </row>
    <row r="280" spans="4:4">
      <c r="D280" s="17"/>
    </row>
    <row r="281" spans="4:4">
      <c r="D281" s="17"/>
    </row>
    <row r="282" spans="4:4">
      <c r="D282" s="17"/>
    </row>
    <row r="283" spans="4:4">
      <c r="D283" s="17"/>
    </row>
    <row r="284" spans="4:4">
      <c r="D284" s="17"/>
    </row>
    <row r="285" spans="4:4">
      <c r="D285" s="17"/>
    </row>
    <row r="286" spans="4:4">
      <c r="D286" s="17"/>
    </row>
    <row r="287" spans="4:4">
      <c r="D287" s="17"/>
    </row>
    <row r="288" spans="4:4">
      <c r="D288" s="17"/>
    </row>
    <row r="289" spans="4:4">
      <c r="D289" s="17"/>
    </row>
    <row r="290" spans="4:4">
      <c r="D290" s="17"/>
    </row>
    <row r="291" spans="4:4">
      <c r="D291" s="17"/>
    </row>
    <row r="292" spans="4:4">
      <c r="D292" s="17"/>
    </row>
    <row r="293" spans="4:4">
      <c r="D293" s="17"/>
    </row>
    <row r="294" spans="4:4">
      <c r="D294" s="17"/>
    </row>
    <row r="295" spans="4:4">
      <c r="D295" s="17"/>
    </row>
    <row r="296" spans="4:4">
      <c r="D296" s="17"/>
    </row>
    <row r="297" spans="4:4">
      <c r="D297" s="17"/>
    </row>
    <row r="298" spans="4:4">
      <c r="D298" s="17"/>
    </row>
    <row r="299" spans="4:4">
      <c r="D299" s="17"/>
    </row>
    <row r="300" spans="4:4">
      <c r="D300" s="17"/>
    </row>
    <row r="301" spans="4:4">
      <c r="D301" s="17"/>
    </row>
    <row r="302" spans="4:4">
      <c r="D302" s="17"/>
    </row>
    <row r="303" spans="4:4">
      <c r="D303" s="17"/>
    </row>
    <row r="304" spans="4:4">
      <c r="D304" s="17"/>
    </row>
    <row r="305" spans="4:4">
      <c r="D305" s="17"/>
    </row>
    <row r="306" spans="4:4">
      <c r="D306" s="17"/>
    </row>
    <row r="307" spans="4:4">
      <c r="D307" s="17"/>
    </row>
    <row r="308" spans="4:4">
      <c r="D308" s="17"/>
    </row>
    <row r="309" spans="4:4">
      <c r="D309" s="17"/>
    </row>
    <row r="310" spans="4:4">
      <c r="D310" s="17"/>
    </row>
    <row r="311" spans="4:4">
      <c r="D311" s="17"/>
    </row>
    <row r="312" spans="4:4">
      <c r="D312" s="17"/>
    </row>
    <row r="313" spans="4:4">
      <c r="D313" s="17"/>
    </row>
    <row r="314" spans="4:4">
      <c r="D314" s="17"/>
    </row>
    <row r="315" spans="4:4">
      <c r="D315" s="17"/>
    </row>
    <row r="316" spans="4:4">
      <c r="D316" s="17"/>
    </row>
    <row r="317" spans="4:4">
      <c r="D317" s="17"/>
    </row>
    <row r="318" spans="4:4">
      <c r="D318" s="17"/>
    </row>
    <row r="319" spans="4:4">
      <c r="D319" s="17"/>
    </row>
    <row r="320" spans="4:4">
      <c r="D320" s="17"/>
    </row>
    <row r="321" spans="4:4">
      <c r="D321" s="17"/>
    </row>
    <row r="322" spans="4:4">
      <c r="D322" s="17"/>
    </row>
    <row r="323" spans="4:4">
      <c r="D323" s="17"/>
    </row>
    <row r="324" spans="4:4">
      <c r="D324" s="17"/>
    </row>
    <row r="325" spans="4:4">
      <c r="D325" s="17"/>
    </row>
    <row r="326" spans="4:4">
      <c r="D326" s="17"/>
    </row>
    <row r="327" spans="4:4">
      <c r="D327" s="17"/>
    </row>
    <row r="328" spans="4:4">
      <c r="D328" s="17"/>
    </row>
    <row r="329" spans="4:4">
      <c r="D329" s="17"/>
    </row>
    <row r="330" spans="4:4">
      <c r="D330" s="17"/>
    </row>
    <row r="331" spans="4:4">
      <c r="D331" s="17"/>
    </row>
    <row r="332" spans="4:4">
      <c r="D332" s="17"/>
    </row>
    <row r="333" spans="4:4">
      <c r="D333" s="17"/>
    </row>
    <row r="334" spans="4:4">
      <c r="D334" s="17"/>
    </row>
    <row r="335" spans="4:4">
      <c r="D335" s="17"/>
    </row>
    <row r="336" spans="4:4">
      <c r="D336" s="17"/>
    </row>
    <row r="337" spans="4:4">
      <c r="D337" s="17"/>
    </row>
    <row r="338" spans="4:4">
      <c r="D338" s="17"/>
    </row>
    <row r="339" spans="4:4">
      <c r="D339" s="17"/>
    </row>
    <row r="340" spans="4:4">
      <c r="D340" s="17"/>
    </row>
    <row r="341" spans="4:4">
      <c r="D341" s="17"/>
    </row>
    <row r="342" spans="4:4">
      <c r="D342" s="17"/>
    </row>
    <row r="343" spans="4:4">
      <c r="D343" s="17"/>
    </row>
    <row r="344" spans="4:4">
      <c r="D344" s="17"/>
    </row>
    <row r="345" spans="4:4">
      <c r="D345" s="17"/>
    </row>
    <row r="346" spans="4:4">
      <c r="D346" s="17"/>
    </row>
    <row r="347" spans="4:4">
      <c r="D347" s="17"/>
    </row>
    <row r="348" spans="4:4">
      <c r="D348" s="17"/>
    </row>
    <row r="349" spans="4:4">
      <c r="D349" s="17"/>
    </row>
    <row r="350" spans="4:4">
      <c r="D350" s="17"/>
    </row>
    <row r="351" spans="4:4">
      <c r="D351" s="17"/>
    </row>
    <row r="352" spans="4:4">
      <c r="D352" s="17"/>
    </row>
    <row r="353" spans="4:4">
      <c r="D353" s="17"/>
    </row>
    <row r="354" spans="4:4">
      <c r="D354" s="17"/>
    </row>
    <row r="355" spans="4:4">
      <c r="D355" s="17"/>
    </row>
    <row r="356" spans="4:4">
      <c r="D356" s="17"/>
    </row>
    <row r="357" spans="4:4">
      <c r="D357" s="17"/>
    </row>
    <row r="358" spans="4:4">
      <c r="D358" s="17"/>
    </row>
    <row r="359" spans="4:4">
      <c r="D359" s="17"/>
    </row>
    <row r="360" spans="4:4">
      <c r="D360" s="17"/>
    </row>
    <row r="361" spans="4:4">
      <c r="D361" s="17"/>
    </row>
    <row r="362" spans="4:4">
      <c r="D362" s="17"/>
    </row>
    <row r="363" spans="4:4">
      <c r="D363" s="17"/>
    </row>
    <row r="364" spans="4:4">
      <c r="D364" s="17"/>
    </row>
    <row r="365" spans="4:4">
      <c r="D365" s="17"/>
    </row>
    <row r="366" spans="4:4">
      <c r="D366" s="17"/>
    </row>
    <row r="367" spans="4:4">
      <c r="D367" s="17"/>
    </row>
    <row r="368" spans="4:4">
      <c r="D368" s="17"/>
    </row>
    <row r="369" spans="4:4">
      <c r="D369" s="17"/>
    </row>
    <row r="370" spans="4:4">
      <c r="D370" s="17"/>
    </row>
    <row r="371" spans="4:4">
      <c r="D371" s="17"/>
    </row>
    <row r="372" spans="4:4">
      <c r="D372" s="17"/>
    </row>
    <row r="373" spans="4:4">
      <c r="D373" s="17"/>
    </row>
    <row r="374" spans="4:4">
      <c r="D374" s="17"/>
    </row>
    <row r="375" spans="4:4">
      <c r="D375" s="17"/>
    </row>
    <row r="376" spans="4:4">
      <c r="D376" s="17"/>
    </row>
    <row r="377" spans="4:4">
      <c r="D377" s="17"/>
    </row>
    <row r="378" spans="4:4">
      <c r="D378" s="17"/>
    </row>
    <row r="379" spans="4:4">
      <c r="D379" s="17"/>
    </row>
    <row r="380" spans="4:4">
      <c r="D380" s="17"/>
    </row>
    <row r="381" spans="4:4">
      <c r="D381" s="17"/>
    </row>
    <row r="382" spans="4:4">
      <c r="D382" s="17"/>
    </row>
    <row r="383" spans="4:4">
      <c r="D383" s="17"/>
    </row>
    <row r="384" spans="4:4">
      <c r="D384" s="17"/>
    </row>
    <row r="385" spans="4:4">
      <c r="D385" s="17"/>
    </row>
    <row r="386" spans="4:4">
      <c r="D386" s="17"/>
    </row>
    <row r="387" spans="4:4">
      <c r="D387" s="17"/>
    </row>
    <row r="388" spans="4:4">
      <c r="D388" s="17"/>
    </row>
    <row r="389" spans="4:4">
      <c r="D389" s="17"/>
    </row>
    <row r="390" spans="4:4">
      <c r="D390" s="17"/>
    </row>
    <row r="391" spans="4:4">
      <c r="D391" s="17"/>
    </row>
    <row r="392" spans="4:4">
      <c r="D392" s="17"/>
    </row>
    <row r="393" spans="4:4">
      <c r="D393" s="17"/>
    </row>
    <row r="394" spans="4:4">
      <c r="D394" s="17"/>
    </row>
    <row r="395" spans="4:4">
      <c r="D395" s="17"/>
    </row>
    <row r="396" spans="4:4">
      <c r="D396" s="17"/>
    </row>
    <row r="397" spans="4:4">
      <c r="D397" s="17"/>
    </row>
    <row r="398" spans="4:4">
      <c r="D398" s="17"/>
    </row>
    <row r="399" spans="4:4">
      <c r="D399" s="17"/>
    </row>
    <row r="400" spans="4:4">
      <c r="D400" s="17"/>
    </row>
    <row r="401" spans="4:4">
      <c r="D401" s="17"/>
    </row>
    <row r="402" spans="4:4">
      <c r="D402" s="17"/>
    </row>
    <row r="403" spans="4:4">
      <c r="D403" s="17"/>
    </row>
    <row r="404" spans="4:4">
      <c r="D404" s="17"/>
    </row>
    <row r="405" spans="4:4">
      <c r="D405" s="17"/>
    </row>
    <row r="406" spans="4:4">
      <c r="D406" s="17"/>
    </row>
    <row r="407" spans="4:4">
      <c r="D407" s="17"/>
    </row>
    <row r="408" spans="4:4">
      <c r="D408" s="17"/>
    </row>
    <row r="409" spans="4:4">
      <c r="D409" s="17"/>
    </row>
  </sheetData>
  <mergeCells count="1">
    <mergeCell ref="A63:J71"/>
  </mergeCells>
  <conditionalFormatting sqref="B7">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4">
    <dataValidation type="list" errorStyle="warning" allowBlank="1" showInputMessage="1" showErrorMessage="1" errorTitle="Factor" error="This factor is not included in the drop-down list. Is this the factor you want to use?" sqref="G54:G61">
      <formula1>#REF!</formula1>
    </dataValidation>
    <dataValidation type="list" errorStyle="warning" allowBlank="1" showInputMessage="1" showErrorMessage="1" errorTitle="FERC ACCOUNT" error="This FERC Account is not included in the drop-down list. Is this the account you want to use?" sqref="D54:D61">
      <formula1>$D$75:$D$409</formula1>
    </dataValidation>
    <dataValidation type="list" errorStyle="warning" allowBlank="1" showInputMessage="1" showErrorMessage="1" errorTitle="FERC ACCOUNT" error="This FERC Account is not included in the drop-down list. Is this the account you want to use?" sqref="D49:D53">
      <formula1>$D$72:$D$406</formula1>
    </dataValidation>
    <dataValidation type="list" allowBlank="1" showInputMessage="1" showErrorMessage="1" errorTitle="Account Entry Error" error="The account entered is not a valid account." sqref="D9:D48">
      <formula1>ValidAccount</formula1>
    </dataValidation>
  </dataValidations>
  <printOptions horizontalCentered="1"/>
  <pageMargins left="0.75" right="0.25" top="0.5" bottom="0.3" header="0.5" footer="0.5"/>
  <pageSetup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view="pageBreakPreview" zoomScale="75" zoomScaleNormal="100" zoomScaleSheetLayoutView="75" workbookViewId="0">
      <selection activeCell="F12" sqref="F12"/>
    </sheetView>
  </sheetViews>
  <sheetFormatPr defaultRowHeight="12.75"/>
  <cols>
    <col min="1" max="16384" width="9" style="172"/>
  </cols>
  <sheetData>
    <row r="1" spans="1:11">
      <c r="A1" s="47" t="s">
        <v>0</v>
      </c>
    </row>
    <row r="2" spans="1:11">
      <c r="A2" s="47" t="s">
        <v>2</v>
      </c>
    </row>
    <row r="3" spans="1:11">
      <c r="A3" s="47" t="s">
        <v>137</v>
      </c>
    </row>
    <row r="7" spans="1:11">
      <c r="A7" s="173" t="s">
        <v>43</v>
      </c>
    </row>
    <row r="8" spans="1:11">
      <c r="A8" s="173" t="s">
        <v>44</v>
      </c>
    </row>
    <row r="10" spans="1:11">
      <c r="A10" s="173" t="s">
        <v>45</v>
      </c>
      <c r="B10" s="173"/>
      <c r="C10" s="173"/>
      <c r="D10" s="173"/>
      <c r="E10" s="173"/>
      <c r="F10" s="173"/>
      <c r="G10" s="173"/>
      <c r="H10" s="173"/>
      <c r="I10" s="173"/>
      <c r="J10" s="173"/>
    </row>
    <row r="11" spans="1:11">
      <c r="A11" s="173" t="s">
        <v>46</v>
      </c>
      <c r="B11" s="173"/>
      <c r="C11" s="173"/>
      <c r="D11" s="173"/>
      <c r="E11" s="173"/>
      <c r="F11" s="173"/>
      <c r="G11" s="173"/>
      <c r="H11" s="173"/>
      <c r="I11" s="173"/>
      <c r="J11" s="173"/>
    </row>
    <row r="12" spans="1:11">
      <c r="A12" s="173" t="s">
        <v>47</v>
      </c>
      <c r="B12" s="173"/>
      <c r="C12" s="173"/>
      <c r="D12" s="173"/>
      <c r="E12" s="173"/>
      <c r="F12" s="173"/>
      <c r="G12" s="173"/>
      <c r="H12" s="173"/>
      <c r="I12" s="173"/>
      <c r="J12" s="173"/>
    </row>
    <row r="13" spans="1:11">
      <c r="A13" s="173"/>
      <c r="B13" s="173"/>
      <c r="C13" s="173"/>
      <c r="D13" s="173"/>
      <c r="E13" s="173"/>
      <c r="F13" s="173"/>
      <c r="G13" s="173"/>
      <c r="H13" s="173"/>
      <c r="I13" s="173"/>
      <c r="J13" s="173"/>
    </row>
    <row r="14" spans="1:11">
      <c r="A14" s="173" t="s">
        <v>48</v>
      </c>
      <c r="B14" s="173"/>
      <c r="C14" s="173"/>
      <c r="D14" s="173"/>
      <c r="E14" s="173"/>
      <c r="F14" s="173"/>
      <c r="G14" s="173"/>
      <c r="H14" s="173"/>
      <c r="I14" s="173"/>
      <c r="J14" s="173"/>
    </row>
    <row r="15" spans="1:11">
      <c r="A15" s="173"/>
      <c r="B15" s="173"/>
      <c r="C15" s="173"/>
      <c r="D15" s="173"/>
      <c r="E15" s="173"/>
      <c r="F15" s="173"/>
      <c r="G15" s="173"/>
      <c r="H15" s="173"/>
      <c r="I15" s="173"/>
      <c r="J15" s="173"/>
    </row>
    <row r="16" spans="1:11">
      <c r="A16" s="173" t="s">
        <v>49</v>
      </c>
      <c r="B16" s="173"/>
      <c r="C16" s="173"/>
      <c r="D16" s="173"/>
      <c r="E16" s="173"/>
      <c r="F16" s="173"/>
      <c r="G16" s="173"/>
      <c r="H16" s="173"/>
      <c r="I16" s="173"/>
      <c r="J16" s="173"/>
      <c r="K16" s="173"/>
    </row>
    <row r="17" spans="1:11">
      <c r="A17" s="173" t="s">
        <v>50</v>
      </c>
      <c r="B17" s="173"/>
      <c r="C17" s="173"/>
      <c r="D17" s="173"/>
      <c r="E17" s="173"/>
      <c r="F17" s="173"/>
      <c r="G17" s="173"/>
      <c r="H17" s="173"/>
      <c r="I17" s="173"/>
      <c r="J17" s="173"/>
      <c r="K17" s="173"/>
    </row>
    <row r="18" spans="1:11">
      <c r="A18" s="173" t="s">
        <v>51</v>
      </c>
      <c r="B18" s="173"/>
      <c r="C18" s="173"/>
      <c r="D18" s="173"/>
      <c r="E18" s="173"/>
      <c r="F18" s="173"/>
      <c r="G18" s="173"/>
      <c r="H18" s="173"/>
      <c r="I18" s="173"/>
      <c r="J18" s="173"/>
      <c r="K18" s="173"/>
    </row>
    <row r="19" spans="1:11">
      <c r="A19" s="173"/>
      <c r="B19" s="173"/>
      <c r="C19" s="173"/>
      <c r="D19" s="173"/>
      <c r="E19" s="173"/>
      <c r="F19" s="173"/>
      <c r="G19" s="173"/>
      <c r="H19" s="173"/>
      <c r="I19" s="173"/>
      <c r="J19" s="173"/>
    </row>
    <row r="20" spans="1:11">
      <c r="A20" s="173" t="s">
        <v>52</v>
      </c>
      <c r="B20" s="173"/>
      <c r="C20" s="173"/>
      <c r="D20" s="173"/>
      <c r="E20" s="173"/>
      <c r="F20" s="173"/>
      <c r="G20" s="173"/>
      <c r="H20" s="173"/>
      <c r="I20" s="173"/>
      <c r="J20" s="173"/>
    </row>
    <row r="21" spans="1:11" s="174" customFormat="1">
      <c r="A21" s="173" t="s">
        <v>53</v>
      </c>
      <c r="B21" s="173"/>
      <c r="C21" s="173"/>
      <c r="D21" s="173"/>
      <c r="E21" s="173"/>
      <c r="F21" s="173"/>
      <c r="G21" s="173"/>
      <c r="H21" s="173"/>
      <c r="I21" s="173"/>
      <c r="J21" s="173"/>
    </row>
    <row r="22" spans="1:11" s="174" customFormat="1">
      <c r="A22" s="173" t="s">
        <v>54</v>
      </c>
      <c r="B22" s="173"/>
      <c r="C22" s="173"/>
      <c r="D22" s="173"/>
      <c r="E22" s="173"/>
      <c r="F22" s="173"/>
      <c r="G22" s="173"/>
      <c r="H22" s="173"/>
      <c r="I22" s="173"/>
      <c r="J22" s="173"/>
    </row>
    <row r="23" spans="1:11" s="174" customFormat="1">
      <c r="B23" s="173"/>
      <c r="C23" s="173"/>
      <c r="D23" s="173"/>
      <c r="E23" s="173"/>
      <c r="F23" s="173"/>
      <c r="G23" s="173"/>
      <c r="H23" s="173"/>
      <c r="I23" s="173"/>
      <c r="J23" s="173"/>
    </row>
    <row r="24" spans="1:11" s="174" customFormat="1">
      <c r="A24" s="173" t="s">
        <v>55</v>
      </c>
      <c r="B24" s="173"/>
      <c r="C24" s="173"/>
      <c r="D24" s="173"/>
      <c r="E24" s="173"/>
      <c r="F24" s="173"/>
      <c r="G24" s="173"/>
      <c r="H24" s="173"/>
      <c r="I24" s="173"/>
      <c r="J24" s="173"/>
    </row>
    <row r="25" spans="1:11" s="174" customFormat="1">
      <c r="A25" s="173" t="s">
        <v>56</v>
      </c>
      <c r="B25" s="173"/>
      <c r="C25" s="173"/>
      <c r="D25" s="173"/>
      <c r="E25" s="173"/>
      <c r="F25" s="173"/>
      <c r="G25" s="173"/>
      <c r="H25" s="173"/>
      <c r="I25" s="173"/>
      <c r="J25" s="173"/>
    </row>
    <row r="26" spans="1:11" s="174" customFormat="1">
      <c r="A26" s="173" t="s">
        <v>57</v>
      </c>
      <c r="B26" s="173"/>
      <c r="C26" s="173"/>
      <c r="D26" s="173"/>
      <c r="E26" s="173"/>
      <c r="F26" s="173"/>
      <c r="G26" s="173"/>
      <c r="H26" s="173"/>
      <c r="I26" s="173"/>
      <c r="J26" s="173"/>
    </row>
    <row r="27" spans="1:11" s="174" customFormat="1">
      <c r="A27" s="173" t="s">
        <v>58</v>
      </c>
      <c r="B27" s="173"/>
      <c r="C27" s="173"/>
      <c r="D27" s="173"/>
      <c r="E27" s="173"/>
      <c r="F27" s="173"/>
      <c r="G27" s="173"/>
      <c r="H27" s="173"/>
      <c r="I27" s="173"/>
      <c r="J27" s="173"/>
    </row>
    <row r="28" spans="1:11" s="174" customFormat="1">
      <c r="A28" s="173" t="s">
        <v>59</v>
      </c>
      <c r="B28" s="173"/>
      <c r="C28" s="173"/>
      <c r="D28" s="173"/>
      <c r="E28" s="173"/>
      <c r="F28" s="173"/>
      <c r="G28" s="173"/>
      <c r="H28" s="173"/>
      <c r="I28" s="173"/>
      <c r="J28" s="173"/>
    </row>
    <row r="29" spans="1:11" s="174" customFormat="1">
      <c r="A29" s="173" t="s">
        <v>60</v>
      </c>
      <c r="B29" s="173"/>
      <c r="C29" s="173"/>
      <c r="D29" s="173"/>
      <c r="E29" s="173"/>
      <c r="F29" s="173"/>
      <c r="G29" s="173"/>
      <c r="H29" s="173"/>
      <c r="I29" s="173"/>
      <c r="J29" s="173"/>
    </row>
    <row r="30" spans="1:11" s="174" customFormat="1">
      <c r="B30" s="173"/>
      <c r="C30" s="173"/>
      <c r="D30" s="173"/>
      <c r="E30" s="173"/>
      <c r="F30" s="173"/>
      <c r="G30" s="173"/>
      <c r="H30" s="173"/>
      <c r="I30" s="173"/>
      <c r="J30" s="173"/>
    </row>
    <row r="31" spans="1:11" s="174" customFormat="1">
      <c r="A31" s="173" t="s">
        <v>61</v>
      </c>
      <c r="B31" s="173"/>
      <c r="C31" s="173"/>
      <c r="D31" s="173"/>
      <c r="E31" s="173"/>
      <c r="F31" s="173"/>
      <c r="G31" s="173"/>
      <c r="H31" s="173"/>
      <c r="I31" s="173"/>
      <c r="J31" s="173"/>
    </row>
    <row r="32" spans="1:11" s="174" customFormat="1">
      <c r="A32" s="173" t="s">
        <v>62</v>
      </c>
      <c r="B32" s="173"/>
      <c r="C32" s="173"/>
      <c r="D32" s="173"/>
      <c r="E32" s="173"/>
      <c r="F32" s="173"/>
      <c r="G32" s="173"/>
      <c r="H32" s="173"/>
      <c r="I32" s="173"/>
      <c r="J32" s="173"/>
    </row>
    <row r="33" spans="1:10" s="174" customFormat="1">
      <c r="A33" s="173"/>
      <c r="B33" s="173"/>
      <c r="C33" s="173"/>
      <c r="D33" s="173"/>
      <c r="E33" s="173"/>
      <c r="F33" s="173"/>
      <c r="G33" s="173"/>
      <c r="H33" s="173"/>
      <c r="I33" s="173"/>
      <c r="J33" s="173"/>
    </row>
    <row r="34" spans="1:10" s="174" customFormat="1">
      <c r="A34" s="173" t="s">
        <v>63</v>
      </c>
      <c r="B34" s="173"/>
      <c r="C34" s="173"/>
      <c r="D34" s="173"/>
      <c r="E34" s="173"/>
      <c r="F34" s="173"/>
      <c r="G34" s="173"/>
      <c r="H34" s="173"/>
      <c r="I34" s="173"/>
      <c r="J34" s="173"/>
    </row>
    <row r="35" spans="1:10" s="174" customFormat="1">
      <c r="A35" s="173" t="s">
        <v>64</v>
      </c>
      <c r="B35" s="173"/>
      <c r="C35" s="173"/>
      <c r="D35" s="173"/>
      <c r="E35" s="173"/>
      <c r="F35" s="173"/>
      <c r="G35" s="173"/>
      <c r="H35" s="173"/>
      <c r="I35" s="173"/>
      <c r="J35" s="173"/>
    </row>
    <row r="36" spans="1:10" s="174" customFormat="1">
      <c r="A36" s="172"/>
      <c r="B36" s="172"/>
      <c r="C36" s="172"/>
      <c r="D36" s="172"/>
      <c r="E36" s="172"/>
      <c r="F36" s="172"/>
      <c r="G36" s="172"/>
      <c r="H36" s="172"/>
      <c r="I36" s="172"/>
      <c r="J36" s="172"/>
    </row>
    <row r="37" spans="1:10" s="174" customFormat="1">
      <c r="B37" s="173"/>
      <c r="C37" s="173"/>
      <c r="D37" s="173"/>
      <c r="E37" s="173"/>
      <c r="F37" s="173"/>
      <c r="G37" s="173"/>
      <c r="H37" s="173"/>
      <c r="I37" s="173"/>
      <c r="J37" s="173"/>
    </row>
    <row r="38" spans="1:10" s="174" customFormat="1">
      <c r="B38" s="173"/>
      <c r="C38" s="173"/>
      <c r="D38" s="173"/>
      <c r="E38" s="173"/>
      <c r="F38" s="173"/>
      <c r="G38" s="173"/>
      <c r="H38" s="173"/>
      <c r="I38" s="173"/>
      <c r="J38" s="173"/>
    </row>
    <row r="39" spans="1:10" s="174" customFormat="1">
      <c r="A39" s="173"/>
      <c r="B39" s="173"/>
      <c r="C39" s="173"/>
      <c r="D39" s="173"/>
      <c r="E39" s="173"/>
      <c r="F39" s="173"/>
      <c r="G39" s="173"/>
      <c r="H39" s="173"/>
      <c r="I39" s="173"/>
      <c r="J39" s="173"/>
    </row>
    <row r="40" spans="1:10">
      <c r="A40" s="173"/>
      <c r="B40" s="173"/>
      <c r="C40" s="173"/>
      <c r="D40" s="173"/>
      <c r="E40" s="173"/>
      <c r="F40" s="173"/>
      <c r="G40" s="173"/>
      <c r="H40" s="173"/>
      <c r="I40" s="173"/>
      <c r="J40" s="173"/>
    </row>
    <row r="41" spans="1:10">
      <c r="A41" s="173"/>
      <c r="B41" s="173"/>
      <c r="C41" s="173"/>
      <c r="D41" s="173"/>
      <c r="E41" s="173"/>
      <c r="F41" s="173"/>
      <c r="G41" s="173"/>
      <c r="H41" s="173"/>
      <c r="I41" s="173"/>
      <c r="J41" s="173"/>
    </row>
    <row r="42" spans="1:10">
      <c r="A42" s="173"/>
      <c r="B42" s="173"/>
      <c r="C42" s="173"/>
      <c r="D42" s="173"/>
      <c r="E42" s="173"/>
      <c r="F42" s="173"/>
      <c r="G42" s="173"/>
      <c r="H42" s="173"/>
      <c r="I42" s="173"/>
      <c r="J42" s="173"/>
    </row>
    <row r="43" spans="1:10">
      <c r="A43" s="173"/>
      <c r="B43" s="173"/>
      <c r="C43" s="173"/>
      <c r="D43" s="173"/>
      <c r="E43" s="173"/>
      <c r="F43" s="173"/>
      <c r="G43" s="173"/>
      <c r="H43" s="173"/>
      <c r="I43" s="173"/>
      <c r="J43" s="173"/>
    </row>
    <row r="44" spans="1:10">
      <c r="B44" s="173"/>
      <c r="C44" s="173"/>
      <c r="D44" s="173"/>
      <c r="E44" s="173"/>
      <c r="F44" s="173"/>
      <c r="G44" s="173"/>
      <c r="H44" s="173"/>
      <c r="I44" s="173"/>
      <c r="J44" s="173"/>
    </row>
    <row r="48" spans="1:10">
      <c r="A48" s="174"/>
    </row>
    <row r="49" spans="1:10">
      <c r="A49" s="173"/>
      <c r="J49" s="175"/>
    </row>
    <row r="50" spans="1:10">
      <c r="A50" s="173"/>
      <c r="J50" s="175"/>
    </row>
    <row r="51" spans="1:10">
      <c r="A51" s="173"/>
      <c r="J51" s="175"/>
    </row>
    <row r="52" spans="1:10">
      <c r="A52" s="173"/>
      <c r="J52" s="175"/>
    </row>
    <row r="53" spans="1:10">
      <c r="A53" s="173"/>
      <c r="J53" s="175"/>
    </row>
    <row r="54" spans="1:10">
      <c r="A54" s="173"/>
      <c r="J54" s="175"/>
    </row>
    <row r="57" spans="1:10">
      <c r="A57" s="176"/>
      <c r="B57" s="176"/>
      <c r="C57" s="176"/>
      <c r="D57" s="176"/>
      <c r="E57" s="176"/>
      <c r="F57" s="176"/>
      <c r="G57" s="176"/>
      <c r="H57" s="176"/>
      <c r="I57" s="176"/>
      <c r="J57" s="177"/>
    </row>
    <row r="58" spans="1:10">
      <c r="A58" s="176"/>
      <c r="B58" s="176"/>
      <c r="C58" s="176"/>
      <c r="D58" s="176"/>
      <c r="E58" s="176"/>
      <c r="F58" s="176"/>
      <c r="G58" s="176"/>
      <c r="H58" s="176"/>
      <c r="I58" s="176"/>
      <c r="J58" s="177"/>
    </row>
    <row r="59" spans="1:10">
      <c r="A59" s="176"/>
      <c r="B59" s="176"/>
      <c r="C59" s="176"/>
      <c r="D59" s="176"/>
      <c r="E59" s="176"/>
      <c r="F59" s="176"/>
      <c r="G59" s="176"/>
      <c r="H59" s="176"/>
      <c r="I59" s="176"/>
      <c r="J59" s="177"/>
    </row>
    <row r="60" spans="1:10">
      <c r="A60" s="176"/>
      <c r="B60" s="176"/>
      <c r="C60" s="176"/>
      <c r="D60" s="176"/>
      <c r="E60" s="176"/>
      <c r="F60" s="176"/>
      <c r="G60" s="176"/>
      <c r="H60" s="176"/>
      <c r="I60" s="176"/>
      <c r="J60" s="177"/>
    </row>
    <row r="61" spans="1:10">
      <c r="A61" s="176"/>
      <c r="B61" s="176"/>
      <c r="C61" s="176"/>
      <c r="D61" s="176"/>
      <c r="E61" s="176"/>
      <c r="F61" s="176"/>
      <c r="G61" s="176"/>
      <c r="H61" s="176"/>
      <c r="I61" s="176"/>
      <c r="J61" s="177"/>
    </row>
    <row r="62" spans="1:10">
      <c r="A62" s="176"/>
      <c r="B62" s="176"/>
      <c r="C62" s="176"/>
      <c r="D62" s="176"/>
      <c r="E62" s="176"/>
      <c r="F62" s="176"/>
      <c r="G62" s="176"/>
      <c r="H62" s="176"/>
      <c r="I62" s="176"/>
      <c r="J62" s="177"/>
    </row>
  </sheetData>
  <pageMargins left="0.8" right="0.75" top="0.87" bottom="0.96" header="0.81" footer="0.77"/>
  <pageSetup scale="84" orientation="portrait" r:id="rId1"/>
  <headerFooter alignWithMargins="0">
    <oddHeader xml:space="preserve">&amp;RPage 4.3.1
</oddHeader>
    <oddFooter xml:space="preserve">&amp;R&amp;14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Normal="100" zoomScaleSheetLayoutView="80" workbookViewId="0">
      <pane ySplit="5" topLeftCell="A6" activePane="bottomLeft" state="frozen"/>
      <selection activeCell="F12" sqref="F12"/>
      <selection pane="bottomLeft" activeCell="A6" sqref="A6"/>
    </sheetView>
  </sheetViews>
  <sheetFormatPr defaultColWidth="8.875" defaultRowHeight="12.75"/>
  <cols>
    <col min="1" max="1" width="9.875" style="54" customWidth="1"/>
    <col min="2" max="2" width="32.375" style="48" bestFit="1" customWidth="1"/>
    <col min="3" max="3" width="16.75" style="48" customWidth="1"/>
    <col min="4" max="4" width="2.125" style="49" customWidth="1"/>
    <col min="5" max="5" width="19.125" style="48" bestFit="1" customWidth="1"/>
    <col min="6" max="6" width="13" style="48" bestFit="1" customWidth="1"/>
    <col min="7" max="7" width="3.75" style="49" bestFit="1" customWidth="1"/>
    <col min="8" max="8" width="19.75" style="48" bestFit="1" customWidth="1"/>
    <col min="9" max="9" width="13.5" style="48" bestFit="1" customWidth="1"/>
    <col min="10" max="10" width="7.375" style="51" bestFit="1" customWidth="1"/>
    <col min="11" max="11" width="12.625" style="49" customWidth="1"/>
    <col min="12" max="16384" width="8.875" style="49"/>
  </cols>
  <sheetData>
    <row r="1" spans="1:10">
      <c r="A1" s="47" t="str">
        <f>+'4.3.1'!A1</f>
        <v>PacifiCorp</v>
      </c>
      <c r="F1" s="50" t="s">
        <v>65</v>
      </c>
    </row>
    <row r="2" spans="1:10">
      <c r="A2" s="47" t="s">
        <v>2</v>
      </c>
      <c r="E2" s="52"/>
      <c r="F2" s="52"/>
      <c r="G2" s="53"/>
      <c r="H2" s="52"/>
      <c r="I2" s="52"/>
    </row>
    <row r="3" spans="1:10" ht="13.5" thickBot="1">
      <c r="A3" s="47" t="s">
        <v>137</v>
      </c>
      <c r="F3" s="54"/>
      <c r="G3" s="53"/>
      <c r="I3" s="54"/>
    </row>
    <row r="4" spans="1:10">
      <c r="C4" s="55"/>
      <c r="E4" s="56" t="s">
        <v>66</v>
      </c>
      <c r="F4" s="55"/>
      <c r="H4" s="56" t="s">
        <v>67</v>
      </c>
      <c r="I4" s="55"/>
    </row>
    <row r="5" spans="1:10" s="60" customFormat="1" ht="25.5">
      <c r="A5" s="57" t="s">
        <v>68</v>
      </c>
      <c r="B5" s="58" t="s">
        <v>69</v>
      </c>
      <c r="C5" s="58" t="s">
        <v>70</v>
      </c>
      <c r="D5" s="58"/>
      <c r="E5" s="59" t="s">
        <v>70</v>
      </c>
      <c r="F5" s="58" t="s">
        <v>71</v>
      </c>
      <c r="G5" s="58"/>
      <c r="H5" s="59" t="s">
        <v>72</v>
      </c>
      <c r="I5" s="58" t="s">
        <v>73</v>
      </c>
      <c r="J5" s="58" t="s">
        <v>74</v>
      </c>
    </row>
    <row r="6" spans="1:10">
      <c r="A6" s="61" t="s">
        <v>75</v>
      </c>
      <c r="B6" s="62" t="s">
        <v>76</v>
      </c>
      <c r="C6" s="63">
        <v>427686084.17000002</v>
      </c>
      <c r="E6" s="64">
        <f>'4.3.3-4.3.4'!R52</f>
        <v>432018965.02375233</v>
      </c>
      <c r="F6" s="63">
        <f>E6-C6</f>
        <v>4332880.853752315</v>
      </c>
      <c r="H6" s="64">
        <f>'4.3.3-4.3.4'!R85</f>
        <v>436178120.45329422</v>
      </c>
      <c r="I6" s="63">
        <f>H6-E6</f>
        <v>4159155.4295418859</v>
      </c>
    </row>
    <row r="7" spans="1:10">
      <c r="A7" s="61" t="s">
        <v>77</v>
      </c>
      <c r="B7" s="62" t="s">
        <v>78</v>
      </c>
      <c r="C7" s="63">
        <v>57765409.339999996</v>
      </c>
      <c r="E7" s="64">
        <f>'4.3.3-4.3.4'!R53</f>
        <v>58350629.774806015</v>
      </c>
      <c r="F7" s="63">
        <f>E7-C7</f>
        <v>585220.43480601907</v>
      </c>
      <c r="H7" s="64">
        <f>'4.3.3-4.3.4'!R86</f>
        <v>58912385.989910439</v>
      </c>
      <c r="I7" s="63">
        <f>H7-E7</f>
        <v>561756.21510442346</v>
      </c>
    </row>
    <row r="8" spans="1:10">
      <c r="A8" s="61" t="s">
        <v>79</v>
      </c>
      <c r="B8" s="62" t="s">
        <v>80</v>
      </c>
      <c r="C8" s="63">
        <v>7229138.2999999989</v>
      </c>
      <c r="E8" s="64">
        <f>'4.3.3-4.3.4'!R54</f>
        <v>7302376.5840792805</v>
      </c>
      <c r="F8" s="63">
        <f>E8-C8</f>
        <v>73238.284079281613</v>
      </c>
      <c r="H8" s="64">
        <f>'4.3.3-4.3.4'!R87</f>
        <v>7372678.4033907615</v>
      </c>
      <c r="I8" s="63">
        <f>H8-E8</f>
        <v>70301.819311480969</v>
      </c>
    </row>
    <row r="9" spans="1:10">
      <c r="A9" s="65"/>
      <c r="B9" s="66" t="s">
        <v>81</v>
      </c>
      <c r="C9" s="67">
        <f>SUBTOTAL(9,C6:C8)</f>
        <v>492680631.81</v>
      </c>
      <c r="D9" s="68"/>
      <c r="E9" s="69">
        <f>SUBTOTAL(9,E6:E8)</f>
        <v>497671971.38263762</v>
      </c>
      <c r="F9" s="67">
        <f>SUBTOTAL(9,F6:F8)</f>
        <v>4991339.5726376157</v>
      </c>
      <c r="G9" s="68"/>
      <c r="H9" s="69">
        <f>SUBTOTAL(9,H6:H8)</f>
        <v>502463184.84659541</v>
      </c>
      <c r="I9" s="67">
        <f>SUBTOTAL(9,I6:I8)</f>
        <v>4791213.4639577903</v>
      </c>
      <c r="J9" s="51" t="s">
        <v>82</v>
      </c>
    </row>
    <row r="10" spans="1:10">
      <c r="A10" s="61"/>
      <c r="B10" s="62"/>
      <c r="C10" s="62"/>
      <c r="E10" s="70"/>
      <c r="F10" s="62"/>
      <c r="H10" s="70"/>
      <c r="I10" s="62"/>
    </row>
    <row r="11" spans="1:10">
      <c r="A11" s="71">
        <v>500410</v>
      </c>
      <c r="B11" s="66" t="s">
        <v>83</v>
      </c>
      <c r="C11" s="67">
        <v>25795640.609999999</v>
      </c>
      <c r="D11" s="68"/>
      <c r="E11" s="69">
        <f>C11</f>
        <v>25795640.609999999</v>
      </c>
      <c r="F11" s="67">
        <f t="shared" ref="F11" si="0">E11-C11</f>
        <v>0</v>
      </c>
      <c r="G11" s="68"/>
      <c r="H11" s="69">
        <f>C11*1+('4.3.2'!C11*('4.3.5'!I11*0.5+'4.3.5'!I26*0.5))</f>
        <v>26334769.498748999</v>
      </c>
      <c r="I11" s="67">
        <f>H11-E11</f>
        <v>539128.88874899969</v>
      </c>
    </row>
    <row r="12" spans="1:10">
      <c r="A12" s="61"/>
      <c r="B12" s="62"/>
      <c r="C12" s="62"/>
      <c r="E12" s="70"/>
      <c r="F12" s="62"/>
      <c r="H12" s="70"/>
      <c r="I12" s="62"/>
    </row>
    <row r="13" spans="1:10">
      <c r="A13" s="61">
        <v>580500</v>
      </c>
      <c r="B13" s="62" t="s">
        <v>84</v>
      </c>
      <c r="C13" s="63">
        <v>36485954.050000004</v>
      </c>
      <c r="E13" s="64">
        <f>C13+F13</f>
        <v>36844436.409573257</v>
      </c>
      <c r="F13" s="63">
        <f>'4.3.6'!D17</f>
        <v>358482.35957325029</v>
      </c>
      <c r="H13" s="64">
        <f>E13+I13</f>
        <v>37229434.200153716</v>
      </c>
      <c r="I13" s="63">
        <f>'4.3.6'!D32</f>
        <v>384997.79058045632</v>
      </c>
      <c r="J13" s="51" t="s">
        <v>85</v>
      </c>
    </row>
    <row r="14" spans="1:10">
      <c r="A14" s="61">
        <v>580700</v>
      </c>
      <c r="B14" s="62" t="s">
        <v>86</v>
      </c>
      <c r="C14" s="63">
        <v>3891055.88</v>
      </c>
      <c r="E14" s="64">
        <f>C14</f>
        <v>3891055.88</v>
      </c>
      <c r="F14" s="63">
        <f>E14-C14</f>
        <v>0</v>
      </c>
      <c r="H14" s="64">
        <f>E14</f>
        <v>3891055.88</v>
      </c>
      <c r="I14" s="63">
        <f>H14-E14</f>
        <v>0</v>
      </c>
    </row>
    <row r="15" spans="1:10">
      <c r="A15" s="65"/>
      <c r="B15" s="66" t="s">
        <v>87</v>
      </c>
      <c r="C15" s="67">
        <f>SUBTOTAL(9,C13:C14)</f>
        <v>40377009.930000007</v>
      </c>
      <c r="D15" s="68"/>
      <c r="E15" s="69">
        <f>SUBTOTAL(9,E13:E14)</f>
        <v>40735492.28957326</v>
      </c>
      <c r="F15" s="67">
        <f>SUBTOTAL(9,F13:F14)</f>
        <v>358482.35957325029</v>
      </c>
      <c r="G15" s="68"/>
      <c r="H15" s="69">
        <f>SUBTOTAL(9,H13:H14)</f>
        <v>41120490.080153719</v>
      </c>
      <c r="I15" s="67">
        <f>SUBTOTAL(9,I13:I14)</f>
        <v>384997.79058045632</v>
      </c>
      <c r="J15" s="72"/>
    </row>
    <row r="16" spans="1:10">
      <c r="A16" s="61"/>
      <c r="B16" s="62"/>
      <c r="C16" s="62"/>
      <c r="E16" s="70"/>
      <c r="F16" s="62"/>
      <c r="H16" s="70"/>
      <c r="I16" s="62"/>
    </row>
    <row r="17" spans="1:10">
      <c r="A17" s="61">
        <v>501115</v>
      </c>
      <c r="B17" s="62" t="s">
        <v>88</v>
      </c>
      <c r="C17" s="63">
        <v>3411759.7399999993</v>
      </c>
      <c r="E17" s="73">
        <v>0</v>
      </c>
      <c r="F17" s="63">
        <f>E17-C17</f>
        <v>-3411759.7399999993</v>
      </c>
      <c r="H17" s="64">
        <v>0</v>
      </c>
      <c r="I17" s="63">
        <f>H17-E17</f>
        <v>0</v>
      </c>
    </row>
    <row r="18" spans="1:10">
      <c r="A18" s="61" t="s">
        <v>249</v>
      </c>
      <c r="B18" s="62" t="s">
        <v>252</v>
      </c>
      <c r="C18" s="63">
        <v>58924130.509999998</v>
      </c>
      <c r="E18" s="270">
        <f t="shared" ref="E18:E21" si="1">C18</f>
        <v>58924130.509999998</v>
      </c>
      <c r="F18" s="63">
        <f t="shared" ref="F18:F21" si="2">E18-C18</f>
        <v>0</v>
      </c>
      <c r="H18" s="64">
        <f t="shared" ref="H18:H21" si="3">E18</f>
        <v>58924130.509999998</v>
      </c>
      <c r="I18" s="63">
        <f t="shared" ref="I18:I21" si="4">H18-E18</f>
        <v>0</v>
      </c>
      <c r="J18" s="269"/>
    </row>
    <row r="19" spans="1:10">
      <c r="A19" s="61" t="s">
        <v>253</v>
      </c>
      <c r="B19" s="62" t="s">
        <v>254</v>
      </c>
      <c r="C19" s="63">
        <v>36399520.510000005</v>
      </c>
      <c r="E19" s="270">
        <f t="shared" si="1"/>
        <v>36399520.510000005</v>
      </c>
      <c r="F19" s="63">
        <f t="shared" si="2"/>
        <v>0</v>
      </c>
      <c r="H19" s="64">
        <f t="shared" si="3"/>
        <v>36399520.510000005</v>
      </c>
      <c r="I19" s="63">
        <f t="shared" si="4"/>
        <v>0</v>
      </c>
      <c r="J19" s="269"/>
    </row>
    <row r="20" spans="1:10">
      <c r="A20" s="61" t="s">
        <v>248</v>
      </c>
      <c r="B20" s="62" t="s">
        <v>255</v>
      </c>
      <c r="C20" s="63">
        <v>8362232.4000000004</v>
      </c>
      <c r="E20" s="270">
        <f t="shared" si="1"/>
        <v>8362232.4000000004</v>
      </c>
      <c r="F20" s="63">
        <f t="shared" si="2"/>
        <v>0</v>
      </c>
      <c r="H20" s="64">
        <f t="shared" si="3"/>
        <v>8362232.4000000004</v>
      </c>
      <c r="I20" s="63">
        <f t="shared" si="4"/>
        <v>0</v>
      </c>
      <c r="J20" s="269"/>
    </row>
    <row r="21" spans="1:10">
      <c r="A21" s="61" t="s">
        <v>256</v>
      </c>
      <c r="B21" s="62" t="s">
        <v>257</v>
      </c>
      <c r="C21" s="63">
        <v>34715024.910000011</v>
      </c>
      <c r="E21" s="270">
        <f t="shared" si="1"/>
        <v>34715024.910000011</v>
      </c>
      <c r="F21" s="63">
        <f t="shared" si="2"/>
        <v>0</v>
      </c>
      <c r="H21" s="64">
        <f t="shared" si="3"/>
        <v>34715024.910000011</v>
      </c>
      <c r="I21" s="63">
        <f t="shared" si="4"/>
        <v>0</v>
      </c>
      <c r="J21" s="269"/>
    </row>
    <row r="22" spans="1:10">
      <c r="A22" s="61" t="s">
        <v>89</v>
      </c>
      <c r="B22" s="62" t="s">
        <v>90</v>
      </c>
      <c r="C22" s="63">
        <v>23241743.509999931</v>
      </c>
      <c r="E22" s="270">
        <f>C22</f>
        <v>23241743.509999931</v>
      </c>
      <c r="F22" s="63">
        <f>E22-C22</f>
        <v>0</v>
      </c>
      <c r="H22" s="64">
        <f>E22</f>
        <v>23241743.509999931</v>
      </c>
      <c r="I22" s="63">
        <f>H22-E22</f>
        <v>0</v>
      </c>
    </row>
    <row r="23" spans="1:10">
      <c r="A23" s="65"/>
      <c r="B23" s="66" t="s">
        <v>91</v>
      </c>
      <c r="C23" s="67">
        <f>SUM(C17:C22)</f>
        <v>165054411.57999995</v>
      </c>
      <c r="D23" s="68"/>
      <c r="E23" s="69">
        <f>SUM(E17:E22)</f>
        <v>161642651.83999997</v>
      </c>
      <c r="F23" s="67">
        <f>SUM(F17:F22)</f>
        <v>-3411759.7399999993</v>
      </c>
      <c r="G23" s="68"/>
      <c r="H23" s="69">
        <f>SUM(H17:H22)</f>
        <v>161642651.83999997</v>
      </c>
      <c r="I23" s="67">
        <f>SUM(I17:I22)</f>
        <v>0</v>
      </c>
      <c r="J23" s="72"/>
    </row>
    <row r="24" spans="1:10">
      <c r="A24" s="61"/>
      <c r="B24" s="62"/>
      <c r="C24" s="62"/>
      <c r="E24" s="70"/>
      <c r="F24" s="62"/>
      <c r="H24" s="70"/>
      <c r="I24" s="62"/>
    </row>
    <row r="25" spans="1:10">
      <c r="A25" s="74" t="s">
        <v>92</v>
      </c>
      <c r="B25" s="66"/>
      <c r="C25" s="67">
        <f>C9+C15+C23+C11</f>
        <v>723907693.92999995</v>
      </c>
      <c r="D25" s="68"/>
      <c r="E25" s="69">
        <f>E9+E15+E23+E11</f>
        <v>725845756.12221086</v>
      </c>
      <c r="F25" s="67">
        <f>F9+F15+F23+F11</f>
        <v>1938062.1922108671</v>
      </c>
      <c r="G25" s="68"/>
      <c r="H25" s="69">
        <f>H9+H15+H23+H11</f>
        <v>731561096.26549816</v>
      </c>
      <c r="I25" s="67">
        <f>I9+I15+I23+I11</f>
        <v>5715340.1432872461</v>
      </c>
      <c r="J25" s="51" t="s">
        <v>93</v>
      </c>
    </row>
    <row r="26" spans="1:10">
      <c r="A26" s="61"/>
      <c r="B26" s="62"/>
      <c r="C26" s="62"/>
      <c r="E26" s="70"/>
      <c r="F26" s="62"/>
      <c r="H26" s="70"/>
      <c r="I26" s="62"/>
    </row>
    <row r="27" spans="1:10">
      <c r="A27" s="75" t="s">
        <v>94</v>
      </c>
      <c r="B27" s="62"/>
      <c r="C27" s="63">
        <v>226457418.55589375</v>
      </c>
      <c r="E27" s="64">
        <v>227063695.52287304</v>
      </c>
      <c r="F27" s="63">
        <f>E27-C27</f>
        <v>606276.96697929502</v>
      </c>
      <c r="H27" s="64">
        <v>228851604.65254566</v>
      </c>
      <c r="I27" s="63">
        <f>H27-E27</f>
        <v>1787909.1296726167</v>
      </c>
      <c r="J27" s="51" t="s">
        <v>93</v>
      </c>
    </row>
    <row r="28" spans="1:10">
      <c r="A28" s="61"/>
      <c r="B28" s="62"/>
      <c r="C28" s="62"/>
      <c r="E28" s="70"/>
      <c r="F28" s="62"/>
      <c r="H28" s="70"/>
      <c r="I28" s="62"/>
    </row>
    <row r="29" spans="1:10" ht="13.5" thickBot="1">
      <c r="A29" s="74" t="s">
        <v>95</v>
      </c>
      <c r="B29" s="66"/>
      <c r="C29" s="67">
        <f>C25-C27</f>
        <v>497450275.37410617</v>
      </c>
      <c r="D29" s="68"/>
      <c r="E29" s="76">
        <f>E25-E27</f>
        <v>498782060.59933782</v>
      </c>
      <c r="F29" s="67">
        <f>E29-C29</f>
        <v>1331785.2252316475</v>
      </c>
      <c r="G29" s="68"/>
      <c r="H29" s="76">
        <f>H25-H27</f>
        <v>502709491.61295247</v>
      </c>
      <c r="I29" s="67">
        <f>H29-E29</f>
        <v>3927431.0136146545</v>
      </c>
      <c r="J29" s="51" t="s">
        <v>93</v>
      </c>
    </row>
    <row r="30" spans="1:10">
      <c r="A30" s="77"/>
      <c r="B30" s="68"/>
      <c r="C30" s="78"/>
      <c r="D30" s="68"/>
      <c r="E30" s="78"/>
      <c r="F30" s="79" t="s">
        <v>96</v>
      </c>
      <c r="G30" s="51"/>
      <c r="H30" s="80"/>
      <c r="I30" s="79" t="s">
        <v>97</v>
      </c>
    </row>
    <row r="31" spans="1:10">
      <c r="A31" s="61"/>
      <c r="B31" s="62"/>
      <c r="C31" s="62"/>
      <c r="E31" s="49"/>
      <c r="F31" s="49"/>
      <c r="H31" s="49"/>
      <c r="I31" s="62"/>
    </row>
    <row r="32" spans="1:10" s="268" customFormat="1">
      <c r="A32" s="262"/>
      <c r="B32" s="263"/>
      <c r="C32" s="264">
        <f>C27/C25</f>
        <v>0.31282637338261471</v>
      </c>
      <c r="D32" s="265"/>
      <c r="E32" s="264">
        <f>E27/E25</f>
        <v>0.31282637338261471</v>
      </c>
      <c r="F32" s="264"/>
      <c r="G32" s="264"/>
      <c r="H32" s="264">
        <f>H27/H25</f>
        <v>0.31282637338261471</v>
      </c>
      <c r="I32" s="266"/>
      <c r="J32" s="267"/>
    </row>
    <row r="33" spans="2:9">
      <c r="C33" s="81" t="s">
        <v>65</v>
      </c>
    </row>
    <row r="34" spans="2:9">
      <c r="B34" s="82"/>
      <c r="C34" s="83"/>
      <c r="D34" s="84"/>
      <c r="E34" s="85" t="s">
        <v>65</v>
      </c>
      <c r="F34" s="86"/>
    </row>
    <row r="35" spans="2:9">
      <c r="B35" s="82"/>
      <c r="C35" s="87"/>
      <c r="D35" s="84" t="s">
        <v>65</v>
      </c>
      <c r="E35" s="88" t="s">
        <v>65</v>
      </c>
      <c r="F35" s="86"/>
    </row>
    <row r="36" spans="2:9">
      <c r="B36" s="82"/>
      <c r="C36" s="89"/>
      <c r="D36" s="84"/>
      <c r="E36" s="90"/>
      <c r="F36" s="91"/>
      <c r="H36" s="92"/>
      <c r="I36" s="92"/>
    </row>
    <row r="37" spans="2:9">
      <c r="B37" s="82"/>
      <c r="C37" s="93"/>
      <c r="D37" s="84"/>
      <c r="E37" s="90"/>
      <c r="F37" s="91"/>
      <c r="H37" s="92"/>
      <c r="I37" s="92"/>
    </row>
    <row r="38" spans="2:9">
      <c r="B38" s="82"/>
      <c r="C38" s="261"/>
      <c r="D38" s="84"/>
      <c r="E38" s="90"/>
      <c r="F38" s="91"/>
      <c r="H38" s="92"/>
      <c r="I38" s="92"/>
    </row>
    <row r="39" spans="2:9">
      <c r="B39" s="94"/>
      <c r="C39" s="95" t="s">
        <v>65</v>
      </c>
      <c r="E39" s="96"/>
      <c r="F39" s="92"/>
      <c r="H39" s="92"/>
      <c r="I39" s="92"/>
    </row>
    <row r="40" spans="2:9">
      <c r="C40" s="97"/>
      <c r="E40" s="98"/>
      <c r="F40" s="92"/>
      <c r="H40" s="92"/>
      <c r="I40" s="92"/>
    </row>
    <row r="41" spans="2:9">
      <c r="B41" s="94"/>
      <c r="C41" s="97"/>
      <c r="E41" s="92"/>
      <c r="F41" s="92"/>
      <c r="H41" s="92"/>
      <c r="I41" s="92"/>
    </row>
    <row r="42" spans="2:9">
      <c r="B42" s="94"/>
      <c r="C42" s="97"/>
      <c r="E42" s="92"/>
      <c r="F42" s="92"/>
      <c r="H42" s="92"/>
      <c r="I42" s="92"/>
    </row>
    <row r="43" spans="2:9">
      <c r="B43" s="94"/>
      <c r="C43" s="92"/>
      <c r="E43" s="92"/>
      <c r="F43" s="92"/>
      <c r="H43" s="92"/>
      <c r="I43" s="92"/>
    </row>
    <row r="44" spans="2:9">
      <c r="B44" s="94"/>
      <c r="C44" s="94"/>
      <c r="E44" s="94"/>
      <c r="F44" s="94"/>
      <c r="G44" s="99"/>
      <c r="H44" s="92"/>
      <c r="I44" s="92"/>
    </row>
    <row r="45" spans="2:9">
      <c r="B45" s="94"/>
      <c r="C45" s="94"/>
      <c r="E45" s="94"/>
      <c r="F45" s="97"/>
      <c r="H45" s="92"/>
      <c r="I45" s="92"/>
    </row>
    <row r="46" spans="2:9">
      <c r="B46" s="94"/>
      <c r="C46" s="94"/>
      <c r="E46" s="94"/>
      <c r="F46" s="97"/>
      <c r="H46" s="92"/>
      <c r="I46" s="92"/>
    </row>
    <row r="47" spans="2:9">
      <c r="B47" s="94"/>
      <c r="C47" s="94"/>
      <c r="E47" s="94"/>
      <c r="F47" s="97"/>
      <c r="H47" s="92"/>
      <c r="I47" s="92"/>
    </row>
    <row r="48" spans="2:9">
      <c r="B48" s="94"/>
      <c r="C48" s="94"/>
      <c r="E48" s="94"/>
      <c r="F48" s="100"/>
      <c r="H48" s="92"/>
      <c r="I48" s="92"/>
    </row>
    <row r="49" spans="2:10">
      <c r="B49" s="94"/>
      <c r="C49" s="94"/>
      <c r="E49" s="94"/>
      <c r="F49" s="97"/>
      <c r="H49" s="92"/>
      <c r="I49" s="92"/>
    </row>
    <row r="50" spans="2:10">
      <c r="B50" s="94"/>
      <c r="C50" s="94"/>
      <c r="E50" s="94"/>
      <c r="F50" s="97"/>
      <c r="H50" s="92"/>
      <c r="I50" s="92"/>
    </row>
    <row r="51" spans="2:10">
      <c r="B51" s="94"/>
      <c r="C51" s="94"/>
      <c r="E51" s="94"/>
      <c r="F51" s="97"/>
      <c r="H51" s="92"/>
      <c r="I51" s="92"/>
    </row>
    <row r="52" spans="2:10">
      <c r="B52" s="94"/>
      <c r="C52" s="94"/>
      <c r="E52" s="94"/>
      <c r="F52" s="97"/>
      <c r="H52" s="280"/>
      <c r="I52" s="280"/>
      <c r="J52" s="281"/>
    </row>
    <row r="53" spans="2:10">
      <c r="B53" s="94"/>
      <c r="C53" s="94"/>
      <c r="E53" s="94"/>
      <c r="F53" s="97"/>
      <c r="H53" s="92"/>
      <c r="I53" s="92"/>
    </row>
    <row r="54" spans="2:10">
      <c r="B54" s="94"/>
      <c r="C54" s="94"/>
      <c r="E54" s="94"/>
      <c r="F54" s="97"/>
      <c r="H54" s="92"/>
      <c r="I54" s="92"/>
    </row>
    <row r="55" spans="2:10">
      <c r="B55" s="94"/>
      <c r="C55" s="94"/>
      <c r="E55" s="94"/>
      <c r="F55" s="97"/>
      <c r="H55" s="92"/>
      <c r="I55" s="92"/>
    </row>
    <row r="56" spans="2:10">
      <c r="B56" s="94"/>
      <c r="C56" s="94"/>
      <c r="E56" s="94"/>
      <c r="F56" s="97"/>
      <c r="H56" s="92"/>
      <c r="I56" s="92"/>
    </row>
    <row r="57" spans="2:10">
      <c r="B57" s="94"/>
      <c r="C57" s="94"/>
      <c r="E57" s="94"/>
      <c r="F57" s="97"/>
      <c r="H57" s="92"/>
      <c r="I57" s="92"/>
    </row>
    <row r="58" spans="2:10">
      <c r="B58" s="94"/>
      <c r="C58" s="94"/>
      <c r="E58" s="94"/>
      <c r="F58" s="97"/>
      <c r="H58" s="92"/>
      <c r="I58" s="92"/>
    </row>
    <row r="59" spans="2:10">
      <c r="B59" s="101"/>
      <c r="C59" s="101"/>
      <c r="D59" s="102"/>
      <c r="E59" s="101"/>
      <c r="F59" s="103"/>
      <c r="H59" s="92"/>
      <c r="I59" s="92"/>
    </row>
    <row r="60" spans="2:10">
      <c r="B60" s="101"/>
      <c r="C60" s="101"/>
      <c r="D60" s="102"/>
      <c r="E60" s="101"/>
      <c r="F60" s="103"/>
      <c r="H60" s="92"/>
      <c r="I60" s="92"/>
    </row>
    <row r="61" spans="2:10">
      <c r="B61" s="101"/>
      <c r="C61" s="101"/>
      <c r="D61" s="102"/>
      <c r="E61" s="101"/>
      <c r="F61" s="103"/>
      <c r="H61" s="92"/>
      <c r="I61" s="92"/>
    </row>
    <row r="62" spans="2:10">
      <c r="B62" s="101"/>
      <c r="C62" s="101"/>
      <c r="D62" s="102"/>
      <c r="E62" s="101"/>
      <c r="F62" s="103"/>
      <c r="H62" s="92"/>
      <c r="I62" s="92"/>
    </row>
    <row r="63" spans="2:10">
      <c r="B63" s="101"/>
      <c r="C63" s="101"/>
      <c r="D63" s="102"/>
      <c r="E63" s="101"/>
      <c r="F63" s="103"/>
      <c r="H63" s="92"/>
      <c r="I63" s="92"/>
    </row>
    <row r="64" spans="2:10">
      <c r="B64" s="101"/>
      <c r="C64" s="101"/>
      <c r="D64" s="102"/>
      <c r="E64" s="101"/>
      <c r="F64" s="103"/>
      <c r="H64" s="92"/>
      <c r="I64" s="92"/>
    </row>
    <row r="65" spans="2:9">
      <c r="B65" s="102"/>
      <c r="C65" s="101"/>
      <c r="D65" s="102"/>
      <c r="E65" s="101"/>
      <c r="F65" s="103"/>
      <c r="H65" s="92"/>
      <c r="I65" s="92"/>
    </row>
    <row r="66" spans="2:9">
      <c r="B66" s="94"/>
      <c r="C66" s="94"/>
      <c r="E66" s="97"/>
      <c r="F66" s="97"/>
      <c r="H66" s="92"/>
      <c r="I66" s="92"/>
    </row>
    <row r="67" spans="2:9">
      <c r="B67" s="92"/>
      <c r="C67" s="94"/>
      <c r="E67" s="97"/>
      <c r="F67" s="97"/>
      <c r="H67" s="92"/>
      <c r="I67" s="92"/>
    </row>
    <row r="68" spans="2:9">
      <c r="B68" s="92"/>
      <c r="C68" s="92"/>
      <c r="E68" s="92"/>
      <c r="F68" s="92"/>
      <c r="H68" s="92"/>
      <c r="I68" s="92"/>
    </row>
    <row r="69" spans="2:9">
      <c r="B69" s="92"/>
      <c r="C69" s="92"/>
      <c r="E69" s="92"/>
      <c r="F69" s="104"/>
      <c r="H69" s="92"/>
      <c r="I69" s="92"/>
    </row>
    <row r="70" spans="2:9">
      <c r="F70" s="81"/>
    </row>
  </sheetData>
  <mergeCells count="1">
    <mergeCell ref="H52:J52"/>
  </mergeCells>
  <pageMargins left="1" right="0" top="1" bottom="0.5" header="0.75" footer="0.77"/>
  <pageSetup scale="63" orientation="portrait" r:id="rId1"/>
  <headerFooter alignWithMargins="0">
    <oddHeader>&amp;R&amp;14Page 4.3.2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32"/>
  <sheetViews>
    <sheetView view="pageBreakPreview" topLeftCell="A52" zoomScale="60" zoomScaleNormal="70" workbookViewId="0">
      <selection activeCell="G77" sqref="G77"/>
    </sheetView>
  </sheetViews>
  <sheetFormatPr defaultRowHeight="12.75"/>
  <cols>
    <col min="1" max="1" width="7.75" style="108" customWidth="1"/>
    <col min="2" max="2" width="24.125" style="108" bestFit="1" customWidth="1"/>
    <col min="3" max="3" width="14.25" style="119" bestFit="1" customWidth="1"/>
    <col min="4" max="4" width="13.875" style="108" bestFit="1" customWidth="1"/>
    <col min="5" max="5" width="13.625" style="108" bestFit="1" customWidth="1"/>
    <col min="6" max="6" width="14.75" style="108" bestFit="1" customWidth="1"/>
    <col min="7" max="7" width="14.5" style="108" bestFit="1" customWidth="1"/>
    <col min="8" max="9" width="14.75" style="108" bestFit="1" customWidth="1"/>
    <col min="10" max="10" width="13.625" style="108" bestFit="1" customWidth="1"/>
    <col min="11" max="11" width="14.25" style="108" bestFit="1" customWidth="1"/>
    <col min="12" max="12" width="14.5" style="108" bestFit="1" customWidth="1"/>
    <col min="13" max="14" width="13.875" style="108" bestFit="1" customWidth="1"/>
    <col min="15" max="15" width="17.875" style="108" bestFit="1" customWidth="1"/>
    <col min="16" max="16" width="11" style="119" bestFit="1" customWidth="1"/>
    <col min="17" max="17" width="15" style="108" customWidth="1"/>
    <col min="18" max="18" width="28.625" style="108" customWidth="1"/>
    <col min="19" max="19" width="14.75" style="108" bestFit="1" customWidth="1"/>
    <col min="20" max="20" width="12" style="108" customWidth="1"/>
    <col min="21" max="16384" width="9" style="108"/>
  </cols>
  <sheetData>
    <row r="3" spans="1:20">
      <c r="A3" s="105" t="s">
        <v>98</v>
      </c>
      <c r="B3" s="106"/>
      <c r="C3" s="107"/>
      <c r="D3" s="106"/>
      <c r="E3" s="106"/>
      <c r="F3" s="106"/>
      <c r="G3" s="106"/>
      <c r="H3" s="106"/>
      <c r="I3" s="106"/>
      <c r="J3" s="106"/>
      <c r="K3" s="106"/>
      <c r="L3" s="106"/>
      <c r="M3" s="106"/>
      <c r="N3" s="106"/>
      <c r="O3" s="106"/>
      <c r="P3" s="107"/>
      <c r="Q3" s="106"/>
    </row>
    <row r="4" spans="1:20" ht="25.5" customHeight="1">
      <c r="A4" s="109" t="s">
        <v>99</v>
      </c>
      <c r="B4" s="109" t="s">
        <v>100</v>
      </c>
      <c r="C4" s="110">
        <v>40725</v>
      </c>
      <c r="D4" s="110">
        <v>40756</v>
      </c>
      <c r="E4" s="110">
        <v>40787</v>
      </c>
      <c r="F4" s="110">
        <v>40817</v>
      </c>
      <c r="G4" s="110">
        <v>40848</v>
      </c>
      <c r="H4" s="110">
        <v>40878</v>
      </c>
      <c r="I4" s="110">
        <v>40909</v>
      </c>
      <c r="J4" s="110">
        <v>40940</v>
      </c>
      <c r="K4" s="110">
        <v>40969</v>
      </c>
      <c r="L4" s="110">
        <v>41000</v>
      </c>
      <c r="M4" s="110">
        <v>41030</v>
      </c>
      <c r="N4" s="110">
        <v>41061</v>
      </c>
      <c r="O4" s="111" t="s">
        <v>101</v>
      </c>
      <c r="P4" s="107"/>
      <c r="Q4" s="106"/>
      <c r="R4" s="112" t="s">
        <v>102</v>
      </c>
      <c r="S4" s="113" t="s">
        <v>68</v>
      </c>
    </row>
    <row r="5" spans="1:20">
      <c r="A5" s="114" t="s">
        <v>75</v>
      </c>
      <c r="B5" s="114" t="s">
        <v>103</v>
      </c>
      <c r="C5" s="115">
        <v>33875.382159999994</v>
      </c>
      <c r="D5" s="115">
        <v>36693.543960000003</v>
      </c>
      <c r="E5" s="115">
        <v>35802.474109999996</v>
      </c>
      <c r="F5" s="115">
        <v>34064.412960000001</v>
      </c>
      <c r="G5" s="115">
        <v>35819.850100000003</v>
      </c>
      <c r="H5" s="115">
        <v>35914.68003000001</v>
      </c>
      <c r="I5" s="115">
        <v>35623.159779999994</v>
      </c>
      <c r="J5" s="115">
        <v>35410.703150000001</v>
      </c>
      <c r="K5" s="115">
        <v>36287.763800000008</v>
      </c>
      <c r="L5" s="115">
        <v>34994.55919</v>
      </c>
      <c r="M5" s="115">
        <v>38599.533980000007</v>
      </c>
      <c r="N5" s="115">
        <v>34600.020949999998</v>
      </c>
      <c r="O5" s="115">
        <f>SUM(C5:N5)</f>
        <v>427686.08416999999</v>
      </c>
      <c r="P5" s="116" t="s">
        <v>104</v>
      </c>
      <c r="Q5" s="117">
        <f>O5</f>
        <v>427686.08416999999</v>
      </c>
      <c r="R5" s="118">
        <f>O5*1000</f>
        <v>427686084.17000002</v>
      </c>
      <c r="S5" s="119" t="s">
        <v>75</v>
      </c>
      <c r="T5" s="120">
        <f>R5/$R$8</f>
        <v>0.86807975909013446</v>
      </c>
    </row>
    <row r="6" spans="1:20">
      <c r="A6" s="114" t="s">
        <v>77</v>
      </c>
      <c r="B6" s="114" t="s">
        <v>78</v>
      </c>
      <c r="C6" s="115">
        <v>4390.5533100000002</v>
      </c>
      <c r="D6" s="115">
        <v>4982.8424000000005</v>
      </c>
      <c r="E6" s="115">
        <v>5213.9365600000001</v>
      </c>
      <c r="F6" s="115">
        <v>4676.9807199999996</v>
      </c>
      <c r="G6" s="115">
        <v>5085.4751700000006</v>
      </c>
      <c r="H6" s="115">
        <v>5370.8627100000003</v>
      </c>
      <c r="I6" s="115">
        <v>5908.2100599999994</v>
      </c>
      <c r="J6" s="115">
        <v>3180.4996100000003</v>
      </c>
      <c r="K6" s="115">
        <v>6046.3696200000004</v>
      </c>
      <c r="L6" s="115">
        <v>4662.3039900000003</v>
      </c>
      <c r="M6" s="115">
        <v>4176.2145300000002</v>
      </c>
      <c r="N6" s="115">
        <v>4071.16066</v>
      </c>
      <c r="O6" s="115">
        <f t="shared" ref="O6:O7" si="0">SUM(C6:N6)</f>
        <v>57765.409339999998</v>
      </c>
      <c r="P6" s="116" t="s">
        <v>104</v>
      </c>
      <c r="Q6" s="106"/>
      <c r="R6" s="118">
        <f>O6*1000</f>
        <v>57765409.339999996</v>
      </c>
      <c r="S6" s="119" t="s">
        <v>77</v>
      </c>
      <c r="T6" s="120">
        <f>R6/$R$8</f>
        <v>0.11724716907945543</v>
      </c>
    </row>
    <row r="7" spans="1:20">
      <c r="A7" s="114" t="s">
        <v>79</v>
      </c>
      <c r="B7" s="114" t="s">
        <v>80</v>
      </c>
      <c r="C7" s="115">
        <v>685.44358</v>
      </c>
      <c r="D7" s="115">
        <v>742.50901999999985</v>
      </c>
      <c r="E7" s="115">
        <v>594.89353000000006</v>
      </c>
      <c r="F7" s="115">
        <v>559.06704999999988</v>
      </c>
      <c r="G7" s="115">
        <v>582.53601000000003</v>
      </c>
      <c r="H7" s="115">
        <v>845.28885000000014</v>
      </c>
      <c r="I7" s="115">
        <v>648.89029000000005</v>
      </c>
      <c r="J7" s="115">
        <v>403.15805</v>
      </c>
      <c r="K7" s="115">
        <v>639.20296000000008</v>
      </c>
      <c r="L7" s="115">
        <v>550.71655999999996</v>
      </c>
      <c r="M7" s="115">
        <v>512.41006999999991</v>
      </c>
      <c r="N7" s="115">
        <v>465.02233000000001</v>
      </c>
      <c r="O7" s="115">
        <f t="shared" si="0"/>
        <v>7229.1382999999996</v>
      </c>
      <c r="P7" s="116" t="s">
        <v>104</v>
      </c>
      <c r="Q7" s="106"/>
      <c r="R7" s="121">
        <f>O7*1000</f>
        <v>7229138.2999999998</v>
      </c>
      <c r="S7" s="119" t="s">
        <v>79</v>
      </c>
      <c r="T7" s="122">
        <f>R7/$R$8</f>
        <v>1.4673071830410177E-2</v>
      </c>
    </row>
    <row r="8" spans="1:20" s="129" customFormat="1">
      <c r="A8" s="123" t="s">
        <v>105</v>
      </c>
      <c r="B8" s="123"/>
      <c r="C8" s="124">
        <f t="shared" ref="C8:O8" si="1">SUM(C5:C7)</f>
        <v>38951.379049999996</v>
      </c>
      <c r="D8" s="124">
        <f t="shared" si="1"/>
        <v>42418.895380000002</v>
      </c>
      <c r="E8" s="124">
        <f t="shared" si="1"/>
        <v>41611.304199999999</v>
      </c>
      <c r="F8" s="124">
        <f t="shared" si="1"/>
        <v>39300.460729999999</v>
      </c>
      <c r="G8" s="124">
        <f t="shared" si="1"/>
        <v>41487.861280000005</v>
      </c>
      <c r="H8" s="124">
        <f t="shared" si="1"/>
        <v>42130.831590000009</v>
      </c>
      <c r="I8" s="124">
        <f t="shared" si="1"/>
        <v>42180.260129999995</v>
      </c>
      <c r="J8" s="124">
        <f t="shared" si="1"/>
        <v>38994.360809999998</v>
      </c>
      <c r="K8" s="124">
        <f t="shared" si="1"/>
        <v>42973.336380000008</v>
      </c>
      <c r="L8" s="124">
        <f t="shared" si="1"/>
        <v>40207.579740000001</v>
      </c>
      <c r="M8" s="124">
        <f t="shared" si="1"/>
        <v>43288.158580000003</v>
      </c>
      <c r="N8" s="124">
        <f t="shared" si="1"/>
        <v>39136.203939999999</v>
      </c>
      <c r="O8" s="124">
        <f t="shared" si="1"/>
        <v>492680.63180999999</v>
      </c>
      <c r="P8" s="116" t="s">
        <v>104</v>
      </c>
      <c r="Q8" s="125"/>
      <c r="R8" s="126">
        <f>SUM(R5:R7)</f>
        <v>492680631.81</v>
      </c>
      <c r="S8" s="127"/>
      <c r="T8" s="128">
        <f>SUM(T5:T7)</f>
        <v>1</v>
      </c>
    </row>
    <row r="9" spans="1:20">
      <c r="A9" s="106"/>
      <c r="B9" s="106"/>
      <c r="C9" s="106"/>
      <c r="D9" s="106"/>
      <c r="E9" s="106"/>
      <c r="F9" s="106"/>
      <c r="G9" s="106"/>
      <c r="H9" s="106"/>
      <c r="I9" s="106"/>
      <c r="J9" s="106"/>
      <c r="K9" s="106"/>
      <c r="L9" s="106"/>
      <c r="M9" s="106"/>
      <c r="N9" s="106"/>
      <c r="O9" s="117"/>
      <c r="P9" s="107"/>
      <c r="Q9" s="106"/>
      <c r="S9" s="119"/>
    </row>
    <row r="10" spans="1:20">
      <c r="A10" s="106"/>
      <c r="B10" s="106"/>
      <c r="C10" s="106"/>
      <c r="D10" s="106"/>
      <c r="E10" s="106"/>
      <c r="F10" s="106"/>
      <c r="G10" s="106"/>
      <c r="H10" s="106"/>
      <c r="I10" s="106"/>
      <c r="J10" s="106"/>
      <c r="K10" s="106"/>
      <c r="L10" s="106"/>
      <c r="M10" s="106"/>
      <c r="N10" s="106"/>
      <c r="O10" s="117"/>
      <c r="P10" s="107"/>
      <c r="Q10" s="106"/>
      <c r="R10" s="130"/>
      <c r="S10" s="119"/>
    </row>
    <row r="11" spans="1:20">
      <c r="A11" s="105" t="s">
        <v>98</v>
      </c>
      <c r="B11" s="105"/>
      <c r="C11" s="107"/>
      <c r="D11" s="106"/>
      <c r="E11" s="106"/>
      <c r="F11" s="107"/>
      <c r="G11" s="106"/>
      <c r="H11" s="106"/>
      <c r="I11" s="107"/>
      <c r="J11" s="106"/>
      <c r="K11" s="106"/>
      <c r="L11" s="106"/>
      <c r="M11" s="106"/>
      <c r="N11" s="106"/>
      <c r="O11" s="117"/>
      <c r="P11" s="107"/>
      <c r="Q11" s="106"/>
    </row>
    <row r="12" spans="1:20" ht="25.5">
      <c r="A12" s="131" t="s">
        <v>106</v>
      </c>
      <c r="B12" s="111" t="s">
        <v>107</v>
      </c>
      <c r="C12" s="110">
        <v>40725</v>
      </c>
      <c r="D12" s="110">
        <v>40756</v>
      </c>
      <c r="E12" s="110">
        <v>40787</v>
      </c>
      <c r="F12" s="110">
        <v>40817</v>
      </c>
      <c r="G12" s="110">
        <v>40848</v>
      </c>
      <c r="H12" s="110">
        <v>40878</v>
      </c>
      <c r="I12" s="110">
        <v>40909</v>
      </c>
      <c r="J12" s="110">
        <v>40940</v>
      </c>
      <c r="K12" s="110">
        <v>40969</v>
      </c>
      <c r="L12" s="110">
        <v>41000</v>
      </c>
      <c r="M12" s="110">
        <v>41030</v>
      </c>
      <c r="N12" s="110">
        <v>41061</v>
      </c>
      <c r="O12" s="132" t="str">
        <f>O$4</f>
        <v>Total</v>
      </c>
      <c r="P12" s="107"/>
      <c r="Q12" s="106"/>
    </row>
    <row r="13" spans="1:20">
      <c r="A13" s="133">
        <v>2</v>
      </c>
      <c r="B13" s="114" t="s">
        <v>108</v>
      </c>
      <c r="C13" s="134">
        <v>14731.99367</v>
      </c>
      <c r="D13" s="134">
        <v>15330.148632041755</v>
      </c>
      <c r="E13" s="134">
        <v>16020.304880000002</v>
      </c>
      <c r="F13" s="134">
        <v>14433.637129999999</v>
      </c>
      <c r="G13" s="134">
        <v>15149.603624774532</v>
      </c>
      <c r="H13" s="134">
        <v>16172.962935104722</v>
      </c>
      <c r="I13" s="134">
        <v>14995.121680000002</v>
      </c>
      <c r="J13" s="134">
        <v>15270.809688837473</v>
      </c>
      <c r="K13" s="134">
        <v>16537.104628423938</v>
      </c>
      <c r="L13" s="134">
        <v>14575.042029999999</v>
      </c>
      <c r="M13" s="134">
        <v>16600.530920000001</v>
      </c>
      <c r="N13" s="134">
        <v>15170.914483458086</v>
      </c>
      <c r="O13" s="134">
        <f>SUM(C13:N13)</f>
        <v>184988.17430264052</v>
      </c>
      <c r="P13" s="107"/>
      <c r="Q13" s="106"/>
      <c r="R13" s="135"/>
    </row>
    <row r="14" spans="1:20">
      <c r="A14" s="133">
        <v>3</v>
      </c>
      <c r="B14" s="114" t="s">
        <v>109</v>
      </c>
      <c r="C14" s="134">
        <v>2801.5805900000005</v>
      </c>
      <c r="D14" s="134">
        <v>3185.3238563282694</v>
      </c>
      <c r="E14" s="134">
        <v>3097.3089</v>
      </c>
      <c r="F14" s="134">
        <v>2802.0916299999999</v>
      </c>
      <c r="G14" s="134">
        <v>3205.5525390921748</v>
      </c>
      <c r="H14" s="134">
        <v>2801.8612272615269</v>
      </c>
      <c r="I14" s="134">
        <v>3868.1575400000002</v>
      </c>
      <c r="J14" s="134">
        <v>2586.1022937314779</v>
      </c>
      <c r="K14" s="134">
        <v>2853.1224647699041</v>
      </c>
      <c r="L14" s="134">
        <v>2870.4063999999998</v>
      </c>
      <c r="M14" s="134">
        <v>2961.8315100000004</v>
      </c>
      <c r="N14" s="134">
        <v>2579.3701487115582</v>
      </c>
      <c r="O14" s="134">
        <f t="shared" ref="O14:O23" si="2">SUM(C14:N14)</f>
        <v>35612.709099894921</v>
      </c>
      <c r="P14" s="107"/>
      <c r="Q14" s="106"/>
      <c r="R14" s="135"/>
    </row>
    <row r="15" spans="1:20">
      <c r="A15" s="133">
        <v>4</v>
      </c>
      <c r="B15" s="114" t="s">
        <v>110</v>
      </c>
      <c r="C15" s="134">
        <v>3248.3125399999999</v>
      </c>
      <c r="D15" s="134">
        <v>3737.8643839176343</v>
      </c>
      <c r="E15" s="134">
        <v>3669.1422699999998</v>
      </c>
      <c r="F15" s="134">
        <v>3519.4603200000001</v>
      </c>
      <c r="G15" s="134">
        <v>3736.2666602370609</v>
      </c>
      <c r="H15" s="134">
        <v>3316.6618843356896</v>
      </c>
      <c r="I15" s="134">
        <v>4453.0488800000012</v>
      </c>
      <c r="J15" s="134">
        <v>3081.6940881029195</v>
      </c>
      <c r="K15" s="134">
        <v>4457.3589870698834</v>
      </c>
      <c r="L15" s="134">
        <v>3607.8766500000002</v>
      </c>
      <c r="M15" s="134">
        <v>3758.0832400000004</v>
      </c>
      <c r="N15" s="134">
        <v>3207.5740932442591</v>
      </c>
      <c r="O15" s="134">
        <f t="shared" si="2"/>
        <v>43793.343996907446</v>
      </c>
      <c r="P15" s="107"/>
      <c r="Q15" s="106"/>
      <c r="R15" s="135"/>
    </row>
    <row r="16" spans="1:20">
      <c r="A16" s="133">
        <v>5</v>
      </c>
      <c r="B16" s="114" t="s">
        <v>111</v>
      </c>
      <c r="C16" s="134">
        <v>169.81071</v>
      </c>
      <c r="D16" s="134">
        <v>237.84894873057405</v>
      </c>
      <c r="E16" s="134">
        <v>238.95435000000001</v>
      </c>
      <c r="F16" s="134">
        <v>175.26275000000004</v>
      </c>
      <c r="G16" s="134">
        <v>241.4069950797614</v>
      </c>
      <c r="H16" s="134">
        <v>163.30353117246563</v>
      </c>
      <c r="I16" s="134">
        <v>307.45674000000002</v>
      </c>
      <c r="J16" s="134">
        <v>148.75722576846488</v>
      </c>
      <c r="K16" s="134">
        <v>420.95422769353803</v>
      </c>
      <c r="L16" s="134">
        <v>184.34362999999996</v>
      </c>
      <c r="M16" s="134">
        <v>199.31625</v>
      </c>
      <c r="N16" s="134">
        <v>160.65283801535645</v>
      </c>
      <c r="O16" s="134">
        <f t="shared" si="2"/>
        <v>2648.0681964601599</v>
      </c>
      <c r="P16" s="107"/>
      <c r="Q16" s="106"/>
      <c r="R16" s="130"/>
    </row>
    <row r="17" spans="1:17">
      <c r="A17" s="133">
        <v>8</v>
      </c>
      <c r="B17" s="114" t="s">
        <v>112</v>
      </c>
      <c r="C17" s="134">
        <v>3831.8136999999997</v>
      </c>
      <c r="D17" s="134">
        <v>4098.0378142636155</v>
      </c>
      <c r="E17" s="134">
        <v>3921.4169100000004</v>
      </c>
      <c r="F17" s="134">
        <v>3964.1479299999996</v>
      </c>
      <c r="G17" s="134">
        <v>4172.4670720211852</v>
      </c>
      <c r="H17" s="134">
        <v>4183.4149728377215</v>
      </c>
      <c r="I17" s="134">
        <v>3797.0403499999998</v>
      </c>
      <c r="J17" s="134">
        <v>3794.4401186884775</v>
      </c>
      <c r="K17" s="134">
        <v>3864.4203496902082</v>
      </c>
      <c r="L17" s="134">
        <v>4539.9081499999993</v>
      </c>
      <c r="M17" s="134">
        <v>4290.8747799999992</v>
      </c>
      <c r="N17" s="134">
        <v>3622.0044376551277</v>
      </c>
      <c r="O17" s="134">
        <f t="shared" si="2"/>
        <v>48079.98658515633</v>
      </c>
      <c r="P17" s="107"/>
      <c r="Q17" s="106"/>
    </row>
    <row r="18" spans="1:17">
      <c r="A18" s="133">
        <v>9</v>
      </c>
      <c r="B18" s="136" t="s">
        <v>113</v>
      </c>
      <c r="C18" s="134">
        <v>59.275869999999998</v>
      </c>
      <c r="D18" s="134">
        <v>58.199353838676807</v>
      </c>
      <c r="E18" s="134">
        <v>57.959139999999998</v>
      </c>
      <c r="F18" s="134">
        <v>51.018950000000004</v>
      </c>
      <c r="G18" s="134">
        <v>57.353234056163544</v>
      </c>
      <c r="H18" s="134">
        <v>72.623547486809571</v>
      </c>
      <c r="I18" s="134">
        <v>49.967370000000003</v>
      </c>
      <c r="J18" s="134">
        <v>51.136534682627307</v>
      </c>
      <c r="K18" s="134">
        <v>47.776704495481731</v>
      </c>
      <c r="L18" s="134">
        <v>53.555909999999997</v>
      </c>
      <c r="M18" s="134">
        <v>57.461150000000004</v>
      </c>
      <c r="N18" s="134">
        <v>51.576349264207821</v>
      </c>
      <c r="O18" s="134">
        <f t="shared" si="2"/>
        <v>667.90411382396678</v>
      </c>
      <c r="P18" s="107"/>
      <c r="Q18" s="106"/>
    </row>
    <row r="19" spans="1:17">
      <c r="A19" s="133">
        <v>11</v>
      </c>
      <c r="B19" s="114" t="s">
        <v>114</v>
      </c>
      <c r="C19" s="134">
        <v>8516.7097599999997</v>
      </c>
      <c r="D19" s="134">
        <v>9743.7653953402569</v>
      </c>
      <c r="E19" s="134">
        <v>8724.5000299999992</v>
      </c>
      <c r="F19" s="134">
        <v>8363.2410099999997</v>
      </c>
      <c r="G19" s="134">
        <v>8700.0427398325173</v>
      </c>
      <c r="H19" s="134">
        <v>9261.5315951349585</v>
      </c>
      <c r="I19" s="134">
        <v>8708.6762300000009</v>
      </c>
      <c r="J19" s="134">
        <v>8116.1870535366234</v>
      </c>
      <c r="K19" s="134">
        <v>8481.3832902493177</v>
      </c>
      <c r="L19" s="134">
        <v>8477.29018</v>
      </c>
      <c r="M19" s="134">
        <v>9084.7134899999983</v>
      </c>
      <c r="N19" s="134">
        <v>8361.9758283256815</v>
      </c>
      <c r="O19" s="134">
        <f t="shared" si="2"/>
        <v>104540.01660241933</v>
      </c>
      <c r="P19" s="107"/>
      <c r="Q19" s="106"/>
    </row>
    <row r="20" spans="1:17">
      <c r="A20" s="133">
        <v>12</v>
      </c>
      <c r="B20" s="114" t="s">
        <v>115</v>
      </c>
      <c r="C20" s="134">
        <v>3623.5318299999999</v>
      </c>
      <c r="D20" s="134">
        <v>3868.1621822297957</v>
      </c>
      <c r="E20" s="134">
        <v>3808.05908</v>
      </c>
      <c r="F20" s="134">
        <v>3946.5349999999999</v>
      </c>
      <c r="G20" s="134">
        <v>4137.7419203802374</v>
      </c>
      <c r="H20" s="134">
        <v>3949.2002497755334</v>
      </c>
      <c r="I20" s="134">
        <v>3806.6041399999995</v>
      </c>
      <c r="J20" s="134">
        <v>3841.34164214878</v>
      </c>
      <c r="K20" s="134">
        <v>4118.3705326939044</v>
      </c>
      <c r="L20" s="134">
        <v>3869.8219100000001</v>
      </c>
      <c r="M20" s="134">
        <v>4106.9538400000001</v>
      </c>
      <c r="N20" s="134">
        <v>3871.0399473535967</v>
      </c>
      <c r="O20" s="134">
        <f t="shared" si="2"/>
        <v>46947.362274581843</v>
      </c>
      <c r="P20" s="107"/>
      <c r="Q20" s="106"/>
    </row>
    <row r="21" spans="1:17">
      <c r="A21" s="133">
        <v>13</v>
      </c>
      <c r="B21" s="114" t="s">
        <v>116</v>
      </c>
      <c r="C21" s="134">
        <v>689.54428000000019</v>
      </c>
      <c r="D21" s="134">
        <v>749.03956356048639</v>
      </c>
      <c r="E21" s="134">
        <v>699.81859999999995</v>
      </c>
      <c r="F21" s="134">
        <v>691.18737999999996</v>
      </c>
      <c r="G21" s="134">
        <v>685.51663843536176</v>
      </c>
      <c r="H21" s="134">
        <v>708.25584389884546</v>
      </c>
      <c r="I21" s="134">
        <v>789.24513000000002</v>
      </c>
      <c r="J21" s="134">
        <v>734.05609755617536</v>
      </c>
      <c r="K21" s="134">
        <v>697.20373358934978</v>
      </c>
      <c r="L21" s="134">
        <v>695.17412999999999</v>
      </c>
      <c r="M21" s="134">
        <v>721.51260000000002</v>
      </c>
      <c r="N21" s="134">
        <v>682.90702092932327</v>
      </c>
      <c r="O21" s="134">
        <f t="shared" si="2"/>
        <v>8543.4610179695428</v>
      </c>
      <c r="P21" s="107"/>
      <c r="Q21" s="106"/>
    </row>
    <row r="22" spans="1:17">
      <c r="A22" s="133">
        <v>15</v>
      </c>
      <c r="B22" s="114" t="s">
        <v>117</v>
      </c>
      <c r="C22" s="134">
        <v>256.44522000000001</v>
      </c>
      <c r="D22" s="134">
        <v>274.78689552187569</v>
      </c>
      <c r="E22" s="134">
        <v>270.63269000000003</v>
      </c>
      <c r="F22" s="134">
        <v>272.77535000000006</v>
      </c>
      <c r="G22" s="134">
        <v>300.31560557441111</v>
      </c>
      <c r="H22" s="134">
        <v>310.3024637560664</v>
      </c>
      <c r="I22" s="134">
        <v>266.94349999999997</v>
      </c>
      <c r="J22" s="134">
        <v>229.87664553674796</v>
      </c>
      <c r="K22" s="134">
        <v>271.51553038483058</v>
      </c>
      <c r="L22" s="134">
        <v>242.97387999999998</v>
      </c>
      <c r="M22" s="134">
        <v>267.60073999999992</v>
      </c>
      <c r="N22" s="134">
        <v>260.01545407276092</v>
      </c>
      <c r="O22" s="134">
        <f t="shared" si="2"/>
        <v>3224.1839748466928</v>
      </c>
      <c r="P22" s="107"/>
      <c r="Q22" s="106"/>
    </row>
    <row r="23" spans="1:17">
      <c r="A23" s="133">
        <v>18</v>
      </c>
      <c r="B23" s="114" t="s">
        <v>118</v>
      </c>
      <c r="C23" s="134">
        <v>1022.36088</v>
      </c>
      <c r="D23" s="134">
        <v>1135.7183542270611</v>
      </c>
      <c r="E23" s="134">
        <v>1103.2073500000001</v>
      </c>
      <c r="F23" s="134">
        <v>1081.10328</v>
      </c>
      <c r="G23" s="134">
        <v>1101.5942505165947</v>
      </c>
      <c r="H23" s="134">
        <v>1190.71333923566</v>
      </c>
      <c r="I23" s="134">
        <v>1137.99857</v>
      </c>
      <c r="J23" s="134">
        <v>1139.9594214102335</v>
      </c>
      <c r="K23" s="134">
        <v>1224.1259309396451</v>
      </c>
      <c r="L23" s="134">
        <v>1091.18687</v>
      </c>
      <c r="M23" s="134">
        <v>1239.28006</v>
      </c>
      <c r="N23" s="134">
        <v>1168.1733389700419</v>
      </c>
      <c r="O23" s="134">
        <f t="shared" si="2"/>
        <v>13635.421645299237</v>
      </c>
      <c r="P23" s="107"/>
      <c r="Q23" s="106"/>
    </row>
    <row r="24" spans="1:17">
      <c r="A24" s="123" t="s">
        <v>105</v>
      </c>
      <c r="B24" s="137"/>
      <c r="C24" s="138">
        <f t="shared" ref="C24:O24" si="3">SUM(C13:C23)</f>
        <v>38951.379050000003</v>
      </c>
      <c r="D24" s="138">
        <f t="shared" si="3"/>
        <v>42418.895379999994</v>
      </c>
      <c r="E24" s="138">
        <f t="shared" si="3"/>
        <v>41611.304199999991</v>
      </c>
      <c r="F24" s="138">
        <f t="shared" si="3"/>
        <v>39300.460730000006</v>
      </c>
      <c r="G24" s="138">
        <f t="shared" si="3"/>
        <v>41487.861280000005</v>
      </c>
      <c r="H24" s="138">
        <f t="shared" si="3"/>
        <v>42130.831590000009</v>
      </c>
      <c r="I24" s="138">
        <f t="shared" si="3"/>
        <v>42180.260130000017</v>
      </c>
      <c r="J24" s="138">
        <f t="shared" si="3"/>
        <v>38994.360810000006</v>
      </c>
      <c r="K24" s="138">
        <f t="shared" si="3"/>
        <v>42973.336380000001</v>
      </c>
      <c r="L24" s="138">
        <f t="shared" si="3"/>
        <v>40207.579739999986</v>
      </c>
      <c r="M24" s="138">
        <f t="shared" si="3"/>
        <v>43288.158580000003</v>
      </c>
      <c r="N24" s="138">
        <f t="shared" si="3"/>
        <v>39136.203939999992</v>
      </c>
      <c r="O24" s="138">
        <f t="shared" si="3"/>
        <v>492680.63180999993</v>
      </c>
      <c r="P24" s="116"/>
      <c r="Q24" s="106"/>
    </row>
    <row r="25" spans="1:17">
      <c r="A25" s="139"/>
      <c r="B25" s="105"/>
      <c r="C25" s="140"/>
      <c r="D25" s="140"/>
      <c r="E25" s="140"/>
      <c r="F25" s="140"/>
      <c r="G25" s="140"/>
      <c r="H25" s="140"/>
      <c r="I25" s="140"/>
      <c r="J25" s="140"/>
      <c r="K25" s="140"/>
      <c r="L25" s="140"/>
      <c r="M25" s="140"/>
      <c r="N25" s="140"/>
      <c r="O25" s="140"/>
      <c r="P25" s="107"/>
      <c r="Q25" s="106"/>
    </row>
    <row r="26" spans="1:17">
      <c r="A26" s="106"/>
      <c r="B26" s="106"/>
      <c r="C26" s="141"/>
      <c r="D26" s="141"/>
      <c r="E26" s="141"/>
      <c r="F26" s="141"/>
      <c r="G26" s="141"/>
      <c r="H26" s="141"/>
      <c r="I26" s="141"/>
      <c r="J26" s="141"/>
      <c r="K26" s="141"/>
      <c r="L26" s="106"/>
      <c r="M26" s="106"/>
      <c r="N26" s="106"/>
      <c r="O26" s="141"/>
      <c r="P26" s="107"/>
      <c r="Q26" s="106"/>
    </row>
    <row r="27" spans="1:17">
      <c r="A27" s="125" t="s">
        <v>119</v>
      </c>
      <c r="B27" s="106"/>
      <c r="C27" s="106"/>
      <c r="D27" s="106"/>
      <c r="E27" s="106"/>
      <c r="F27" s="106"/>
      <c r="G27" s="106"/>
      <c r="H27" s="106"/>
      <c r="I27" s="106"/>
      <c r="J27" s="106"/>
      <c r="K27" s="106"/>
      <c r="L27" s="106"/>
      <c r="M27" s="106"/>
      <c r="N27" s="106"/>
      <c r="O27" s="106"/>
      <c r="P27" s="107"/>
      <c r="Q27" s="106"/>
    </row>
    <row r="28" spans="1:17" ht="25.5">
      <c r="A28" s="142" t="s">
        <v>106</v>
      </c>
      <c r="B28" s="143" t="s">
        <v>107</v>
      </c>
      <c r="C28" s="110">
        <v>40725</v>
      </c>
      <c r="D28" s="110">
        <v>40756</v>
      </c>
      <c r="E28" s="110">
        <v>40787</v>
      </c>
      <c r="F28" s="110">
        <v>40817</v>
      </c>
      <c r="G28" s="110">
        <v>40848</v>
      </c>
      <c r="H28" s="110">
        <v>40878</v>
      </c>
      <c r="I28" s="110">
        <v>40909</v>
      </c>
      <c r="J28" s="110">
        <v>40940</v>
      </c>
      <c r="K28" s="110">
        <v>40969</v>
      </c>
      <c r="L28" s="110">
        <v>41000</v>
      </c>
      <c r="M28" s="110">
        <v>41030</v>
      </c>
      <c r="N28" s="110">
        <v>41061</v>
      </c>
      <c r="O28" s="144"/>
      <c r="P28" s="107"/>
      <c r="Q28" s="106"/>
    </row>
    <row r="29" spans="1:17">
      <c r="A29" s="145">
        <v>2</v>
      </c>
      <c r="B29" s="146" t="s">
        <v>108</v>
      </c>
      <c r="C29" s="147"/>
      <c r="D29" s="148"/>
      <c r="E29" s="148" t="s">
        <v>65</v>
      </c>
      <c r="F29" s="148"/>
      <c r="G29" s="148"/>
      <c r="H29" s="148"/>
      <c r="I29" s="148">
        <f>'4.3.5'!I11</f>
        <v>1.9300000000000001E-2</v>
      </c>
      <c r="J29" s="148"/>
      <c r="K29" s="148"/>
      <c r="L29" s="148"/>
      <c r="M29" s="148"/>
      <c r="N29" s="148"/>
      <c r="O29" s="149"/>
      <c r="P29" s="107"/>
      <c r="Q29" s="106"/>
    </row>
    <row r="30" spans="1:17">
      <c r="A30" s="145">
        <v>3</v>
      </c>
      <c r="B30" s="146" t="s">
        <v>109</v>
      </c>
      <c r="C30" s="147"/>
      <c r="D30" s="148"/>
      <c r="E30" s="148">
        <f>+'4.3.5'!E12</f>
        <v>0.01</v>
      </c>
      <c r="F30" s="148"/>
      <c r="G30" s="148"/>
      <c r="H30" s="148"/>
      <c r="I30" s="148"/>
      <c r="J30" s="148">
        <f>'4.3.5'!J12</f>
        <v>1.4999999999999999E-2</v>
      </c>
      <c r="K30" s="148"/>
      <c r="L30" s="148"/>
      <c r="M30" s="148"/>
      <c r="N30" s="148"/>
      <c r="O30" s="149"/>
      <c r="P30" s="107"/>
      <c r="Q30" s="106"/>
    </row>
    <row r="31" spans="1:17">
      <c r="A31" s="145">
        <v>4</v>
      </c>
      <c r="B31" s="146" t="s">
        <v>110</v>
      </c>
      <c r="C31" s="147"/>
      <c r="D31" s="148"/>
      <c r="E31" s="148">
        <f>+'4.3.5'!E13</f>
        <v>1.2500000000000001E-2</v>
      </c>
      <c r="F31" s="148"/>
      <c r="G31" s="148"/>
      <c r="H31" s="148"/>
      <c r="I31" s="148"/>
      <c r="J31" s="148"/>
      <c r="K31" s="148"/>
      <c r="L31" s="148"/>
      <c r="M31" s="148">
        <f>'4.3.5'!M13</f>
        <v>1.4999999999999999E-2</v>
      </c>
      <c r="N31" s="148"/>
      <c r="O31" s="149"/>
      <c r="P31" s="107"/>
      <c r="Q31" s="106"/>
    </row>
    <row r="32" spans="1:17">
      <c r="A32" s="145">
        <v>5</v>
      </c>
      <c r="B32" s="146" t="s">
        <v>111</v>
      </c>
      <c r="C32" s="147"/>
      <c r="D32" s="148"/>
      <c r="E32" s="148"/>
      <c r="F32" s="148"/>
      <c r="G32" s="148"/>
      <c r="H32" s="148"/>
      <c r="I32" s="148"/>
      <c r="J32" s="148"/>
      <c r="K32" s="148"/>
      <c r="L32" s="148"/>
      <c r="M32" s="148"/>
      <c r="N32" s="148">
        <f>'4.3.5'!N14</f>
        <v>0.02</v>
      </c>
      <c r="O32" s="149"/>
      <c r="P32" s="107"/>
      <c r="Q32" s="106"/>
    </row>
    <row r="33" spans="1:17">
      <c r="A33" s="145">
        <v>8</v>
      </c>
      <c r="B33" s="146" t="s">
        <v>120</v>
      </c>
      <c r="C33" s="147"/>
      <c r="D33" s="148"/>
      <c r="E33" s="148"/>
      <c r="F33" s="148">
        <f>+'4.3.5'!F15</f>
        <v>1.4999999999999999E-2</v>
      </c>
      <c r="G33" s="148"/>
      <c r="H33" s="148"/>
      <c r="I33" s="148"/>
      <c r="J33" s="148"/>
      <c r="K33" s="148"/>
      <c r="L33" s="148"/>
      <c r="M33" s="148"/>
      <c r="N33" s="148"/>
      <c r="O33" s="149"/>
      <c r="P33" s="107"/>
      <c r="Q33" s="150" t="s">
        <v>65</v>
      </c>
    </row>
    <row r="34" spans="1:17">
      <c r="A34" s="145">
        <v>9</v>
      </c>
      <c r="B34" s="146" t="s">
        <v>121</v>
      </c>
      <c r="C34" s="147">
        <f>+'4.3.5'!C16</f>
        <v>1.4999999999999999E-2</v>
      </c>
      <c r="D34" s="148"/>
      <c r="E34" s="148"/>
      <c r="F34" s="148"/>
      <c r="G34" s="148"/>
      <c r="H34" s="148"/>
      <c r="I34" s="148"/>
      <c r="J34" s="148"/>
      <c r="K34" s="148"/>
      <c r="L34" s="148"/>
      <c r="M34" s="148"/>
      <c r="N34" s="148"/>
      <c r="O34" s="149"/>
      <c r="P34" s="107"/>
      <c r="Q34" s="106"/>
    </row>
    <row r="35" spans="1:17">
      <c r="A35" s="145">
        <v>11</v>
      </c>
      <c r="B35" s="146" t="s">
        <v>122</v>
      </c>
      <c r="C35" s="147"/>
      <c r="D35" s="148"/>
      <c r="E35" s="148"/>
      <c r="F35" s="148"/>
      <c r="G35" s="148"/>
      <c r="H35" s="148"/>
      <c r="I35" s="148"/>
      <c r="J35" s="148">
        <f>'4.3.5'!J17</f>
        <v>0.02</v>
      </c>
      <c r="K35" s="148"/>
      <c r="L35" s="148"/>
      <c r="M35" s="148"/>
      <c r="N35" s="148"/>
      <c r="O35" s="149"/>
      <c r="P35" s="107"/>
      <c r="Q35" s="106"/>
    </row>
    <row r="36" spans="1:17">
      <c r="A36" s="145">
        <v>12</v>
      </c>
      <c r="B36" s="146" t="s">
        <v>123</v>
      </c>
      <c r="C36" s="147"/>
      <c r="D36" s="148"/>
      <c r="E36" s="148"/>
      <c r="F36" s="148"/>
      <c r="G36" s="148"/>
      <c r="H36" s="148"/>
      <c r="I36" s="148"/>
      <c r="J36" s="148">
        <f>'4.3.5'!J18</f>
        <v>0.02</v>
      </c>
      <c r="K36" s="148"/>
      <c r="L36" s="148"/>
      <c r="M36" s="148"/>
      <c r="N36" s="148"/>
      <c r="O36" s="149"/>
      <c r="P36" s="107"/>
      <c r="Q36" s="106"/>
    </row>
    <row r="37" spans="1:17">
      <c r="A37" s="145">
        <v>13</v>
      </c>
      <c r="B37" s="146" t="s">
        <v>116</v>
      </c>
      <c r="C37" s="147"/>
      <c r="D37" s="148"/>
      <c r="E37" s="148"/>
      <c r="F37" s="148"/>
      <c r="G37" s="148"/>
      <c r="H37" s="148"/>
      <c r="I37" s="148"/>
      <c r="J37" s="148"/>
      <c r="K37" s="148"/>
      <c r="L37" s="148"/>
      <c r="M37" s="148"/>
      <c r="N37" s="148"/>
      <c r="O37" s="149"/>
      <c r="P37" s="107"/>
      <c r="Q37" s="106"/>
    </row>
    <row r="38" spans="1:17">
      <c r="A38" s="145">
        <v>15</v>
      </c>
      <c r="B38" s="146" t="s">
        <v>117</v>
      </c>
      <c r="C38" s="147"/>
      <c r="D38" s="148"/>
      <c r="E38" s="148"/>
      <c r="F38" s="148"/>
      <c r="G38" s="148"/>
      <c r="H38" s="148"/>
      <c r="I38" s="148"/>
      <c r="J38" s="148"/>
      <c r="K38" s="148"/>
      <c r="L38" s="148"/>
      <c r="M38" s="148"/>
      <c r="N38" s="148">
        <f>'4.3.5'!N20</f>
        <v>1.7500000000000002E-2</v>
      </c>
      <c r="O38" s="151"/>
      <c r="P38" s="107"/>
      <c r="Q38" s="106"/>
    </row>
    <row r="39" spans="1:17">
      <c r="A39" s="145">
        <v>18</v>
      </c>
      <c r="B39" s="146" t="s">
        <v>118</v>
      </c>
      <c r="C39" s="147"/>
      <c r="D39" s="148"/>
      <c r="E39" s="148"/>
      <c r="F39" s="148"/>
      <c r="G39" s="148"/>
      <c r="H39" s="148"/>
      <c r="I39" s="148">
        <f>'4.3.5'!I21</f>
        <v>1.9300000000000001E-2</v>
      </c>
      <c r="J39" s="148"/>
      <c r="K39" s="148"/>
      <c r="L39" s="148"/>
      <c r="M39" s="148"/>
      <c r="N39" s="148"/>
      <c r="O39" s="149" t="s">
        <v>65</v>
      </c>
      <c r="P39" s="107"/>
      <c r="Q39" s="106"/>
    </row>
    <row r="40" spans="1:17">
      <c r="A40" s="106"/>
      <c r="B40" s="106"/>
      <c r="C40" s="106"/>
      <c r="D40" s="106"/>
      <c r="E40" s="106"/>
      <c r="F40" s="106"/>
      <c r="G40" s="106"/>
      <c r="H40" s="106"/>
      <c r="I40" s="106"/>
      <c r="J40" s="106"/>
      <c r="K40" s="106"/>
      <c r="L40" s="106"/>
      <c r="M40" s="106"/>
      <c r="N40" s="106"/>
      <c r="O40" s="106"/>
      <c r="P40" s="107"/>
      <c r="Q40" s="106"/>
    </row>
    <row r="41" spans="1:17">
      <c r="A41" s="106"/>
      <c r="B41" s="106"/>
      <c r="C41" s="106"/>
      <c r="D41" s="106"/>
      <c r="E41" s="106"/>
      <c r="F41" s="106"/>
      <c r="G41" s="106"/>
      <c r="H41" s="106"/>
      <c r="I41" s="106"/>
      <c r="J41" s="106"/>
      <c r="K41" s="106"/>
      <c r="L41" s="106"/>
      <c r="M41" s="106"/>
      <c r="N41" s="106"/>
      <c r="O41" s="106"/>
      <c r="P41" s="107"/>
      <c r="Q41" s="106"/>
    </row>
    <row r="42" spans="1:17">
      <c r="A42" s="125" t="s">
        <v>124</v>
      </c>
      <c r="B42" s="106"/>
      <c r="C42" s="106"/>
      <c r="D42" s="106"/>
      <c r="E42" s="106"/>
      <c r="F42" s="106"/>
      <c r="G42" s="106"/>
      <c r="H42" s="106"/>
      <c r="I42" s="106"/>
      <c r="J42" s="106"/>
      <c r="K42" s="106"/>
      <c r="L42" s="106"/>
      <c r="M42" s="106"/>
      <c r="N42" s="106"/>
      <c r="O42" s="106"/>
      <c r="P42" s="107"/>
      <c r="Q42" s="106"/>
    </row>
    <row r="43" spans="1:17" ht="25.5">
      <c r="A43" s="152" t="s">
        <v>106</v>
      </c>
      <c r="B43" s="153" t="s">
        <v>107</v>
      </c>
      <c r="C43" s="110">
        <v>40725</v>
      </c>
      <c r="D43" s="110">
        <v>40756</v>
      </c>
      <c r="E43" s="110">
        <v>40787</v>
      </c>
      <c r="F43" s="110">
        <v>40817</v>
      </c>
      <c r="G43" s="110">
        <v>40848</v>
      </c>
      <c r="H43" s="110">
        <v>40878</v>
      </c>
      <c r="I43" s="110">
        <v>40909</v>
      </c>
      <c r="J43" s="110">
        <v>40940</v>
      </c>
      <c r="K43" s="110">
        <v>40969</v>
      </c>
      <c r="L43" s="110">
        <v>41000</v>
      </c>
      <c r="M43" s="110">
        <v>41030</v>
      </c>
      <c r="N43" s="110">
        <v>41061</v>
      </c>
      <c r="O43" s="154" t="str">
        <f>O12</f>
        <v>Total</v>
      </c>
      <c r="P43" s="107"/>
      <c r="Q43" s="106"/>
    </row>
    <row r="44" spans="1:17">
      <c r="A44" s="155">
        <v>2</v>
      </c>
      <c r="B44" s="136" t="s">
        <v>108</v>
      </c>
      <c r="C44" s="156">
        <f>C13*(1+$I$29)</f>
        <v>15016.321147831</v>
      </c>
      <c r="D44" s="156">
        <f t="shared" ref="D44:H44" si="4">D13*(1+$I$29)</f>
        <v>15626.020500640163</v>
      </c>
      <c r="E44" s="156">
        <f t="shared" si="4"/>
        <v>16329.496764184003</v>
      </c>
      <c r="F44" s="156">
        <f t="shared" si="4"/>
        <v>14712.206326609001</v>
      </c>
      <c r="G44" s="156">
        <f t="shared" si="4"/>
        <v>15441.990974732682</v>
      </c>
      <c r="H44" s="156">
        <f t="shared" si="4"/>
        <v>16485.101119752246</v>
      </c>
      <c r="I44" s="115">
        <f>I13</f>
        <v>14995.121680000002</v>
      </c>
      <c r="J44" s="115">
        <f t="shared" ref="J44:N47" si="5">J13</f>
        <v>15270.809688837473</v>
      </c>
      <c r="K44" s="115">
        <f t="shared" si="5"/>
        <v>16537.104628423938</v>
      </c>
      <c r="L44" s="115">
        <f t="shared" si="5"/>
        <v>14575.042029999999</v>
      </c>
      <c r="M44" s="115">
        <f t="shared" si="5"/>
        <v>16600.530920000001</v>
      </c>
      <c r="N44" s="115">
        <f t="shared" si="5"/>
        <v>15170.914483458086</v>
      </c>
      <c r="O44" s="115">
        <f>SUM(C44:N44)</f>
        <v>186760.66026446861</v>
      </c>
      <c r="P44" s="107"/>
      <c r="Q44" s="106"/>
    </row>
    <row r="45" spans="1:17">
      <c r="A45" s="155">
        <v>3</v>
      </c>
      <c r="B45" s="136" t="s">
        <v>109</v>
      </c>
      <c r="C45" s="156">
        <f>C14*(1+$J$30)*(1+$E$30)</f>
        <v>2872.0403418385004</v>
      </c>
      <c r="D45" s="156">
        <f>D14*(1+$J$30)*(1+$E$30)</f>
        <v>3265.4347513149251</v>
      </c>
      <c r="E45" s="156">
        <f t="shared" ref="E45:H45" si="6">E14*(1+$J$30)</f>
        <v>3143.7685334999996</v>
      </c>
      <c r="F45" s="156">
        <f t="shared" si="6"/>
        <v>2844.1230044499998</v>
      </c>
      <c r="G45" s="156">
        <f t="shared" si="6"/>
        <v>3253.6358271785571</v>
      </c>
      <c r="H45" s="156">
        <f t="shared" si="6"/>
        <v>2843.8891456704496</v>
      </c>
      <c r="I45" s="156">
        <f>I14*(1+$J$30)</f>
        <v>3926.1799030999996</v>
      </c>
      <c r="J45" s="115">
        <f t="shared" si="5"/>
        <v>2586.1022937314779</v>
      </c>
      <c r="K45" s="115">
        <f t="shared" si="5"/>
        <v>2853.1224647699041</v>
      </c>
      <c r="L45" s="115">
        <f t="shared" si="5"/>
        <v>2870.4063999999998</v>
      </c>
      <c r="M45" s="115">
        <f t="shared" si="5"/>
        <v>2961.8315100000004</v>
      </c>
      <c r="N45" s="115">
        <f t="shared" si="5"/>
        <v>2579.3701487115582</v>
      </c>
      <c r="O45" s="115">
        <f t="shared" ref="O45:O54" si="7">SUM(C45:N45)</f>
        <v>35999.904324265379</v>
      </c>
      <c r="P45" s="107"/>
      <c r="Q45" s="106"/>
    </row>
    <row r="46" spans="1:17">
      <c r="A46" s="155">
        <v>4</v>
      </c>
      <c r="B46" s="136" t="s">
        <v>110</v>
      </c>
      <c r="C46" s="156">
        <f>C15*(1+$M$31)*(1+$E$31)</f>
        <v>3338.2501934512493</v>
      </c>
      <c r="D46" s="156">
        <f>D15*(1+$M$31)*(1+$E$31)</f>
        <v>3841.3565040473536</v>
      </c>
      <c r="E46" s="156">
        <f t="shared" ref="E46:K46" si="8">E15*(1+$M$31)</f>
        <v>3724.1794040499994</v>
      </c>
      <c r="F46" s="156">
        <f t="shared" si="8"/>
        <v>3572.2522248</v>
      </c>
      <c r="G46" s="156">
        <f t="shared" si="8"/>
        <v>3792.3106601406166</v>
      </c>
      <c r="H46" s="156">
        <f t="shared" si="8"/>
        <v>3366.4118126007247</v>
      </c>
      <c r="I46" s="156">
        <f t="shared" si="8"/>
        <v>4519.8446132000008</v>
      </c>
      <c r="J46" s="156">
        <f t="shared" si="8"/>
        <v>3127.9194994244631</v>
      </c>
      <c r="K46" s="156">
        <f t="shared" si="8"/>
        <v>4524.2193718759308</v>
      </c>
      <c r="L46" s="156">
        <f>L15*(1+$M$31)</f>
        <v>3661.9947997499999</v>
      </c>
      <c r="M46" s="115">
        <f t="shared" si="5"/>
        <v>3758.0832400000004</v>
      </c>
      <c r="N46" s="115">
        <f t="shared" si="5"/>
        <v>3207.5740932442591</v>
      </c>
      <c r="O46" s="115">
        <f t="shared" si="7"/>
        <v>44434.396416584597</v>
      </c>
      <c r="P46" s="107"/>
      <c r="Q46" s="106"/>
    </row>
    <row r="47" spans="1:17">
      <c r="A47" s="155">
        <v>5</v>
      </c>
      <c r="B47" s="136" t="s">
        <v>111</v>
      </c>
      <c r="C47" s="156">
        <f>C16*(1+$N$32)</f>
        <v>173.2069242</v>
      </c>
      <c r="D47" s="156">
        <f t="shared" ref="D47:M47" si="9">D16*(1+$N$32)</f>
        <v>242.60592770518554</v>
      </c>
      <c r="E47" s="156">
        <f t="shared" si="9"/>
        <v>243.73343700000001</v>
      </c>
      <c r="F47" s="156">
        <f t="shared" si="9"/>
        <v>178.76800500000004</v>
      </c>
      <c r="G47" s="156">
        <f t="shared" si="9"/>
        <v>246.23513498135662</v>
      </c>
      <c r="H47" s="156">
        <f t="shared" si="9"/>
        <v>166.56960179591493</v>
      </c>
      <c r="I47" s="156">
        <f t="shared" si="9"/>
        <v>313.60587480000004</v>
      </c>
      <c r="J47" s="156">
        <f t="shared" si="9"/>
        <v>151.73237028383417</v>
      </c>
      <c r="K47" s="156">
        <f t="shared" si="9"/>
        <v>429.37331224740882</v>
      </c>
      <c r="L47" s="156">
        <f t="shared" si="9"/>
        <v>188.03050259999998</v>
      </c>
      <c r="M47" s="156">
        <f t="shared" si="9"/>
        <v>203.30257499999999</v>
      </c>
      <c r="N47" s="115">
        <f t="shared" si="5"/>
        <v>160.65283801535645</v>
      </c>
      <c r="O47" s="115">
        <f t="shared" si="7"/>
        <v>2697.8165036290566</v>
      </c>
      <c r="P47" s="107"/>
      <c r="Q47" s="106"/>
    </row>
    <row r="48" spans="1:17">
      <c r="A48" s="155">
        <v>8</v>
      </c>
      <c r="B48" s="136" t="s">
        <v>112</v>
      </c>
      <c r="C48" s="156">
        <f>C17*(1+$F$33)</f>
        <v>3889.2909054999991</v>
      </c>
      <c r="D48" s="156">
        <f>D17*(1+$F$33)</f>
        <v>4159.5083814775689</v>
      </c>
      <c r="E48" s="156">
        <f>E17*(1+$F$33)</f>
        <v>3980.2381636499999</v>
      </c>
      <c r="F48" s="156">
        <f t="shared" ref="F48:N51" si="10">F17</f>
        <v>3964.1479299999996</v>
      </c>
      <c r="G48" s="156">
        <f t="shared" si="10"/>
        <v>4172.4670720211852</v>
      </c>
      <c r="H48" s="156">
        <f t="shared" si="10"/>
        <v>4183.4149728377215</v>
      </c>
      <c r="I48" s="156">
        <f t="shared" si="10"/>
        <v>3797.0403499999998</v>
      </c>
      <c r="J48" s="156">
        <f t="shared" si="10"/>
        <v>3794.4401186884775</v>
      </c>
      <c r="K48" s="156">
        <f t="shared" si="10"/>
        <v>3864.4203496902082</v>
      </c>
      <c r="L48" s="156">
        <f t="shared" si="10"/>
        <v>4539.9081499999993</v>
      </c>
      <c r="M48" s="156">
        <f t="shared" si="10"/>
        <v>4290.8747799999992</v>
      </c>
      <c r="N48" s="156">
        <f t="shared" si="10"/>
        <v>3622.0044376551277</v>
      </c>
      <c r="O48" s="156">
        <f t="shared" si="7"/>
        <v>48257.755611520282</v>
      </c>
      <c r="P48" s="107"/>
      <c r="Q48" s="106"/>
    </row>
    <row r="49" spans="1:19">
      <c r="A49" s="155">
        <v>9</v>
      </c>
      <c r="B49" s="136" t="s">
        <v>113</v>
      </c>
      <c r="C49" s="156">
        <f>C18</f>
        <v>59.275869999999998</v>
      </c>
      <c r="D49" s="156">
        <f>D18</f>
        <v>58.199353838676807</v>
      </c>
      <c r="E49" s="156">
        <f>E18</f>
        <v>57.959139999999998</v>
      </c>
      <c r="F49" s="156">
        <f t="shared" si="10"/>
        <v>51.018950000000004</v>
      </c>
      <c r="G49" s="156">
        <f t="shared" si="10"/>
        <v>57.353234056163544</v>
      </c>
      <c r="H49" s="156">
        <f t="shared" si="10"/>
        <v>72.623547486809571</v>
      </c>
      <c r="I49" s="156">
        <f t="shared" si="10"/>
        <v>49.967370000000003</v>
      </c>
      <c r="J49" s="156">
        <f t="shared" si="10"/>
        <v>51.136534682627307</v>
      </c>
      <c r="K49" s="156">
        <f t="shared" si="10"/>
        <v>47.776704495481731</v>
      </c>
      <c r="L49" s="156">
        <f t="shared" si="10"/>
        <v>53.555909999999997</v>
      </c>
      <c r="M49" s="156">
        <f t="shared" si="10"/>
        <v>57.461150000000004</v>
      </c>
      <c r="N49" s="156">
        <f t="shared" si="10"/>
        <v>51.576349264207821</v>
      </c>
      <c r="O49" s="156">
        <f t="shared" si="7"/>
        <v>667.90411382396678</v>
      </c>
      <c r="P49" s="107"/>
      <c r="Q49" s="106"/>
    </row>
    <row r="50" spans="1:19">
      <c r="A50" s="155">
        <v>11</v>
      </c>
      <c r="B50" s="136" t="s">
        <v>122</v>
      </c>
      <c r="C50" s="156">
        <f>C19*(1+$J$35)</f>
        <v>8687.0439552000007</v>
      </c>
      <c r="D50" s="156">
        <f t="shared" ref="D50:I50" si="11">D19*(1+$J$35)</f>
        <v>9938.6407032470615</v>
      </c>
      <c r="E50" s="156">
        <f t="shared" si="11"/>
        <v>8898.9900306</v>
      </c>
      <c r="F50" s="156">
        <f t="shared" si="11"/>
        <v>8530.5058301999998</v>
      </c>
      <c r="G50" s="156">
        <f t="shared" si="11"/>
        <v>8874.0435946291673</v>
      </c>
      <c r="H50" s="156">
        <f t="shared" si="11"/>
        <v>9446.7622270376578</v>
      </c>
      <c r="I50" s="156">
        <f t="shared" si="11"/>
        <v>8882.8497546000017</v>
      </c>
      <c r="J50" s="156">
        <f t="shared" si="10"/>
        <v>8116.1870535366234</v>
      </c>
      <c r="K50" s="156">
        <f t="shared" si="10"/>
        <v>8481.3832902493177</v>
      </c>
      <c r="L50" s="156">
        <f t="shared" si="10"/>
        <v>8477.29018</v>
      </c>
      <c r="M50" s="156">
        <f t="shared" si="10"/>
        <v>9084.7134899999983</v>
      </c>
      <c r="N50" s="156">
        <f t="shared" si="10"/>
        <v>8361.9758283256815</v>
      </c>
      <c r="O50" s="156">
        <f t="shared" si="7"/>
        <v>105780.3859376255</v>
      </c>
      <c r="P50" s="107"/>
      <c r="Q50" s="106"/>
    </row>
    <row r="51" spans="1:19">
      <c r="A51" s="155">
        <v>12</v>
      </c>
      <c r="B51" s="136" t="s">
        <v>123</v>
      </c>
      <c r="C51" s="156">
        <f>C20*(1+$J$36)</f>
        <v>3696.0024665999999</v>
      </c>
      <c r="D51" s="156">
        <f t="shared" ref="D51:I51" si="12">D20*(1+$J$36)</f>
        <v>3945.5254258743917</v>
      </c>
      <c r="E51" s="156">
        <f t="shared" si="12"/>
        <v>3884.2202616</v>
      </c>
      <c r="F51" s="156">
        <f t="shared" si="12"/>
        <v>4025.4656999999997</v>
      </c>
      <c r="G51" s="156">
        <f t="shared" si="12"/>
        <v>4220.4967587878418</v>
      </c>
      <c r="H51" s="156">
        <f t="shared" si="12"/>
        <v>4028.1842547710439</v>
      </c>
      <c r="I51" s="156">
        <f t="shared" si="12"/>
        <v>3882.7362227999997</v>
      </c>
      <c r="J51" s="156">
        <f t="shared" si="10"/>
        <v>3841.34164214878</v>
      </c>
      <c r="K51" s="156">
        <f t="shared" si="10"/>
        <v>4118.3705326939044</v>
      </c>
      <c r="L51" s="156">
        <f t="shared" si="10"/>
        <v>3869.8219100000001</v>
      </c>
      <c r="M51" s="156">
        <f t="shared" si="10"/>
        <v>4106.9538400000001</v>
      </c>
      <c r="N51" s="156">
        <f t="shared" si="10"/>
        <v>3871.0399473535967</v>
      </c>
      <c r="O51" s="156">
        <f t="shared" si="7"/>
        <v>47490.158962629554</v>
      </c>
      <c r="P51" s="107"/>
      <c r="Q51" s="106"/>
      <c r="R51" s="112" t="s">
        <v>125</v>
      </c>
      <c r="S51" s="113" t="s">
        <v>68</v>
      </c>
    </row>
    <row r="52" spans="1:19">
      <c r="A52" s="155">
        <v>13</v>
      </c>
      <c r="B52" s="136" t="s">
        <v>116</v>
      </c>
      <c r="C52" s="156">
        <f t="shared" ref="C52:N54" si="13">C21</f>
        <v>689.54428000000019</v>
      </c>
      <c r="D52" s="156">
        <f t="shared" si="13"/>
        <v>749.03956356048639</v>
      </c>
      <c r="E52" s="156">
        <f t="shared" si="13"/>
        <v>699.81859999999995</v>
      </c>
      <c r="F52" s="156">
        <f t="shared" si="13"/>
        <v>691.18737999999996</v>
      </c>
      <c r="G52" s="156">
        <f t="shared" si="13"/>
        <v>685.51663843536176</v>
      </c>
      <c r="H52" s="156">
        <f t="shared" si="13"/>
        <v>708.25584389884546</v>
      </c>
      <c r="I52" s="156">
        <f t="shared" si="13"/>
        <v>789.24513000000002</v>
      </c>
      <c r="J52" s="156">
        <f t="shared" si="13"/>
        <v>734.05609755617536</v>
      </c>
      <c r="K52" s="156">
        <f t="shared" si="13"/>
        <v>697.20373358934978</v>
      </c>
      <c r="L52" s="156">
        <f t="shared" si="13"/>
        <v>695.17412999999999</v>
      </c>
      <c r="M52" s="156">
        <f t="shared" si="13"/>
        <v>721.51260000000002</v>
      </c>
      <c r="N52" s="156">
        <f t="shared" si="13"/>
        <v>682.90702092932327</v>
      </c>
      <c r="O52" s="156">
        <f t="shared" si="7"/>
        <v>8543.4610179695428</v>
      </c>
      <c r="P52" s="107"/>
      <c r="Q52" s="106"/>
      <c r="R52" s="118">
        <f>$R$55*$T$5</f>
        <v>432018965.02375233</v>
      </c>
      <c r="S52" s="119" t="s">
        <v>75</v>
      </c>
    </row>
    <row r="53" spans="1:19">
      <c r="A53" s="155">
        <v>15</v>
      </c>
      <c r="B53" s="136" t="s">
        <v>117</v>
      </c>
      <c r="C53" s="156">
        <f>C22*(1+$N$38)</f>
        <v>260.93301135000002</v>
      </c>
      <c r="D53" s="156">
        <f t="shared" ref="D53:M53" si="14">D22*(1+$N$38)</f>
        <v>279.59566619350852</v>
      </c>
      <c r="E53" s="156">
        <f t="shared" si="14"/>
        <v>275.36876207500006</v>
      </c>
      <c r="F53" s="156">
        <f t="shared" si="14"/>
        <v>277.54891862500006</v>
      </c>
      <c r="G53" s="156">
        <f t="shared" si="14"/>
        <v>305.57112867196332</v>
      </c>
      <c r="H53" s="156">
        <f t="shared" si="14"/>
        <v>315.73275687179756</v>
      </c>
      <c r="I53" s="156">
        <f t="shared" si="14"/>
        <v>271.61501125000001</v>
      </c>
      <c r="J53" s="156">
        <f t="shared" si="14"/>
        <v>233.89948683364108</v>
      </c>
      <c r="K53" s="156">
        <f t="shared" si="14"/>
        <v>276.26705216656512</v>
      </c>
      <c r="L53" s="156">
        <f t="shared" si="14"/>
        <v>247.2259229</v>
      </c>
      <c r="M53" s="156">
        <f t="shared" si="14"/>
        <v>272.28375294999995</v>
      </c>
      <c r="N53" s="156">
        <f t="shared" si="13"/>
        <v>260.01545407276092</v>
      </c>
      <c r="O53" s="156">
        <f t="shared" si="7"/>
        <v>3276.0569239602364</v>
      </c>
      <c r="P53" s="107"/>
      <c r="Q53" s="106"/>
      <c r="R53" s="118">
        <f>R55*$T$6</f>
        <v>58350629.774806015</v>
      </c>
      <c r="S53" s="119" t="s">
        <v>77</v>
      </c>
    </row>
    <row r="54" spans="1:19">
      <c r="A54" s="155">
        <v>18</v>
      </c>
      <c r="B54" s="136" t="s">
        <v>118</v>
      </c>
      <c r="C54" s="156">
        <f>C23*(1+$I$39)</f>
        <v>1042.0924449839999</v>
      </c>
      <c r="D54" s="156">
        <f t="shared" ref="D54:H54" si="15">D23*(1+$I$39)</f>
        <v>1157.6377184636435</v>
      </c>
      <c r="E54" s="156">
        <f t="shared" si="15"/>
        <v>1124.4992518550002</v>
      </c>
      <c r="F54" s="156">
        <f t="shared" si="15"/>
        <v>1101.9685733040001</v>
      </c>
      <c r="G54" s="156">
        <f t="shared" si="15"/>
        <v>1122.855019551565</v>
      </c>
      <c r="H54" s="156">
        <f t="shared" si="15"/>
        <v>1213.6941066829083</v>
      </c>
      <c r="I54" s="156">
        <f t="shared" si="13"/>
        <v>1137.99857</v>
      </c>
      <c r="J54" s="156">
        <f t="shared" si="13"/>
        <v>1139.9594214102335</v>
      </c>
      <c r="K54" s="156">
        <f t="shared" si="13"/>
        <v>1224.1259309396451</v>
      </c>
      <c r="L54" s="156">
        <f t="shared" si="13"/>
        <v>1091.18687</v>
      </c>
      <c r="M54" s="156">
        <f t="shared" si="13"/>
        <v>1239.28006</v>
      </c>
      <c r="N54" s="156">
        <f t="shared" si="13"/>
        <v>1168.1733389700419</v>
      </c>
      <c r="O54" s="156">
        <f t="shared" si="7"/>
        <v>13763.471306161038</v>
      </c>
      <c r="P54" s="107"/>
      <c r="Q54" s="106"/>
      <c r="R54" s="121">
        <f>R55*$T$7</f>
        <v>7302376.5840792805</v>
      </c>
      <c r="S54" s="119" t="s">
        <v>79</v>
      </c>
    </row>
    <row r="55" spans="1:19">
      <c r="A55" s="157" t="s">
        <v>105</v>
      </c>
      <c r="B55" s="158"/>
      <c r="C55" s="138">
        <f t="shared" ref="C55:H55" si="16">SUM(C44:C54)</f>
        <v>39724.001540954756</v>
      </c>
      <c r="D55" s="138">
        <f t="shared" si="16"/>
        <v>43263.56449636296</v>
      </c>
      <c r="E55" s="138">
        <f t="shared" si="16"/>
        <v>42362.272348513994</v>
      </c>
      <c r="F55" s="138">
        <f t="shared" si="16"/>
        <v>39949.192842988006</v>
      </c>
      <c r="G55" s="138">
        <f t="shared" si="16"/>
        <v>42172.476043186463</v>
      </c>
      <c r="H55" s="138">
        <f t="shared" si="16"/>
        <v>42830.639389406118</v>
      </c>
      <c r="I55" s="138">
        <f t="shared" ref="I55:O55" si="17">SUM(I44:I54)</f>
        <v>42566.204479750013</v>
      </c>
      <c r="J55" s="138">
        <f t="shared" si="17"/>
        <v>39047.584207133805</v>
      </c>
      <c r="K55" s="138">
        <f t="shared" si="17"/>
        <v>43053.367371141649</v>
      </c>
      <c r="L55" s="138">
        <f t="shared" si="17"/>
        <v>40269.636805249989</v>
      </c>
      <c r="M55" s="138">
        <f t="shared" si="17"/>
        <v>43296.827917950002</v>
      </c>
      <c r="N55" s="138">
        <f t="shared" si="17"/>
        <v>39136.203939999992</v>
      </c>
      <c r="O55" s="138">
        <f t="shared" si="17"/>
        <v>497671.97138263762</v>
      </c>
      <c r="P55" s="116" t="s">
        <v>104</v>
      </c>
      <c r="Q55" s="106"/>
      <c r="R55" s="126">
        <f>O55*1000</f>
        <v>497671971.38263762</v>
      </c>
      <c r="S55" s="119" t="s">
        <v>101</v>
      </c>
    </row>
    <row r="56" spans="1:19">
      <c r="A56" s="106"/>
      <c r="B56" s="106"/>
      <c r="C56" s="106"/>
      <c r="D56" s="106"/>
      <c r="E56" s="106"/>
      <c r="F56" s="106"/>
      <c r="G56" s="106"/>
      <c r="H56" s="106"/>
      <c r="I56" s="106"/>
      <c r="J56" s="106"/>
      <c r="K56" s="106"/>
      <c r="L56" s="106"/>
      <c r="M56" s="106"/>
      <c r="N56" s="106"/>
      <c r="O56" s="106"/>
      <c r="P56" s="107"/>
      <c r="Q56" s="106"/>
    </row>
    <row r="57" spans="1:19">
      <c r="A57" s="106"/>
      <c r="B57" s="106"/>
      <c r="C57" s="106"/>
      <c r="D57" s="106"/>
      <c r="E57" s="106"/>
      <c r="F57" s="106"/>
      <c r="G57" s="106"/>
      <c r="H57" s="106"/>
      <c r="I57" s="106"/>
      <c r="J57" s="106"/>
      <c r="K57" s="106"/>
      <c r="L57" s="106"/>
      <c r="M57" s="106"/>
      <c r="N57" s="106"/>
      <c r="O57" s="106"/>
      <c r="P57" s="107"/>
      <c r="Q57" s="106"/>
    </row>
    <row r="58" spans="1:19">
      <c r="A58" s="106"/>
      <c r="B58" s="106"/>
      <c r="C58" s="106"/>
      <c r="D58" s="106"/>
      <c r="E58" s="106"/>
      <c r="F58" s="106"/>
      <c r="G58" s="106"/>
      <c r="H58" s="106"/>
      <c r="I58" s="106"/>
      <c r="J58" s="106"/>
      <c r="K58" s="106"/>
      <c r="L58" s="106"/>
      <c r="M58" s="106"/>
      <c r="N58" s="106"/>
      <c r="O58" s="106"/>
      <c r="P58" s="107"/>
      <c r="Q58" s="106"/>
    </row>
    <row r="59" spans="1:19">
      <c r="A59" s="106"/>
      <c r="B59" s="106"/>
      <c r="C59" s="106"/>
      <c r="D59" s="106"/>
      <c r="E59" s="106"/>
      <c r="F59" s="106"/>
      <c r="G59" s="106"/>
      <c r="H59" s="106"/>
      <c r="I59" s="106"/>
      <c r="J59" s="106"/>
      <c r="K59" s="106"/>
      <c r="L59" s="106"/>
      <c r="M59" s="106"/>
      <c r="N59" s="106"/>
      <c r="O59" s="159" t="s">
        <v>65</v>
      </c>
      <c r="P59" s="107"/>
      <c r="Q59" s="106"/>
      <c r="R59" s="135" t="s">
        <v>65</v>
      </c>
    </row>
    <row r="60" spans="1:19">
      <c r="A60" s="125" t="s">
        <v>126</v>
      </c>
      <c r="B60" s="106"/>
      <c r="C60" s="106"/>
      <c r="D60" s="106"/>
      <c r="E60" s="106"/>
      <c r="F60" s="106"/>
      <c r="G60" s="106"/>
      <c r="H60" s="106"/>
      <c r="I60" s="106"/>
      <c r="J60" s="106"/>
      <c r="K60" s="106"/>
      <c r="L60" s="106"/>
      <c r="M60" s="106"/>
      <c r="N60" s="106"/>
      <c r="O60" s="160" t="s">
        <v>65</v>
      </c>
      <c r="P60" s="107"/>
      <c r="Q60" s="106"/>
      <c r="R60" s="161" t="s">
        <v>65</v>
      </c>
    </row>
    <row r="61" spans="1:19" ht="25.5">
      <c r="A61" s="152" t="s">
        <v>106</v>
      </c>
      <c r="B61" s="153" t="s">
        <v>107</v>
      </c>
      <c r="C61" s="110">
        <v>41091</v>
      </c>
      <c r="D61" s="110">
        <v>41122</v>
      </c>
      <c r="E61" s="110">
        <v>41153</v>
      </c>
      <c r="F61" s="110">
        <v>41183</v>
      </c>
      <c r="G61" s="110">
        <v>41214</v>
      </c>
      <c r="H61" s="110">
        <v>41244</v>
      </c>
      <c r="I61" s="110">
        <v>41275</v>
      </c>
      <c r="J61" s="110">
        <v>41306</v>
      </c>
      <c r="K61" s="110">
        <v>41334</v>
      </c>
      <c r="L61" s="110">
        <v>41365</v>
      </c>
      <c r="M61" s="110">
        <v>41395</v>
      </c>
      <c r="N61" s="110">
        <v>41426</v>
      </c>
      <c r="O61" s="144"/>
      <c r="P61" s="107"/>
      <c r="Q61" s="106"/>
    </row>
    <row r="62" spans="1:19">
      <c r="A62" s="155">
        <v>2</v>
      </c>
      <c r="B62" s="136" t="s">
        <v>108</v>
      </c>
      <c r="C62" s="147"/>
      <c r="D62" s="147"/>
      <c r="E62" s="147"/>
      <c r="F62" s="147"/>
      <c r="G62" s="147"/>
      <c r="H62" s="147"/>
      <c r="I62" s="162">
        <f>'4.3.5'!I26</f>
        <v>2.2499999999999999E-2</v>
      </c>
      <c r="J62" s="163"/>
      <c r="K62" s="163"/>
      <c r="L62" s="163"/>
      <c r="M62" s="163"/>
      <c r="N62" s="163"/>
      <c r="O62" s="149"/>
      <c r="P62" s="107"/>
      <c r="Q62" s="106"/>
    </row>
    <row r="63" spans="1:19">
      <c r="A63" s="155">
        <v>3</v>
      </c>
      <c r="B63" s="136" t="s">
        <v>109</v>
      </c>
      <c r="C63" s="147"/>
      <c r="D63" s="147"/>
      <c r="E63" s="147"/>
      <c r="F63" s="147"/>
      <c r="G63" s="147"/>
      <c r="H63" s="147"/>
      <c r="I63" s="163"/>
      <c r="J63" s="162">
        <f>'4.3.5'!J27</f>
        <v>0.02</v>
      </c>
      <c r="K63" s="163"/>
      <c r="L63" s="163"/>
      <c r="M63" s="163"/>
      <c r="N63" s="163"/>
      <c r="O63" s="149"/>
      <c r="P63" s="107"/>
      <c r="Q63" s="106"/>
    </row>
    <row r="64" spans="1:19">
      <c r="A64" s="155">
        <v>4</v>
      </c>
      <c r="B64" s="136" t="s">
        <v>110</v>
      </c>
      <c r="C64" s="147"/>
      <c r="D64" s="147"/>
      <c r="E64" s="147"/>
      <c r="F64" s="147"/>
      <c r="G64" s="147"/>
      <c r="H64" s="147"/>
      <c r="I64" s="163"/>
      <c r="J64" s="163"/>
      <c r="K64" s="163"/>
      <c r="L64" s="163"/>
      <c r="M64" s="162">
        <f>'4.3.5'!M28</f>
        <v>1.4999999999999999E-2</v>
      </c>
      <c r="N64" s="163"/>
      <c r="O64" s="149"/>
      <c r="P64" s="107"/>
      <c r="Q64" s="106"/>
    </row>
    <row r="65" spans="1:18">
      <c r="A65" s="155">
        <v>5</v>
      </c>
      <c r="B65" s="136" t="s">
        <v>111</v>
      </c>
      <c r="C65" s="147"/>
      <c r="D65" s="147"/>
      <c r="E65" s="147"/>
      <c r="F65" s="147"/>
      <c r="G65" s="147"/>
      <c r="H65" s="147"/>
      <c r="I65" s="163"/>
      <c r="J65" s="163"/>
      <c r="K65" s="163"/>
      <c r="L65" s="163"/>
      <c r="M65" s="163"/>
      <c r="N65" s="162">
        <f>'4.3.5'!N29</f>
        <v>0.02</v>
      </c>
      <c r="O65" s="149"/>
      <c r="P65" s="107"/>
      <c r="Q65" s="106"/>
    </row>
    <row r="66" spans="1:18">
      <c r="A66" s="155">
        <v>8</v>
      </c>
      <c r="B66" s="136" t="s">
        <v>120</v>
      </c>
      <c r="C66" s="147"/>
      <c r="D66" s="147"/>
      <c r="E66" s="147"/>
      <c r="F66" s="147">
        <f>+'4.3.5'!F30</f>
        <v>0.02</v>
      </c>
      <c r="G66" s="147"/>
      <c r="H66" s="147"/>
      <c r="I66" s="163"/>
      <c r="J66" s="163"/>
      <c r="K66" s="163"/>
      <c r="L66" s="163"/>
      <c r="M66" s="163"/>
      <c r="N66" s="163"/>
      <c r="O66" s="149"/>
      <c r="P66" s="107"/>
      <c r="Q66" s="106"/>
    </row>
    <row r="67" spans="1:18">
      <c r="A67" s="155">
        <v>9</v>
      </c>
      <c r="B67" s="136" t="s">
        <v>113</v>
      </c>
      <c r="C67" s="147">
        <f>+'4.3.5'!C31</f>
        <v>1.4999999999999999E-2</v>
      </c>
      <c r="D67" s="147"/>
      <c r="E67" s="147"/>
      <c r="F67" s="147"/>
      <c r="G67" s="147"/>
      <c r="H67" s="147"/>
      <c r="I67" s="163"/>
      <c r="J67" s="163"/>
      <c r="K67" s="163"/>
      <c r="L67" s="163"/>
      <c r="M67" s="163"/>
      <c r="N67" s="163"/>
      <c r="O67" s="149"/>
      <c r="P67" s="107"/>
      <c r="Q67" s="106"/>
    </row>
    <row r="68" spans="1:18">
      <c r="A68" s="155">
        <v>11</v>
      </c>
      <c r="B68" s="136" t="s">
        <v>122</v>
      </c>
      <c r="C68" s="147"/>
      <c r="D68" s="147"/>
      <c r="E68" s="147"/>
      <c r="F68" s="147"/>
      <c r="G68" s="147"/>
      <c r="H68" s="147"/>
      <c r="I68" s="163"/>
      <c r="J68" s="162">
        <f>'4.3.5'!J32</f>
        <v>2.2499999999999999E-2</v>
      </c>
      <c r="K68" s="163"/>
      <c r="L68" s="163"/>
      <c r="M68" s="163"/>
      <c r="N68" s="163"/>
      <c r="O68" s="149"/>
      <c r="P68" s="107"/>
      <c r="Q68" s="106"/>
    </row>
    <row r="69" spans="1:18">
      <c r="A69" s="155">
        <v>12</v>
      </c>
      <c r="B69" s="136" t="s">
        <v>123</v>
      </c>
      <c r="C69" s="147"/>
      <c r="D69" s="147"/>
      <c r="E69" s="147"/>
      <c r="F69" s="147"/>
      <c r="G69" s="147"/>
      <c r="H69" s="147"/>
      <c r="I69" s="163"/>
      <c r="J69" s="162">
        <f>'4.3.5'!J33</f>
        <v>2.2499999999999999E-2</v>
      </c>
      <c r="K69" s="163"/>
      <c r="L69" s="163"/>
      <c r="M69" s="163"/>
      <c r="N69" s="163"/>
      <c r="O69" s="149"/>
      <c r="P69" s="107"/>
      <c r="Q69" s="106"/>
    </row>
    <row r="70" spans="1:18">
      <c r="A70" s="155">
        <v>13</v>
      </c>
      <c r="B70" s="136" t="s">
        <v>116</v>
      </c>
      <c r="C70" s="147"/>
      <c r="D70" s="147"/>
      <c r="E70" s="147"/>
      <c r="F70" s="147"/>
      <c r="G70" s="147"/>
      <c r="H70" s="147"/>
      <c r="I70" s="163"/>
      <c r="J70" s="163"/>
      <c r="K70" s="163"/>
      <c r="L70" s="163"/>
      <c r="M70" s="163"/>
      <c r="N70" s="163"/>
      <c r="O70" s="149"/>
      <c r="P70" s="107"/>
      <c r="Q70" s="106"/>
    </row>
    <row r="71" spans="1:18">
      <c r="A71" s="155">
        <v>15</v>
      </c>
      <c r="B71" s="136" t="s">
        <v>117</v>
      </c>
      <c r="C71" s="147"/>
      <c r="D71" s="147"/>
      <c r="E71" s="147"/>
      <c r="F71" s="147"/>
      <c r="G71" s="147"/>
      <c r="H71" s="147"/>
      <c r="I71" s="163"/>
      <c r="J71" s="162">
        <f>'4.3.5'!J35</f>
        <v>1.2500000000000001E-2</v>
      </c>
      <c r="K71" s="163"/>
      <c r="L71" s="163"/>
      <c r="M71" s="163"/>
      <c r="N71" s="163"/>
      <c r="O71" s="149"/>
      <c r="P71" s="107"/>
      <c r="Q71" s="106"/>
    </row>
    <row r="72" spans="1:18">
      <c r="A72" s="155">
        <v>18</v>
      </c>
      <c r="B72" s="136" t="s">
        <v>118</v>
      </c>
      <c r="C72" s="147"/>
      <c r="D72" s="147"/>
      <c r="E72" s="147"/>
      <c r="F72" s="147"/>
      <c r="G72" s="147"/>
      <c r="H72" s="147"/>
      <c r="I72" s="162">
        <f>'4.3.5'!I36</f>
        <v>2.2499999999999999E-2</v>
      </c>
      <c r="J72" s="163"/>
      <c r="K72" s="163"/>
      <c r="L72" s="163"/>
      <c r="M72" s="163"/>
      <c r="N72" s="163"/>
      <c r="O72" s="149"/>
      <c r="P72" s="107"/>
      <c r="Q72" s="106"/>
    </row>
    <row r="73" spans="1:18">
      <c r="A73" s="106"/>
      <c r="B73" s="106"/>
      <c r="C73" s="106"/>
      <c r="D73" s="106"/>
      <c r="E73" s="106"/>
      <c r="F73" s="106"/>
      <c r="G73" s="106"/>
      <c r="H73" s="106"/>
      <c r="I73" s="106"/>
      <c r="J73" s="106"/>
      <c r="K73" s="106"/>
      <c r="L73" s="106"/>
      <c r="M73" s="106"/>
      <c r="N73" s="106"/>
      <c r="O73" s="106"/>
      <c r="P73" s="107"/>
      <c r="Q73" s="106"/>
    </row>
    <row r="74" spans="1:18">
      <c r="A74" s="106"/>
      <c r="B74" s="106"/>
      <c r="C74" s="106"/>
      <c r="D74" s="106"/>
      <c r="E74" s="106"/>
      <c r="F74" s="106"/>
      <c r="G74" s="106"/>
      <c r="H74" s="106"/>
      <c r="I74" s="106"/>
      <c r="J74" s="106" t="s">
        <v>65</v>
      </c>
      <c r="K74" s="106"/>
      <c r="L74" s="106"/>
      <c r="M74" s="106"/>
      <c r="N74" s="106"/>
      <c r="O74" s="106"/>
      <c r="P74" s="107"/>
      <c r="Q74" s="106"/>
      <c r="R74" s="106"/>
    </row>
    <row r="75" spans="1:18">
      <c r="A75" s="125" t="s">
        <v>127</v>
      </c>
      <c r="B75" s="106"/>
      <c r="C75" s="106"/>
      <c r="D75" s="106"/>
      <c r="E75" s="106"/>
      <c r="F75" s="106"/>
      <c r="G75" s="106"/>
      <c r="H75" s="106"/>
      <c r="I75" s="106"/>
      <c r="J75" s="106"/>
      <c r="K75" s="106"/>
      <c r="L75" s="106"/>
      <c r="M75" s="106"/>
      <c r="N75" s="106"/>
      <c r="O75" s="106"/>
      <c r="P75" s="107"/>
      <c r="Q75" s="106"/>
      <c r="R75" s="106"/>
    </row>
    <row r="76" spans="1:18" ht="25.5">
      <c r="A76" s="152" t="s">
        <v>106</v>
      </c>
      <c r="B76" s="153" t="s">
        <v>107</v>
      </c>
      <c r="C76" s="110">
        <v>41091</v>
      </c>
      <c r="D76" s="110">
        <v>41122</v>
      </c>
      <c r="E76" s="110">
        <v>41153</v>
      </c>
      <c r="F76" s="110">
        <v>41183</v>
      </c>
      <c r="G76" s="110">
        <v>41214</v>
      </c>
      <c r="H76" s="110">
        <v>41244</v>
      </c>
      <c r="I76" s="110">
        <v>41275</v>
      </c>
      <c r="J76" s="110">
        <v>41306</v>
      </c>
      <c r="K76" s="110">
        <v>41334</v>
      </c>
      <c r="L76" s="110">
        <v>41365</v>
      </c>
      <c r="M76" s="110">
        <v>41395</v>
      </c>
      <c r="N76" s="110">
        <v>41426</v>
      </c>
      <c r="O76" s="153" t="s">
        <v>101</v>
      </c>
      <c r="P76" s="107"/>
      <c r="Q76" s="106"/>
      <c r="R76" s="106"/>
    </row>
    <row r="77" spans="1:18">
      <c r="A77" s="155">
        <v>2</v>
      </c>
      <c r="B77" s="136" t="s">
        <v>108</v>
      </c>
      <c r="C77" s="164">
        <f>C44</f>
        <v>15016.321147831</v>
      </c>
      <c r="D77" s="164">
        <f t="shared" ref="D77:N87" si="18">D44</f>
        <v>15626.020500640163</v>
      </c>
      <c r="E77" s="164">
        <f t="shared" si="18"/>
        <v>16329.496764184003</v>
      </c>
      <c r="F77" s="164">
        <f t="shared" si="18"/>
        <v>14712.206326609001</v>
      </c>
      <c r="G77" s="164">
        <f t="shared" si="18"/>
        <v>15441.990974732682</v>
      </c>
      <c r="H77" s="164">
        <f t="shared" si="18"/>
        <v>16485.101119752246</v>
      </c>
      <c r="I77" s="164">
        <f>I44*(1+$I$62)</f>
        <v>15332.511917800002</v>
      </c>
      <c r="J77" s="164">
        <f t="shared" ref="J77:N77" si="19">J44*(1+$I$62)</f>
        <v>15614.402906836316</v>
      </c>
      <c r="K77" s="164">
        <f t="shared" si="19"/>
        <v>16909.189482563477</v>
      </c>
      <c r="L77" s="164">
        <f t="shared" si="19"/>
        <v>14902.980475674998</v>
      </c>
      <c r="M77" s="164">
        <f t="shared" si="19"/>
        <v>16974.042865700001</v>
      </c>
      <c r="N77" s="164">
        <f t="shared" si="19"/>
        <v>15512.260059335893</v>
      </c>
      <c r="O77" s="164">
        <f>SUM(C77:N77)</f>
        <v>188856.52454165978</v>
      </c>
      <c r="P77" s="107"/>
      <c r="Q77" s="106"/>
      <c r="R77" s="106"/>
    </row>
    <row r="78" spans="1:18">
      <c r="A78" s="155">
        <v>3</v>
      </c>
      <c r="B78" s="136" t="s">
        <v>109</v>
      </c>
      <c r="C78" s="164">
        <f>C45</f>
        <v>2872.0403418385004</v>
      </c>
      <c r="D78" s="164">
        <f t="shared" si="18"/>
        <v>3265.4347513149251</v>
      </c>
      <c r="E78" s="164">
        <f t="shared" si="18"/>
        <v>3143.7685334999996</v>
      </c>
      <c r="F78" s="164">
        <f t="shared" si="18"/>
        <v>2844.1230044499998</v>
      </c>
      <c r="G78" s="164">
        <f t="shared" si="18"/>
        <v>3253.6358271785571</v>
      </c>
      <c r="H78" s="164">
        <f t="shared" si="18"/>
        <v>2843.8891456704496</v>
      </c>
      <c r="I78" s="164">
        <f t="shared" si="18"/>
        <v>3926.1799030999996</v>
      </c>
      <c r="J78" s="164">
        <f>J45*(1+$J$63)</f>
        <v>2637.8243396061075</v>
      </c>
      <c r="K78" s="164">
        <f t="shared" ref="K78:N78" si="20">K45*(1+$J$63)</f>
        <v>2910.1849140653021</v>
      </c>
      <c r="L78" s="164">
        <f t="shared" si="20"/>
        <v>2927.8145279999999</v>
      </c>
      <c r="M78" s="164">
        <f t="shared" si="20"/>
        <v>3021.0681402000005</v>
      </c>
      <c r="N78" s="164">
        <f t="shared" si="20"/>
        <v>2630.9575516857894</v>
      </c>
      <c r="O78" s="164">
        <f t="shared" ref="O78:O87" si="21">SUM(C78:N78)</f>
        <v>36276.920980609633</v>
      </c>
      <c r="P78" s="107"/>
      <c r="Q78" s="106"/>
      <c r="R78" s="106"/>
    </row>
    <row r="79" spans="1:18">
      <c r="A79" s="155">
        <v>4</v>
      </c>
      <c r="B79" s="136" t="s">
        <v>110</v>
      </c>
      <c r="C79" s="164">
        <f>C46</f>
        <v>3338.2501934512493</v>
      </c>
      <c r="D79" s="164">
        <f t="shared" si="18"/>
        <v>3841.3565040473536</v>
      </c>
      <c r="E79" s="164">
        <f t="shared" si="18"/>
        <v>3724.1794040499994</v>
      </c>
      <c r="F79" s="164">
        <f t="shared" si="18"/>
        <v>3572.2522248</v>
      </c>
      <c r="G79" s="164">
        <f t="shared" si="18"/>
        <v>3792.3106601406166</v>
      </c>
      <c r="H79" s="164">
        <f t="shared" si="18"/>
        <v>3366.4118126007247</v>
      </c>
      <c r="I79" s="164">
        <f t="shared" si="18"/>
        <v>4519.8446132000008</v>
      </c>
      <c r="J79" s="164">
        <f t="shared" si="18"/>
        <v>3127.9194994244631</v>
      </c>
      <c r="K79" s="164">
        <f t="shared" si="18"/>
        <v>4524.2193718759308</v>
      </c>
      <c r="L79" s="164">
        <f t="shared" si="18"/>
        <v>3661.9947997499999</v>
      </c>
      <c r="M79" s="164">
        <f>M46*(1+$M$64)</f>
        <v>3814.4544885999999</v>
      </c>
      <c r="N79" s="164">
        <f>N46*(1+$M$64)</f>
        <v>3255.6877046429227</v>
      </c>
      <c r="O79" s="164">
        <f t="shared" si="21"/>
        <v>44538.881276583263</v>
      </c>
      <c r="P79" s="107"/>
      <c r="Q79" s="106"/>
      <c r="R79" s="106"/>
    </row>
    <row r="80" spans="1:18">
      <c r="A80" s="155">
        <v>5</v>
      </c>
      <c r="B80" s="136" t="s">
        <v>111</v>
      </c>
      <c r="C80" s="164">
        <f>C47</f>
        <v>173.2069242</v>
      </c>
      <c r="D80" s="164">
        <f t="shared" si="18"/>
        <v>242.60592770518554</v>
      </c>
      <c r="E80" s="164">
        <f t="shared" si="18"/>
        <v>243.73343700000001</v>
      </c>
      <c r="F80" s="164">
        <f t="shared" si="18"/>
        <v>178.76800500000004</v>
      </c>
      <c r="G80" s="164">
        <f t="shared" si="18"/>
        <v>246.23513498135662</v>
      </c>
      <c r="H80" s="164">
        <f t="shared" si="18"/>
        <v>166.56960179591493</v>
      </c>
      <c r="I80" s="164">
        <f t="shared" si="18"/>
        <v>313.60587480000004</v>
      </c>
      <c r="J80" s="164">
        <f t="shared" si="18"/>
        <v>151.73237028383417</v>
      </c>
      <c r="K80" s="164">
        <f t="shared" si="18"/>
        <v>429.37331224740882</v>
      </c>
      <c r="L80" s="164">
        <f t="shared" si="18"/>
        <v>188.03050259999998</v>
      </c>
      <c r="M80" s="164">
        <f t="shared" si="18"/>
        <v>203.30257499999999</v>
      </c>
      <c r="N80" s="164">
        <f>N47*(1+N65)</f>
        <v>163.86589477566358</v>
      </c>
      <c r="O80" s="164">
        <f t="shared" si="21"/>
        <v>2701.0295603893637</v>
      </c>
      <c r="P80" s="107"/>
      <c r="Q80" s="106"/>
      <c r="R80" s="106"/>
    </row>
    <row r="81" spans="1:19">
      <c r="A81" s="155">
        <v>8</v>
      </c>
      <c r="B81" s="136" t="s">
        <v>112</v>
      </c>
      <c r="C81" s="164">
        <f>C48</f>
        <v>3889.2909054999991</v>
      </c>
      <c r="D81" s="164">
        <f t="shared" si="18"/>
        <v>4159.5083814775689</v>
      </c>
      <c r="E81" s="164">
        <f t="shared" si="18"/>
        <v>3980.2381636499999</v>
      </c>
      <c r="F81" s="164">
        <f>F48*(1+$F$66)</f>
        <v>4043.4308885999999</v>
      </c>
      <c r="G81" s="164">
        <f t="shared" ref="G81:N81" si="22">G48*(1+$F$66)</f>
        <v>4255.9164134616094</v>
      </c>
      <c r="H81" s="164">
        <f t="shared" si="22"/>
        <v>4267.083272294476</v>
      </c>
      <c r="I81" s="164">
        <f t="shared" si="22"/>
        <v>3872.9811569999997</v>
      </c>
      <c r="J81" s="164">
        <f t="shared" si="22"/>
        <v>3870.328921062247</v>
      </c>
      <c r="K81" s="164">
        <f t="shared" si="22"/>
        <v>3941.7087566840123</v>
      </c>
      <c r="L81" s="164">
        <f t="shared" si="22"/>
        <v>4630.7063129999997</v>
      </c>
      <c r="M81" s="164">
        <f t="shared" si="22"/>
        <v>4376.6922755999994</v>
      </c>
      <c r="N81" s="164">
        <f t="shared" si="22"/>
        <v>3694.4445264082306</v>
      </c>
      <c r="O81" s="164">
        <f t="shared" si="21"/>
        <v>48982.329974738139</v>
      </c>
      <c r="P81" s="107"/>
      <c r="Q81" s="106"/>
      <c r="R81" s="106"/>
    </row>
    <row r="82" spans="1:19">
      <c r="A82" s="155">
        <v>9</v>
      </c>
      <c r="B82" s="136" t="s">
        <v>121</v>
      </c>
      <c r="C82" s="164">
        <f>C49*(1+$C$67)</f>
        <v>60.16500804999999</v>
      </c>
      <c r="D82" s="164">
        <f t="shared" ref="D82:N82" si="23">D49*(1+$C$67)</f>
        <v>59.072344146256953</v>
      </c>
      <c r="E82" s="164">
        <f t="shared" si="23"/>
        <v>58.828527099999995</v>
      </c>
      <c r="F82" s="164">
        <f t="shared" si="23"/>
        <v>51.784234249999997</v>
      </c>
      <c r="G82" s="164">
        <f t="shared" si="23"/>
        <v>58.213532567005991</v>
      </c>
      <c r="H82" s="164">
        <f t="shared" si="23"/>
        <v>73.712900699111714</v>
      </c>
      <c r="I82" s="164">
        <f t="shared" si="23"/>
        <v>50.716880549999999</v>
      </c>
      <c r="J82" s="164">
        <f t="shared" si="23"/>
        <v>51.903582702866714</v>
      </c>
      <c r="K82" s="164">
        <f t="shared" si="23"/>
        <v>48.493355062913949</v>
      </c>
      <c r="L82" s="164">
        <f t="shared" si="23"/>
        <v>54.359248649999991</v>
      </c>
      <c r="M82" s="164">
        <f t="shared" si="23"/>
        <v>58.323067250000001</v>
      </c>
      <c r="N82" s="164">
        <f t="shared" si="23"/>
        <v>52.349994503170933</v>
      </c>
      <c r="O82" s="164">
        <f t="shared" si="21"/>
        <v>677.92267553132626</v>
      </c>
      <c r="P82" s="107"/>
      <c r="Q82" s="106"/>
      <c r="R82" s="106"/>
    </row>
    <row r="83" spans="1:19">
      <c r="A83" s="155">
        <v>11</v>
      </c>
      <c r="B83" s="136" t="s">
        <v>122</v>
      </c>
      <c r="C83" s="164">
        <f>C50</f>
        <v>8687.0439552000007</v>
      </c>
      <c r="D83" s="164">
        <f t="shared" si="18"/>
        <v>9938.6407032470615</v>
      </c>
      <c r="E83" s="164">
        <f t="shared" si="18"/>
        <v>8898.9900306</v>
      </c>
      <c r="F83" s="164">
        <f t="shared" si="18"/>
        <v>8530.5058301999998</v>
      </c>
      <c r="G83" s="164">
        <f t="shared" si="18"/>
        <v>8874.0435946291673</v>
      </c>
      <c r="H83" s="164">
        <f t="shared" si="18"/>
        <v>9446.7622270376578</v>
      </c>
      <c r="I83" s="164">
        <f t="shared" si="18"/>
        <v>8882.8497546000017</v>
      </c>
      <c r="J83" s="164">
        <f>J50*(1+$J$68)</f>
        <v>8298.801262241197</v>
      </c>
      <c r="K83" s="164">
        <f t="shared" ref="K83:N83" si="24">K50*(1+$J$68)</f>
        <v>8672.214414279928</v>
      </c>
      <c r="L83" s="164">
        <f t="shared" si="24"/>
        <v>8668.0292090499988</v>
      </c>
      <c r="M83" s="164">
        <f t="shared" si="24"/>
        <v>9289.1195435249974</v>
      </c>
      <c r="N83" s="164">
        <f t="shared" si="24"/>
        <v>8550.1202844630097</v>
      </c>
      <c r="O83" s="164">
        <f t="shared" si="21"/>
        <v>106737.12080907301</v>
      </c>
      <c r="P83" s="107"/>
      <c r="Q83" s="106"/>
      <c r="R83" s="106"/>
    </row>
    <row r="84" spans="1:19">
      <c r="A84" s="155">
        <v>12</v>
      </c>
      <c r="B84" s="136" t="s">
        <v>123</v>
      </c>
      <c r="C84" s="164">
        <f>C51</f>
        <v>3696.0024665999999</v>
      </c>
      <c r="D84" s="164">
        <f t="shared" si="18"/>
        <v>3945.5254258743917</v>
      </c>
      <c r="E84" s="164">
        <f t="shared" si="18"/>
        <v>3884.2202616</v>
      </c>
      <c r="F84" s="164">
        <f t="shared" si="18"/>
        <v>4025.4656999999997</v>
      </c>
      <c r="G84" s="164">
        <f t="shared" si="18"/>
        <v>4220.4967587878418</v>
      </c>
      <c r="H84" s="164">
        <f t="shared" si="18"/>
        <v>4028.1842547710439</v>
      </c>
      <c r="I84" s="164">
        <f t="shared" si="18"/>
        <v>3882.7362227999997</v>
      </c>
      <c r="J84" s="164">
        <f>J51*(1+$J$69)</f>
        <v>3927.7718290971275</v>
      </c>
      <c r="K84" s="164">
        <f t="shared" ref="K84:N84" si="25">K51*(1+$J$69)</f>
        <v>4211.033869679517</v>
      </c>
      <c r="L84" s="164">
        <f t="shared" si="25"/>
        <v>3956.8929029750002</v>
      </c>
      <c r="M84" s="164">
        <f t="shared" si="25"/>
        <v>4199.3603014</v>
      </c>
      <c r="N84" s="164">
        <f t="shared" si="25"/>
        <v>3958.1383461690525</v>
      </c>
      <c r="O84" s="164">
        <f t="shared" si="21"/>
        <v>47935.828339753971</v>
      </c>
      <c r="P84" s="107"/>
      <c r="Q84" s="106"/>
      <c r="R84" s="165" t="s">
        <v>128</v>
      </c>
      <c r="S84" s="113" t="s">
        <v>68</v>
      </c>
    </row>
    <row r="85" spans="1:19">
      <c r="A85" s="155">
        <v>13</v>
      </c>
      <c r="B85" s="136" t="s">
        <v>116</v>
      </c>
      <c r="C85" s="164">
        <f>C52</f>
        <v>689.54428000000019</v>
      </c>
      <c r="D85" s="164">
        <f t="shared" si="18"/>
        <v>749.03956356048639</v>
      </c>
      <c r="E85" s="164">
        <f t="shared" si="18"/>
        <v>699.81859999999995</v>
      </c>
      <c r="F85" s="164">
        <f t="shared" si="18"/>
        <v>691.18737999999996</v>
      </c>
      <c r="G85" s="164">
        <f t="shared" si="18"/>
        <v>685.51663843536176</v>
      </c>
      <c r="H85" s="164">
        <f t="shared" si="18"/>
        <v>708.25584389884546</v>
      </c>
      <c r="I85" s="164">
        <f t="shared" si="18"/>
        <v>789.24513000000002</v>
      </c>
      <c r="J85" s="164">
        <f t="shared" si="18"/>
        <v>734.05609755617536</v>
      </c>
      <c r="K85" s="164">
        <f t="shared" si="18"/>
        <v>697.20373358934978</v>
      </c>
      <c r="L85" s="164">
        <f t="shared" si="18"/>
        <v>695.17412999999999</v>
      </c>
      <c r="M85" s="164">
        <f t="shared" si="18"/>
        <v>721.51260000000002</v>
      </c>
      <c r="N85" s="164">
        <f t="shared" si="18"/>
        <v>682.90702092932327</v>
      </c>
      <c r="O85" s="164">
        <f t="shared" si="21"/>
        <v>8543.4610179695428</v>
      </c>
      <c r="P85" s="107"/>
      <c r="Q85" s="106"/>
      <c r="R85" s="166">
        <f>$R$88*$T$5</f>
        <v>436178120.45329422</v>
      </c>
      <c r="S85" s="119" t="s">
        <v>75</v>
      </c>
    </row>
    <row r="86" spans="1:19">
      <c r="A86" s="155">
        <v>15</v>
      </c>
      <c r="B86" s="136" t="s">
        <v>117</v>
      </c>
      <c r="C86" s="164">
        <f>C53</f>
        <v>260.93301135000002</v>
      </c>
      <c r="D86" s="164">
        <f t="shared" si="18"/>
        <v>279.59566619350852</v>
      </c>
      <c r="E86" s="164">
        <f t="shared" si="18"/>
        <v>275.36876207500006</v>
      </c>
      <c r="F86" s="164">
        <f t="shared" si="18"/>
        <v>277.54891862500006</v>
      </c>
      <c r="G86" s="164">
        <f t="shared" si="18"/>
        <v>305.57112867196332</v>
      </c>
      <c r="H86" s="164">
        <f t="shared" si="18"/>
        <v>315.73275687179756</v>
      </c>
      <c r="I86" s="164">
        <f t="shared" si="18"/>
        <v>271.61501125000001</v>
      </c>
      <c r="J86" s="164">
        <f>J53*(1+$J$71)</f>
        <v>236.82323041906159</v>
      </c>
      <c r="K86" s="164">
        <f t="shared" ref="K86:N86" si="26">K53*(1+$J$71)</f>
        <v>279.72039031864716</v>
      </c>
      <c r="L86" s="164">
        <f t="shared" si="26"/>
        <v>250.31624693625</v>
      </c>
      <c r="M86" s="164">
        <f t="shared" si="26"/>
        <v>275.68729986187492</v>
      </c>
      <c r="N86" s="164">
        <f t="shared" si="26"/>
        <v>263.2656472486704</v>
      </c>
      <c r="O86" s="164">
        <f t="shared" si="21"/>
        <v>3292.1780698217744</v>
      </c>
      <c r="P86" s="107"/>
      <c r="Q86" s="106"/>
      <c r="R86" s="166">
        <f>R88*$T$6</f>
        <v>58912385.989910439</v>
      </c>
      <c r="S86" s="119" t="s">
        <v>77</v>
      </c>
    </row>
    <row r="87" spans="1:19">
      <c r="A87" s="155">
        <v>18</v>
      </c>
      <c r="B87" s="136" t="s">
        <v>118</v>
      </c>
      <c r="C87" s="164">
        <f>C54</f>
        <v>1042.0924449839999</v>
      </c>
      <c r="D87" s="164">
        <f t="shared" si="18"/>
        <v>1157.6377184636435</v>
      </c>
      <c r="E87" s="164">
        <f t="shared" si="18"/>
        <v>1124.4992518550002</v>
      </c>
      <c r="F87" s="164">
        <f t="shared" si="18"/>
        <v>1101.9685733040001</v>
      </c>
      <c r="G87" s="164">
        <f t="shared" si="18"/>
        <v>1122.855019551565</v>
      </c>
      <c r="H87" s="164">
        <f t="shared" si="18"/>
        <v>1213.6941066829083</v>
      </c>
      <c r="I87" s="164">
        <f>I54*(1+$I$72)</f>
        <v>1163.6035378249999</v>
      </c>
      <c r="J87" s="164">
        <f t="shared" ref="J87:N87" si="27">J54*(1+$I$72)</f>
        <v>1165.6085083919638</v>
      </c>
      <c r="K87" s="164">
        <f t="shared" si="27"/>
        <v>1251.668764385787</v>
      </c>
      <c r="L87" s="164">
        <f t="shared" si="27"/>
        <v>1115.738574575</v>
      </c>
      <c r="M87" s="164">
        <f t="shared" si="27"/>
        <v>1267.1638613499999</v>
      </c>
      <c r="N87" s="164">
        <f t="shared" si="27"/>
        <v>1194.4572390968679</v>
      </c>
      <c r="O87" s="164">
        <f t="shared" si="21"/>
        <v>13920.987600465736</v>
      </c>
      <c r="P87" s="107"/>
      <c r="Q87" s="106"/>
      <c r="R87" s="167">
        <f>R88*$T$7</f>
        <v>7372678.4033907615</v>
      </c>
      <c r="S87" s="119" t="s">
        <v>79</v>
      </c>
    </row>
    <row r="88" spans="1:19">
      <c r="A88" s="157" t="s">
        <v>105</v>
      </c>
      <c r="B88" s="158"/>
      <c r="C88" s="138">
        <f t="shared" ref="C88:O88" si="28">SUM(C77:C87)</f>
        <v>39724.890679004755</v>
      </c>
      <c r="D88" s="138">
        <f t="shared" si="28"/>
        <v>43264.437486670548</v>
      </c>
      <c r="E88" s="138">
        <f t="shared" si="28"/>
        <v>42363.141735613994</v>
      </c>
      <c r="F88" s="138">
        <f t="shared" si="28"/>
        <v>40029.241085838003</v>
      </c>
      <c r="G88" s="138">
        <f t="shared" si="28"/>
        <v>42256.785683137728</v>
      </c>
      <c r="H88" s="138">
        <f t="shared" si="28"/>
        <v>42915.397042075187</v>
      </c>
      <c r="I88" s="138">
        <f t="shared" si="28"/>
        <v>43005.890002925007</v>
      </c>
      <c r="J88" s="138">
        <f t="shared" si="28"/>
        <v>39817.172547621354</v>
      </c>
      <c r="K88" s="138">
        <f t="shared" si="28"/>
        <v>43875.01036475227</v>
      </c>
      <c r="L88" s="138">
        <f t="shared" si="28"/>
        <v>41052.036931211238</v>
      </c>
      <c r="M88" s="138">
        <f t="shared" si="28"/>
        <v>44200.727018486868</v>
      </c>
      <c r="N88" s="138">
        <f t="shared" si="28"/>
        <v>39958.454269258589</v>
      </c>
      <c r="O88" s="138">
        <f t="shared" si="28"/>
        <v>502463.1848465954</v>
      </c>
      <c r="P88" s="116" t="s">
        <v>104</v>
      </c>
      <c r="Q88" s="106"/>
      <c r="R88" s="168">
        <f>O88*1000</f>
        <v>502463184.84659541</v>
      </c>
      <c r="S88" s="119" t="s">
        <v>101</v>
      </c>
    </row>
    <row r="89" spans="1:19">
      <c r="A89" s="106"/>
      <c r="B89" s="106"/>
      <c r="C89" s="106"/>
      <c r="D89" s="106"/>
      <c r="E89" s="106"/>
      <c r="F89" s="106"/>
      <c r="G89" s="106"/>
      <c r="H89" s="106"/>
      <c r="I89" s="106"/>
      <c r="J89" s="106"/>
      <c r="K89" s="106"/>
      <c r="L89" s="106"/>
      <c r="M89" s="106"/>
      <c r="N89" s="106"/>
      <c r="O89" s="106"/>
      <c r="P89" s="107"/>
      <c r="Q89" s="106"/>
      <c r="R89" s="106"/>
    </row>
    <row r="90" spans="1:19">
      <c r="A90" s="106"/>
      <c r="B90" s="106"/>
      <c r="C90" s="107"/>
      <c r="D90" s="106"/>
      <c r="E90" s="106"/>
      <c r="F90" s="106"/>
      <c r="G90" s="106"/>
      <c r="H90" s="106"/>
      <c r="I90" s="106"/>
      <c r="J90" s="106"/>
      <c r="K90" s="106"/>
      <c r="L90" s="106"/>
      <c r="M90" s="106"/>
      <c r="N90" s="106"/>
      <c r="O90" s="169" t="s">
        <v>65</v>
      </c>
      <c r="P90" s="107"/>
      <c r="Q90" s="106"/>
      <c r="R90" s="170" t="s">
        <v>65</v>
      </c>
    </row>
    <row r="91" spans="1:19">
      <c r="A91" s="106"/>
      <c r="B91" s="106"/>
      <c r="C91" s="107"/>
      <c r="D91" s="106"/>
      <c r="E91" s="106"/>
      <c r="F91" s="106"/>
      <c r="G91" s="106"/>
      <c r="H91" s="106"/>
      <c r="I91" s="106"/>
      <c r="J91" s="106"/>
      <c r="K91" s="106"/>
      <c r="L91" s="106"/>
      <c r="M91" s="106"/>
      <c r="N91" s="106"/>
      <c r="O91" s="106"/>
      <c r="P91" s="107"/>
      <c r="Q91" s="106"/>
      <c r="R91" s="160" t="s">
        <v>65</v>
      </c>
    </row>
    <row r="92" spans="1:19">
      <c r="A92" s="106"/>
      <c r="B92" s="106"/>
      <c r="C92" s="107"/>
      <c r="D92" s="106"/>
      <c r="E92" s="106"/>
      <c r="F92" s="106"/>
      <c r="G92" s="106"/>
      <c r="H92" s="106"/>
      <c r="I92" s="106"/>
      <c r="J92" s="106"/>
      <c r="K92" s="106"/>
      <c r="L92" s="106"/>
      <c r="M92" s="151"/>
      <c r="N92" s="151"/>
      <c r="O92" s="151"/>
      <c r="P92" s="107"/>
      <c r="Q92" s="106"/>
      <c r="R92" s="106" t="s">
        <v>65</v>
      </c>
    </row>
    <row r="93" spans="1:19">
      <c r="A93" s="106"/>
      <c r="B93" s="106"/>
      <c r="C93" s="107"/>
      <c r="D93" s="106"/>
      <c r="E93" s="106"/>
      <c r="F93" s="106"/>
      <c r="G93" s="106"/>
      <c r="H93" s="106"/>
      <c r="I93" s="106"/>
      <c r="J93" s="106"/>
      <c r="K93" s="106"/>
      <c r="L93" s="106"/>
      <c r="M93" s="171"/>
      <c r="N93" s="171"/>
      <c r="O93" s="171"/>
      <c r="P93" s="107"/>
      <c r="Q93" s="106"/>
      <c r="R93" s="106"/>
    </row>
    <row r="94" spans="1:19">
      <c r="A94" s="106"/>
      <c r="B94" s="106"/>
      <c r="C94" s="107"/>
      <c r="D94" s="106"/>
      <c r="E94" s="106" t="s">
        <v>65</v>
      </c>
      <c r="F94" s="106"/>
      <c r="G94" s="106"/>
      <c r="H94" s="106"/>
      <c r="I94" s="106"/>
      <c r="J94" s="106"/>
      <c r="K94" s="106"/>
      <c r="L94" s="106"/>
      <c r="M94" s="171"/>
      <c r="N94" s="171"/>
      <c r="O94" s="171"/>
      <c r="P94" s="107"/>
      <c r="Q94" s="106"/>
    </row>
    <row r="95" spans="1:19">
      <c r="A95" s="106"/>
      <c r="B95" s="106"/>
      <c r="C95" s="107"/>
      <c r="D95" s="106"/>
      <c r="E95" s="106" t="s">
        <v>65</v>
      </c>
      <c r="F95" s="106"/>
      <c r="G95" s="106"/>
      <c r="H95" s="106"/>
      <c r="I95" s="106"/>
      <c r="J95" s="106"/>
      <c r="K95" s="106"/>
      <c r="L95" s="106"/>
      <c r="M95" s="106"/>
      <c r="N95" s="106"/>
      <c r="O95" s="106"/>
      <c r="P95" s="107"/>
      <c r="Q95" s="106"/>
    </row>
    <row r="96" spans="1:19">
      <c r="A96" s="106"/>
      <c r="B96" s="106"/>
      <c r="C96" s="107"/>
      <c r="D96" s="106"/>
      <c r="E96" s="106" t="s">
        <v>65</v>
      </c>
      <c r="F96" s="106"/>
      <c r="G96" s="106"/>
      <c r="H96" s="106"/>
      <c r="I96" s="106"/>
      <c r="J96" s="106"/>
      <c r="K96" s="106"/>
      <c r="L96" s="106"/>
      <c r="M96" s="106"/>
      <c r="N96" s="106"/>
      <c r="O96" s="106"/>
      <c r="P96" s="107"/>
      <c r="Q96" s="106"/>
    </row>
    <row r="97" spans="1:17">
      <c r="A97" s="106"/>
      <c r="B97" s="106"/>
      <c r="C97" s="107"/>
      <c r="D97" s="106"/>
      <c r="E97" s="106"/>
      <c r="F97" s="106"/>
      <c r="G97" s="106"/>
      <c r="H97" s="106"/>
      <c r="I97" s="106"/>
      <c r="J97" s="106"/>
      <c r="K97" s="106"/>
      <c r="L97" s="106"/>
      <c r="M97" s="106"/>
      <c r="N97" s="106"/>
      <c r="O97" s="106"/>
      <c r="P97" s="107"/>
      <c r="Q97" s="106"/>
    </row>
    <row r="98" spans="1:17">
      <c r="A98" s="106"/>
      <c r="B98" s="106"/>
      <c r="C98" s="107"/>
      <c r="D98" s="106"/>
      <c r="E98" s="106"/>
      <c r="F98" s="106"/>
      <c r="G98" s="106"/>
      <c r="H98" s="106"/>
      <c r="I98" s="106"/>
      <c r="J98" s="106"/>
      <c r="K98" s="106"/>
      <c r="L98" s="106"/>
      <c r="M98" s="106"/>
      <c r="N98" s="106"/>
      <c r="O98" s="106"/>
      <c r="P98" s="107"/>
      <c r="Q98" s="106"/>
    </row>
    <row r="99" spans="1:17">
      <c r="A99" s="106"/>
      <c r="B99" s="106"/>
      <c r="C99" s="107"/>
      <c r="D99" s="106"/>
      <c r="E99" s="106"/>
      <c r="F99" s="106"/>
      <c r="G99" s="106"/>
      <c r="H99" s="106"/>
      <c r="I99" s="106"/>
      <c r="J99" s="106"/>
      <c r="K99" s="106"/>
      <c r="L99" s="106"/>
      <c r="M99" s="106"/>
      <c r="N99" s="106"/>
      <c r="O99" s="106"/>
      <c r="P99" s="107"/>
      <c r="Q99" s="106"/>
    </row>
    <row r="100" spans="1:17">
      <c r="A100" s="106"/>
      <c r="B100" s="106"/>
      <c r="C100" s="107"/>
      <c r="D100" s="106"/>
      <c r="E100" s="106"/>
      <c r="F100" s="106"/>
      <c r="G100" s="106"/>
      <c r="H100" s="106"/>
      <c r="I100" s="106"/>
      <c r="J100" s="106"/>
      <c r="K100" s="106"/>
      <c r="L100" s="106"/>
      <c r="M100" s="106"/>
      <c r="N100" s="106"/>
      <c r="O100" s="106"/>
      <c r="P100" s="107"/>
      <c r="Q100" s="106"/>
    </row>
    <row r="101" spans="1:17">
      <c r="A101" s="106"/>
      <c r="B101" s="106"/>
      <c r="C101" s="107"/>
      <c r="D101" s="106"/>
      <c r="E101" s="106"/>
      <c r="F101" s="106"/>
      <c r="G101" s="106"/>
      <c r="H101" s="106"/>
      <c r="I101" s="106"/>
      <c r="J101" s="106"/>
      <c r="K101" s="106"/>
      <c r="L101" s="106"/>
      <c r="M101" s="106"/>
      <c r="N101" s="106"/>
      <c r="O101" s="106"/>
      <c r="P101" s="107"/>
      <c r="Q101" s="106"/>
    </row>
    <row r="102" spans="1:17">
      <c r="A102" s="106"/>
      <c r="B102" s="106"/>
      <c r="C102" s="107"/>
      <c r="D102" s="106"/>
      <c r="E102" s="106"/>
      <c r="F102" s="106"/>
      <c r="G102" s="106"/>
      <c r="H102" s="106"/>
      <c r="I102" s="106"/>
      <c r="J102" s="106"/>
      <c r="K102" s="106"/>
      <c r="L102" s="106"/>
      <c r="M102" s="106"/>
      <c r="N102" s="106"/>
      <c r="O102" s="106"/>
      <c r="P102" s="107"/>
      <c r="Q102" s="106"/>
    </row>
    <row r="103" spans="1:17">
      <c r="A103" s="106"/>
      <c r="B103" s="106"/>
      <c r="C103" s="107"/>
      <c r="D103" s="106"/>
      <c r="E103" s="106"/>
      <c r="F103" s="106"/>
      <c r="G103" s="106"/>
      <c r="H103" s="106"/>
      <c r="I103" s="106"/>
      <c r="J103" s="106"/>
      <c r="K103" s="106"/>
      <c r="L103" s="106"/>
      <c r="M103" s="106"/>
      <c r="N103" s="106"/>
      <c r="O103" s="106"/>
      <c r="P103" s="107"/>
      <c r="Q103" s="106"/>
    </row>
    <row r="104" spans="1:17">
      <c r="A104" s="106"/>
      <c r="B104" s="106"/>
      <c r="C104" s="107"/>
      <c r="D104" s="106"/>
      <c r="E104" s="106"/>
      <c r="F104" s="106"/>
      <c r="G104" s="106"/>
      <c r="H104" s="106"/>
      <c r="I104" s="106"/>
      <c r="J104" s="106"/>
      <c r="K104" s="106"/>
      <c r="L104" s="106"/>
      <c r="M104" s="106"/>
      <c r="N104" s="106"/>
      <c r="O104" s="106"/>
      <c r="P104" s="107"/>
      <c r="Q104" s="106"/>
    </row>
    <row r="105" spans="1:17">
      <c r="A105" s="106"/>
      <c r="B105" s="106"/>
      <c r="C105" s="107"/>
      <c r="D105" s="106"/>
      <c r="E105" s="106"/>
      <c r="F105" s="106"/>
      <c r="G105" s="106"/>
      <c r="H105" s="106"/>
      <c r="I105" s="106"/>
      <c r="J105" s="106"/>
      <c r="K105" s="106"/>
      <c r="L105" s="106"/>
      <c r="M105" s="106"/>
      <c r="N105" s="106"/>
      <c r="O105" s="106"/>
      <c r="P105" s="107"/>
      <c r="Q105" s="106"/>
    </row>
    <row r="106" spans="1:17">
      <c r="A106" s="106"/>
      <c r="B106" s="106"/>
      <c r="C106" s="107"/>
      <c r="D106" s="106"/>
      <c r="E106" s="106"/>
      <c r="F106" s="106"/>
      <c r="G106" s="106"/>
      <c r="H106" s="106"/>
      <c r="I106" s="106"/>
      <c r="J106" s="106"/>
      <c r="K106" s="106"/>
      <c r="L106" s="106"/>
      <c r="M106" s="106"/>
      <c r="N106" s="106"/>
      <c r="O106" s="106"/>
      <c r="P106" s="107"/>
      <c r="Q106" s="106"/>
    </row>
    <row r="107" spans="1:17">
      <c r="A107" s="106"/>
      <c r="B107" s="106"/>
      <c r="C107" s="107"/>
      <c r="D107" s="106"/>
      <c r="E107" s="106"/>
      <c r="F107" s="106"/>
      <c r="G107" s="106"/>
      <c r="H107" s="106"/>
      <c r="I107" s="106"/>
      <c r="J107" s="106"/>
      <c r="K107" s="106"/>
      <c r="L107" s="106"/>
      <c r="M107" s="106"/>
      <c r="N107" s="106"/>
      <c r="O107" s="106"/>
      <c r="P107" s="107"/>
      <c r="Q107" s="106"/>
    </row>
    <row r="108" spans="1:17">
      <c r="A108" s="106"/>
      <c r="B108" s="106"/>
      <c r="C108" s="107"/>
      <c r="D108" s="106"/>
      <c r="E108" s="106"/>
      <c r="F108" s="106"/>
      <c r="G108" s="106"/>
      <c r="H108" s="106"/>
      <c r="I108" s="106"/>
      <c r="J108" s="106"/>
      <c r="K108" s="106"/>
      <c r="L108" s="106"/>
      <c r="M108" s="106"/>
      <c r="N108" s="106"/>
      <c r="O108" s="106"/>
      <c r="P108" s="107"/>
      <c r="Q108" s="106"/>
    </row>
    <row r="109" spans="1:17">
      <c r="A109" s="106"/>
      <c r="B109" s="106"/>
      <c r="C109" s="107"/>
      <c r="D109" s="106"/>
      <c r="E109" s="106"/>
      <c r="F109" s="106"/>
      <c r="G109" s="106"/>
      <c r="H109" s="106"/>
      <c r="I109" s="106"/>
      <c r="J109" s="106"/>
      <c r="K109" s="106"/>
      <c r="L109" s="106"/>
      <c r="M109" s="106"/>
      <c r="N109" s="106"/>
      <c r="O109" s="106"/>
      <c r="P109" s="107"/>
      <c r="Q109" s="106"/>
    </row>
    <row r="110" spans="1:17">
      <c r="A110" s="106"/>
      <c r="B110" s="106"/>
      <c r="C110" s="107"/>
      <c r="D110" s="106"/>
      <c r="E110" s="106"/>
      <c r="F110" s="106"/>
      <c r="G110" s="106"/>
      <c r="H110" s="106"/>
      <c r="I110" s="106"/>
      <c r="J110" s="106"/>
      <c r="K110" s="106"/>
      <c r="L110" s="106"/>
      <c r="M110" s="106"/>
      <c r="N110" s="106"/>
      <c r="O110" s="106"/>
      <c r="P110" s="107"/>
      <c r="Q110" s="106"/>
    </row>
    <row r="111" spans="1:17">
      <c r="A111" s="106"/>
      <c r="B111" s="106"/>
      <c r="C111" s="107"/>
      <c r="D111" s="106"/>
      <c r="E111" s="106"/>
      <c r="F111" s="106"/>
      <c r="G111" s="106"/>
      <c r="H111" s="106"/>
      <c r="I111" s="106"/>
      <c r="J111" s="106"/>
      <c r="K111" s="106"/>
      <c r="L111" s="106"/>
      <c r="M111" s="106"/>
      <c r="N111" s="106"/>
      <c r="O111" s="106"/>
      <c r="P111" s="107"/>
      <c r="Q111" s="106"/>
    </row>
    <row r="112" spans="1:17">
      <c r="A112" s="106"/>
      <c r="B112" s="106"/>
      <c r="C112" s="107"/>
      <c r="D112" s="106"/>
      <c r="E112" s="106"/>
      <c r="F112" s="106"/>
      <c r="G112" s="106"/>
      <c r="H112" s="106"/>
      <c r="I112" s="106"/>
      <c r="J112" s="106"/>
      <c r="K112" s="106"/>
      <c r="L112" s="106"/>
      <c r="M112" s="106"/>
      <c r="N112" s="106"/>
      <c r="O112" s="106"/>
      <c r="P112" s="107"/>
      <c r="Q112" s="106"/>
    </row>
    <row r="113" spans="1:17">
      <c r="A113" s="106"/>
      <c r="B113" s="106"/>
      <c r="C113" s="107"/>
      <c r="D113" s="106"/>
      <c r="E113" s="106"/>
      <c r="F113" s="106"/>
      <c r="G113" s="106"/>
      <c r="H113" s="106"/>
      <c r="I113" s="106"/>
      <c r="J113" s="106"/>
      <c r="K113" s="106"/>
      <c r="L113" s="106"/>
      <c r="M113" s="106"/>
      <c r="N113" s="106"/>
      <c r="O113" s="106"/>
      <c r="P113" s="107"/>
      <c r="Q113" s="106"/>
    </row>
    <row r="114" spans="1:17">
      <c r="A114" s="106"/>
      <c r="B114" s="106"/>
      <c r="C114" s="107"/>
      <c r="D114" s="106"/>
      <c r="E114" s="106"/>
      <c r="F114" s="106"/>
      <c r="G114" s="106"/>
      <c r="H114" s="106"/>
      <c r="I114" s="106"/>
      <c r="J114" s="106"/>
      <c r="K114" s="106"/>
      <c r="L114" s="106"/>
      <c r="M114" s="106"/>
      <c r="N114" s="106"/>
      <c r="O114" s="106"/>
      <c r="P114" s="107"/>
      <c r="Q114" s="106"/>
    </row>
    <row r="115" spans="1:17">
      <c r="A115" s="106"/>
      <c r="B115" s="106"/>
      <c r="C115" s="107"/>
      <c r="D115" s="106"/>
      <c r="E115" s="106"/>
      <c r="F115" s="106"/>
      <c r="G115" s="106"/>
      <c r="H115" s="106"/>
      <c r="I115" s="106"/>
      <c r="J115" s="106"/>
      <c r="K115" s="106"/>
      <c r="L115" s="106"/>
      <c r="M115" s="106"/>
      <c r="N115" s="106"/>
      <c r="O115" s="106"/>
      <c r="P115" s="107"/>
      <c r="Q115" s="106"/>
    </row>
    <row r="116" spans="1:17">
      <c r="A116" s="106"/>
      <c r="B116" s="106"/>
      <c r="C116" s="107"/>
      <c r="D116" s="106"/>
      <c r="E116" s="106"/>
      <c r="F116" s="106"/>
      <c r="G116" s="106"/>
      <c r="H116" s="106"/>
      <c r="I116" s="106"/>
      <c r="J116" s="106"/>
      <c r="K116" s="106"/>
      <c r="L116" s="106"/>
      <c r="M116" s="106"/>
      <c r="N116" s="106"/>
      <c r="O116" s="106"/>
      <c r="P116" s="107"/>
      <c r="Q116" s="106"/>
    </row>
    <row r="117" spans="1:17">
      <c r="A117" s="106"/>
      <c r="B117" s="106"/>
      <c r="C117" s="107"/>
      <c r="D117" s="106"/>
      <c r="E117" s="106"/>
      <c r="F117" s="106"/>
      <c r="G117" s="106"/>
      <c r="H117" s="106"/>
      <c r="I117" s="106"/>
      <c r="J117" s="106"/>
      <c r="K117" s="106"/>
      <c r="L117" s="106"/>
      <c r="M117" s="106"/>
      <c r="N117" s="106"/>
      <c r="O117" s="106"/>
      <c r="P117" s="107"/>
      <c r="Q117" s="106"/>
    </row>
    <row r="118" spans="1:17">
      <c r="A118" s="106"/>
      <c r="B118" s="106"/>
      <c r="C118" s="107"/>
      <c r="D118" s="106"/>
      <c r="E118" s="106"/>
      <c r="F118" s="106"/>
      <c r="G118" s="106"/>
      <c r="H118" s="106"/>
      <c r="I118" s="106"/>
      <c r="J118" s="106"/>
      <c r="K118" s="106"/>
      <c r="L118" s="106"/>
      <c r="M118" s="106"/>
      <c r="N118" s="106"/>
      <c r="O118" s="106"/>
      <c r="P118" s="107"/>
      <c r="Q118" s="106"/>
    </row>
    <row r="119" spans="1:17">
      <c r="A119" s="106"/>
      <c r="B119" s="106"/>
      <c r="C119" s="107"/>
      <c r="D119" s="106"/>
      <c r="E119" s="106"/>
      <c r="F119" s="106"/>
      <c r="G119" s="106"/>
      <c r="H119" s="106"/>
      <c r="I119" s="106"/>
      <c r="J119" s="106"/>
      <c r="K119" s="106"/>
      <c r="L119" s="106"/>
      <c r="M119" s="106"/>
      <c r="N119" s="106"/>
      <c r="O119" s="106"/>
      <c r="P119" s="107"/>
      <c r="Q119" s="106"/>
    </row>
    <row r="120" spans="1:17">
      <c r="A120" s="106"/>
      <c r="B120" s="106"/>
      <c r="C120" s="107"/>
      <c r="D120" s="106"/>
      <c r="E120" s="106"/>
      <c r="F120" s="106"/>
      <c r="G120" s="106"/>
      <c r="H120" s="106"/>
      <c r="I120" s="106"/>
      <c r="J120" s="106"/>
      <c r="K120" s="106"/>
      <c r="L120" s="106"/>
      <c r="M120" s="106"/>
      <c r="N120" s="106"/>
      <c r="O120" s="106"/>
      <c r="P120" s="107"/>
      <c r="Q120" s="106"/>
    </row>
    <row r="121" spans="1:17">
      <c r="A121" s="106"/>
      <c r="B121" s="106"/>
      <c r="C121" s="107"/>
      <c r="D121" s="106"/>
      <c r="E121" s="106"/>
      <c r="F121" s="106"/>
      <c r="G121" s="106"/>
      <c r="H121" s="106"/>
      <c r="I121" s="106"/>
      <c r="J121" s="106"/>
      <c r="K121" s="106"/>
      <c r="L121" s="106"/>
      <c r="M121" s="106"/>
      <c r="N121" s="106"/>
      <c r="O121" s="106"/>
      <c r="P121" s="107"/>
      <c r="Q121" s="106"/>
    </row>
    <row r="122" spans="1:17">
      <c r="A122" s="106"/>
      <c r="B122" s="106"/>
      <c r="C122" s="107"/>
      <c r="D122" s="106"/>
      <c r="E122" s="106"/>
      <c r="F122" s="106"/>
      <c r="G122" s="106"/>
      <c r="H122" s="106"/>
      <c r="I122" s="106"/>
      <c r="J122" s="106"/>
      <c r="K122" s="106"/>
      <c r="L122" s="106"/>
      <c r="M122" s="106"/>
      <c r="N122" s="106"/>
      <c r="O122" s="106"/>
      <c r="P122" s="107"/>
      <c r="Q122" s="106"/>
    </row>
    <row r="123" spans="1:17">
      <c r="A123" s="106"/>
      <c r="B123" s="106"/>
      <c r="C123" s="107"/>
      <c r="D123" s="106"/>
      <c r="E123" s="106"/>
      <c r="F123" s="106"/>
      <c r="G123" s="106"/>
      <c r="H123" s="106"/>
      <c r="I123" s="106"/>
      <c r="J123" s="106"/>
      <c r="K123" s="106"/>
      <c r="L123" s="106"/>
      <c r="M123" s="106"/>
      <c r="N123" s="106"/>
      <c r="O123" s="106"/>
      <c r="P123" s="107"/>
      <c r="Q123" s="106"/>
    </row>
    <row r="124" spans="1:17">
      <c r="A124" s="106"/>
      <c r="B124" s="106"/>
      <c r="C124" s="107"/>
      <c r="D124" s="106"/>
      <c r="E124" s="106"/>
      <c r="F124" s="106"/>
      <c r="G124" s="106"/>
      <c r="H124" s="106"/>
      <c r="I124" s="106"/>
      <c r="J124" s="106"/>
      <c r="K124" s="106"/>
      <c r="L124" s="106"/>
      <c r="M124" s="106"/>
      <c r="N124" s="106"/>
      <c r="O124" s="106"/>
      <c r="P124" s="107"/>
      <c r="Q124" s="106"/>
    </row>
    <row r="125" spans="1:17">
      <c r="A125" s="106"/>
      <c r="B125" s="106"/>
      <c r="C125" s="107"/>
      <c r="D125" s="106"/>
      <c r="E125" s="106"/>
      <c r="F125" s="106"/>
      <c r="G125" s="106"/>
      <c r="H125" s="106"/>
      <c r="I125" s="106"/>
      <c r="J125" s="106"/>
      <c r="K125" s="106"/>
      <c r="L125" s="106"/>
      <c r="M125" s="106"/>
      <c r="N125" s="106"/>
      <c r="O125" s="106"/>
      <c r="P125" s="107"/>
      <c r="Q125" s="106"/>
    </row>
    <row r="126" spans="1:17">
      <c r="A126" s="106"/>
      <c r="B126" s="106"/>
      <c r="C126" s="107"/>
      <c r="D126" s="106"/>
      <c r="E126" s="106"/>
      <c r="F126" s="106"/>
      <c r="G126" s="106"/>
      <c r="H126" s="106"/>
      <c r="I126" s="106"/>
      <c r="J126" s="106"/>
      <c r="K126" s="106"/>
      <c r="L126" s="106"/>
      <c r="M126" s="106"/>
      <c r="N126" s="106"/>
      <c r="O126" s="106"/>
      <c r="P126" s="107"/>
      <c r="Q126" s="106"/>
    </row>
    <row r="127" spans="1:17">
      <c r="A127" s="106"/>
      <c r="B127" s="106"/>
      <c r="C127" s="107"/>
      <c r="D127" s="106"/>
      <c r="E127" s="106"/>
      <c r="F127" s="106"/>
      <c r="G127" s="106"/>
      <c r="H127" s="106"/>
      <c r="I127" s="106"/>
      <c r="J127" s="106"/>
      <c r="K127" s="106"/>
      <c r="L127" s="106"/>
      <c r="M127" s="106"/>
      <c r="N127" s="106"/>
      <c r="O127" s="106"/>
      <c r="P127" s="107"/>
      <c r="Q127" s="106"/>
    </row>
    <row r="128" spans="1:17">
      <c r="A128" s="106"/>
      <c r="B128" s="106"/>
      <c r="C128" s="107"/>
      <c r="D128" s="106"/>
      <c r="E128" s="106"/>
      <c r="F128" s="106"/>
      <c r="G128" s="106"/>
      <c r="H128" s="106"/>
      <c r="I128" s="106"/>
      <c r="J128" s="106"/>
      <c r="K128" s="106"/>
      <c r="L128" s="106"/>
      <c r="M128" s="106"/>
      <c r="N128" s="106"/>
      <c r="O128" s="106"/>
      <c r="P128" s="107"/>
      <c r="Q128" s="106"/>
    </row>
    <row r="129" spans="1:17">
      <c r="A129" s="106"/>
      <c r="B129" s="106"/>
      <c r="C129" s="107"/>
      <c r="D129" s="106"/>
      <c r="E129" s="106"/>
      <c r="F129" s="106"/>
      <c r="G129" s="106"/>
      <c r="H129" s="106"/>
      <c r="I129" s="106"/>
      <c r="J129" s="106"/>
      <c r="K129" s="106"/>
      <c r="L129" s="106"/>
      <c r="M129" s="106"/>
      <c r="N129" s="106"/>
      <c r="O129" s="106"/>
      <c r="P129" s="107"/>
      <c r="Q129" s="106"/>
    </row>
    <row r="130" spans="1:17">
      <c r="A130" s="106"/>
      <c r="B130" s="106"/>
      <c r="C130" s="107"/>
      <c r="D130" s="106"/>
      <c r="E130" s="106"/>
      <c r="F130" s="106"/>
      <c r="G130" s="106"/>
      <c r="H130" s="106"/>
      <c r="I130" s="106"/>
      <c r="J130" s="106"/>
      <c r="K130" s="106"/>
      <c r="L130" s="106"/>
      <c r="M130" s="106"/>
      <c r="N130" s="106"/>
      <c r="O130" s="106"/>
      <c r="P130" s="107"/>
      <c r="Q130" s="106"/>
    </row>
    <row r="131" spans="1:17">
      <c r="A131" s="106"/>
      <c r="B131" s="106"/>
      <c r="C131" s="107"/>
      <c r="D131" s="106"/>
      <c r="E131" s="106"/>
      <c r="F131" s="106"/>
      <c r="G131" s="106"/>
      <c r="H131" s="106"/>
      <c r="I131" s="106"/>
      <c r="J131" s="106"/>
      <c r="K131" s="106"/>
      <c r="L131" s="106"/>
      <c r="M131" s="106"/>
      <c r="N131" s="106"/>
      <c r="O131" s="106"/>
      <c r="P131" s="107"/>
      <c r="Q131" s="106"/>
    </row>
    <row r="132" spans="1:17">
      <c r="A132" s="106"/>
      <c r="B132" s="106"/>
      <c r="C132" s="107"/>
      <c r="D132" s="106"/>
      <c r="E132" s="106"/>
      <c r="F132" s="106"/>
      <c r="G132" s="106"/>
      <c r="H132" s="106"/>
      <c r="I132" s="106"/>
      <c r="J132" s="106"/>
      <c r="K132" s="106"/>
      <c r="L132" s="106"/>
      <c r="M132" s="106"/>
      <c r="N132" s="106"/>
      <c r="O132" s="106"/>
      <c r="P132" s="107"/>
      <c r="Q132" s="106"/>
    </row>
  </sheetData>
  <pageMargins left="0.53" right="0.5" top="1.1200000000000001" bottom="0.83" header="0.81" footer="0.56999999999999995"/>
  <pageSetup scale="48" firstPageNumber="3" orientation="landscape" useFirstPageNumber="1" r:id="rId1"/>
  <headerFooter alignWithMargins="0">
    <oddHeader xml:space="preserve">&amp;LPacifiCorp
Washington General Rate Case - June 2012
General Wage Increase Adjustment
Escalation of Regular, Overtime, and Premium Labor
(Figures are in thousands)&amp;RBase Period: 12 Months Ended June 2012
Pro Forma:  12 Months Ending June 2013
</oddHeader>
    <oddFooter xml:space="preserve">&amp;C&amp;14Page 4.3.&amp;P&amp;R
</oddFooter>
  </headerFooter>
  <rowBreaks count="1" manualBreakCount="1">
    <brk id="56"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opLeftCell="A7" zoomScale="75" zoomScaleNormal="75" workbookViewId="0">
      <selection activeCell="F12" sqref="F12"/>
    </sheetView>
  </sheetViews>
  <sheetFormatPr defaultRowHeight="12.75"/>
  <cols>
    <col min="1" max="1" width="14.5" style="178" customWidth="1"/>
    <col min="2" max="2" width="26.75" style="178" customWidth="1"/>
    <col min="3" max="12" width="10" style="178" customWidth="1"/>
    <col min="13" max="13" width="10.375" style="178" customWidth="1"/>
    <col min="14" max="14" width="10" style="178" customWidth="1"/>
    <col min="15" max="16384" width="9" style="178"/>
  </cols>
  <sheetData>
    <row r="1" spans="1:15">
      <c r="A1" s="47" t="str">
        <f>+'4.3.1'!A1</f>
        <v>PacifiCorp</v>
      </c>
    </row>
    <row r="2" spans="1:15">
      <c r="A2" s="47" t="s">
        <v>2</v>
      </c>
      <c r="D2" s="179"/>
      <c r="E2" s="179"/>
      <c r="F2" s="179"/>
      <c r="G2" s="179"/>
    </row>
    <row r="3" spans="1:15">
      <c r="A3" s="47" t="s">
        <v>137</v>
      </c>
      <c r="D3" s="179"/>
      <c r="E3" s="179"/>
      <c r="F3" s="179"/>
      <c r="G3" s="179"/>
    </row>
    <row r="4" spans="1:15">
      <c r="A4" s="47"/>
      <c r="D4" s="179"/>
    </row>
    <row r="5" spans="1:15">
      <c r="A5" s="180" t="s">
        <v>129</v>
      </c>
    </row>
    <row r="6" spans="1:15">
      <c r="A6" s="180"/>
    </row>
    <row r="7" spans="1:15">
      <c r="A7" s="178" t="s">
        <v>130</v>
      </c>
    </row>
    <row r="9" spans="1:15">
      <c r="A9" s="181" t="s">
        <v>131</v>
      </c>
      <c r="B9" s="182"/>
      <c r="C9" s="182"/>
      <c r="D9" s="182"/>
      <c r="E9" s="182"/>
      <c r="F9" s="182"/>
      <c r="G9" s="182"/>
      <c r="H9" s="182"/>
      <c r="I9" s="182"/>
      <c r="J9" s="182"/>
      <c r="K9" s="182"/>
      <c r="L9" s="182"/>
      <c r="M9" s="182"/>
      <c r="N9" s="182"/>
    </row>
    <row r="10" spans="1:15">
      <c r="A10" s="153" t="s">
        <v>106</v>
      </c>
      <c r="B10" s="183" t="s">
        <v>107</v>
      </c>
      <c r="C10" s="154">
        <v>40725</v>
      </c>
      <c r="D10" s="154">
        <v>40756</v>
      </c>
      <c r="E10" s="154">
        <v>40787</v>
      </c>
      <c r="F10" s="154">
        <v>40817</v>
      </c>
      <c r="G10" s="154">
        <v>40848</v>
      </c>
      <c r="H10" s="154">
        <v>40878</v>
      </c>
      <c r="I10" s="154">
        <v>40909</v>
      </c>
      <c r="J10" s="154">
        <v>40940</v>
      </c>
      <c r="K10" s="154">
        <v>40969</v>
      </c>
      <c r="L10" s="154">
        <v>41000</v>
      </c>
      <c r="M10" s="154">
        <v>41030</v>
      </c>
      <c r="N10" s="154">
        <v>41061</v>
      </c>
    </row>
    <row r="11" spans="1:15">
      <c r="A11" s="155">
        <v>2</v>
      </c>
      <c r="B11" s="136" t="s">
        <v>108</v>
      </c>
      <c r="C11" s="147" t="s">
        <v>65</v>
      </c>
      <c r="D11" s="147"/>
      <c r="E11" s="147"/>
      <c r="F11" s="147"/>
      <c r="G11" s="147"/>
      <c r="H11" s="147"/>
      <c r="I11" s="147">
        <v>1.9300000000000001E-2</v>
      </c>
      <c r="J11" s="147"/>
      <c r="K11" s="147"/>
      <c r="L11" s="147"/>
      <c r="M11" s="147"/>
      <c r="N11" s="147"/>
      <c r="O11" s="184" t="s">
        <v>132</v>
      </c>
    </row>
    <row r="12" spans="1:15">
      <c r="A12" s="155">
        <v>3</v>
      </c>
      <c r="B12" s="136" t="s">
        <v>109</v>
      </c>
      <c r="C12" s="147"/>
      <c r="D12" s="147" t="s">
        <v>65</v>
      </c>
      <c r="E12" s="147">
        <v>0.01</v>
      </c>
      <c r="F12" s="147"/>
      <c r="G12" s="147"/>
      <c r="H12" s="147"/>
      <c r="I12" s="147"/>
      <c r="J12" s="147">
        <v>1.4999999999999999E-2</v>
      </c>
      <c r="K12" s="147"/>
      <c r="L12" s="147"/>
      <c r="M12" s="147"/>
      <c r="N12" s="147"/>
      <c r="O12" s="184" t="s">
        <v>132</v>
      </c>
    </row>
    <row r="13" spans="1:15">
      <c r="A13" s="155">
        <v>4</v>
      </c>
      <c r="B13" s="136" t="s">
        <v>110</v>
      </c>
      <c r="C13" s="147"/>
      <c r="D13" s="147" t="s">
        <v>65</v>
      </c>
      <c r="E13" s="147">
        <v>1.2500000000000001E-2</v>
      </c>
      <c r="F13" s="147"/>
      <c r="G13" s="147"/>
      <c r="H13" s="147"/>
      <c r="I13" s="147"/>
      <c r="J13" s="147" t="s">
        <v>65</v>
      </c>
      <c r="K13" s="147"/>
      <c r="L13" s="136"/>
      <c r="M13" s="147">
        <v>1.4999999999999999E-2</v>
      </c>
      <c r="N13" s="147"/>
      <c r="O13" s="184" t="s">
        <v>132</v>
      </c>
    </row>
    <row r="14" spans="1:15">
      <c r="A14" s="155">
        <v>5</v>
      </c>
      <c r="B14" s="136" t="s">
        <v>111</v>
      </c>
      <c r="C14" s="147"/>
      <c r="D14" s="147" t="s">
        <v>65</v>
      </c>
      <c r="E14" s="147"/>
      <c r="F14" s="147"/>
      <c r="G14" s="147"/>
      <c r="H14" s="147" t="s">
        <v>65</v>
      </c>
      <c r="I14" s="147"/>
      <c r="J14" s="147" t="s">
        <v>65</v>
      </c>
      <c r="K14" s="147"/>
      <c r="L14" s="147"/>
      <c r="M14" s="147"/>
      <c r="N14" s="147">
        <v>0.02</v>
      </c>
      <c r="O14" s="184" t="s">
        <v>132</v>
      </c>
    </row>
    <row r="15" spans="1:15">
      <c r="A15" s="155">
        <v>8</v>
      </c>
      <c r="B15" s="136" t="s">
        <v>120</v>
      </c>
      <c r="C15" s="147"/>
      <c r="D15" s="147"/>
      <c r="E15" s="147"/>
      <c r="F15" s="147">
        <v>1.4999999999999999E-2</v>
      </c>
      <c r="G15" s="147"/>
      <c r="H15" s="147"/>
      <c r="I15" s="147"/>
      <c r="J15" s="147"/>
      <c r="K15" s="147"/>
      <c r="L15" s="147" t="s">
        <v>65</v>
      </c>
      <c r="M15" s="147"/>
      <c r="N15" s="147"/>
      <c r="O15" s="184" t="s">
        <v>132</v>
      </c>
    </row>
    <row r="16" spans="1:15">
      <c r="A16" s="155">
        <v>9</v>
      </c>
      <c r="B16" s="136" t="s">
        <v>121</v>
      </c>
      <c r="C16" s="147">
        <v>1.4999999999999999E-2</v>
      </c>
      <c r="D16" s="147"/>
      <c r="E16" s="147"/>
      <c r="F16" s="147"/>
      <c r="G16" s="147"/>
      <c r="H16" s="147"/>
      <c r="I16" s="147" t="s">
        <v>65</v>
      </c>
      <c r="J16" s="147"/>
      <c r="K16" s="147"/>
      <c r="L16" s="147"/>
      <c r="M16" s="147"/>
      <c r="N16" s="147"/>
      <c r="O16" s="184" t="s">
        <v>132</v>
      </c>
    </row>
    <row r="17" spans="1:16">
      <c r="A17" s="155">
        <v>11</v>
      </c>
      <c r="B17" s="136" t="s">
        <v>122</v>
      </c>
      <c r="C17" s="147"/>
      <c r="D17" s="147" t="s">
        <v>65</v>
      </c>
      <c r="E17" s="147"/>
      <c r="F17" s="147"/>
      <c r="G17" s="147"/>
      <c r="H17" s="147"/>
      <c r="I17" s="147"/>
      <c r="J17" s="147">
        <v>0.02</v>
      </c>
      <c r="K17" s="147"/>
      <c r="L17" s="147"/>
      <c r="M17" s="147"/>
      <c r="N17" s="147"/>
      <c r="O17" s="184" t="s">
        <v>132</v>
      </c>
    </row>
    <row r="18" spans="1:16">
      <c r="A18" s="155">
        <v>12</v>
      </c>
      <c r="B18" s="136" t="s">
        <v>123</v>
      </c>
      <c r="C18" s="147"/>
      <c r="D18" s="147" t="s">
        <v>65</v>
      </c>
      <c r="E18" s="147"/>
      <c r="F18" s="147"/>
      <c r="G18" s="147"/>
      <c r="H18" s="147"/>
      <c r="I18" s="147"/>
      <c r="J18" s="147">
        <v>0.02</v>
      </c>
      <c r="K18" s="147"/>
      <c r="L18" s="147"/>
      <c r="M18" s="147"/>
      <c r="N18" s="147"/>
      <c r="O18" s="184" t="s">
        <v>132</v>
      </c>
    </row>
    <row r="19" spans="1:16">
      <c r="A19" s="155">
        <v>13</v>
      </c>
      <c r="B19" s="136" t="s">
        <v>116</v>
      </c>
      <c r="C19" s="147"/>
      <c r="D19" s="147"/>
      <c r="E19" s="147"/>
      <c r="F19" s="147"/>
      <c r="G19" s="147"/>
      <c r="H19" s="147"/>
      <c r="I19" s="147"/>
      <c r="J19" s="147"/>
      <c r="K19" s="147"/>
      <c r="L19" s="147"/>
      <c r="M19" s="147"/>
      <c r="N19" s="147"/>
      <c r="O19" s="185" t="s">
        <v>65</v>
      </c>
    </row>
    <row r="20" spans="1:16">
      <c r="A20" s="155">
        <v>15</v>
      </c>
      <c r="B20" s="136" t="s">
        <v>117</v>
      </c>
      <c r="C20" s="147"/>
      <c r="D20" s="147"/>
      <c r="E20" s="147"/>
      <c r="F20" s="147"/>
      <c r="G20" s="147"/>
      <c r="H20" s="147" t="s">
        <v>65</v>
      </c>
      <c r="I20" s="147"/>
      <c r="J20" s="147"/>
      <c r="K20" s="147"/>
      <c r="L20" s="147"/>
      <c r="M20" s="147"/>
      <c r="N20" s="147">
        <v>1.7500000000000002E-2</v>
      </c>
      <c r="O20" s="184" t="s">
        <v>132</v>
      </c>
    </row>
    <row r="21" spans="1:16">
      <c r="A21" s="155">
        <v>18</v>
      </c>
      <c r="B21" s="136" t="s">
        <v>118</v>
      </c>
      <c r="C21" s="147" t="s">
        <v>65</v>
      </c>
      <c r="D21" s="147"/>
      <c r="E21" s="147"/>
      <c r="F21" s="147"/>
      <c r="G21" s="147"/>
      <c r="H21" s="147"/>
      <c r="I21" s="147">
        <v>1.9300000000000001E-2</v>
      </c>
      <c r="J21" s="147"/>
      <c r="K21" s="147"/>
      <c r="L21" s="147"/>
      <c r="M21" s="147"/>
      <c r="N21" s="147"/>
      <c r="O21" s="184" t="s">
        <v>132</v>
      </c>
    </row>
    <row r="22" spans="1:16">
      <c r="A22" s="186"/>
      <c r="B22" s="187"/>
      <c r="C22" s="149"/>
      <c r="D22" s="149"/>
      <c r="E22" s="149"/>
      <c r="F22" s="149"/>
      <c r="G22" s="149"/>
      <c r="H22" s="149"/>
      <c r="I22" s="149" t="s">
        <v>65</v>
      </c>
      <c r="J22" s="149" t="s">
        <v>65</v>
      </c>
      <c r="K22" s="149"/>
      <c r="L22" s="149"/>
      <c r="M22" s="149"/>
      <c r="N22" s="149"/>
    </row>
    <row r="23" spans="1:16">
      <c r="A23" s="188"/>
      <c r="B23" s="182"/>
      <c r="C23" s="182"/>
      <c r="D23" s="182"/>
      <c r="E23" s="182"/>
      <c r="F23" s="182"/>
      <c r="G23" s="182"/>
      <c r="H23" s="182"/>
      <c r="I23" s="182"/>
      <c r="J23" s="182"/>
      <c r="K23" s="182"/>
      <c r="L23" s="182"/>
      <c r="M23" s="182"/>
      <c r="N23" s="182"/>
    </row>
    <row r="24" spans="1:16">
      <c r="A24" s="181" t="s">
        <v>133</v>
      </c>
      <c r="B24" s="182"/>
      <c r="C24" s="182"/>
      <c r="D24" s="182"/>
      <c r="E24" s="182"/>
      <c r="F24" s="182"/>
      <c r="G24" s="182"/>
      <c r="H24" s="182"/>
      <c r="I24" s="182"/>
      <c r="J24" s="182"/>
      <c r="K24" s="182"/>
      <c r="L24" s="182"/>
      <c r="M24" s="182"/>
      <c r="N24" s="182"/>
    </row>
    <row r="25" spans="1:16">
      <c r="A25" s="153" t="s">
        <v>106</v>
      </c>
      <c r="B25" s="183" t="s">
        <v>107</v>
      </c>
      <c r="C25" s="154">
        <v>41091</v>
      </c>
      <c r="D25" s="154">
        <v>41122</v>
      </c>
      <c r="E25" s="154">
        <v>41153</v>
      </c>
      <c r="F25" s="154">
        <v>41183</v>
      </c>
      <c r="G25" s="154">
        <v>41214</v>
      </c>
      <c r="H25" s="154">
        <v>41244</v>
      </c>
      <c r="I25" s="154">
        <v>41275</v>
      </c>
      <c r="J25" s="154">
        <v>41306</v>
      </c>
      <c r="K25" s="154">
        <v>41334</v>
      </c>
      <c r="L25" s="154">
        <v>41365</v>
      </c>
      <c r="M25" s="154">
        <v>41395</v>
      </c>
      <c r="N25" s="154">
        <v>41426</v>
      </c>
      <c r="O25" s="144"/>
    </row>
    <row r="26" spans="1:16">
      <c r="A26" s="155">
        <v>2</v>
      </c>
      <c r="B26" s="136" t="s">
        <v>108</v>
      </c>
      <c r="C26" s="189" t="s">
        <v>65</v>
      </c>
      <c r="D26" s="189"/>
      <c r="E26" s="189"/>
      <c r="F26" s="189"/>
      <c r="G26" s="189"/>
      <c r="H26" s="189"/>
      <c r="I26" s="147">
        <v>2.2499999999999999E-2</v>
      </c>
      <c r="J26" s="189"/>
      <c r="K26" s="189"/>
      <c r="L26" s="189"/>
      <c r="M26" s="189"/>
      <c r="N26" s="189"/>
      <c r="O26" s="184" t="s">
        <v>134</v>
      </c>
      <c r="P26" s="184"/>
    </row>
    <row r="27" spans="1:16">
      <c r="A27" s="155">
        <v>3</v>
      </c>
      <c r="B27" s="136" t="s">
        <v>109</v>
      </c>
      <c r="C27" s="189"/>
      <c r="D27" s="189" t="s">
        <v>65</v>
      </c>
      <c r="E27" s="189" t="s">
        <v>65</v>
      </c>
      <c r="F27" s="189"/>
      <c r="G27" s="189"/>
      <c r="H27" s="189"/>
      <c r="I27" s="189"/>
      <c r="J27" s="189">
        <v>0.02</v>
      </c>
      <c r="K27" s="189"/>
      <c r="L27" s="189"/>
      <c r="M27" s="189"/>
      <c r="N27" s="189"/>
      <c r="O27" s="184" t="s">
        <v>132</v>
      </c>
      <c r="P27" s="184"/>
    </row>
    <row r="28" spans="1:16">
      <c r="A28" s="155">
        <v>4</v>
      </c>
      <c r="B28" s="136" t="s">
        <v>110</v>
      </c>
      <c r="C28" s="189"/>
      <c r="D28" s="189" t="s">
        <v>65</v>
      </c>
      <c r="E28" s="189" t="s">
        <v>65</v>
      </c>
      <c r="F28" s="189"/>
      <c r="G28" s="189"/>
      <c r="H28" s="189"/>
      <c r="I28" s="189"/>
      <c r="J28" s="189" t="s">
        <v>65</v>
      </c>
      <c r="K28" s="189"/>
      <c r="L28" s="136"/>
      <c r="M28" s="147">
        <v>1.4999999999999999E-2</v>
      </c>
      <c r="N28" s="189"/>
      <c r="O28" s="184" t="s">
        <v>132</v>
      </c>
      <c r="P28" s="185"/>
    </row>
    <row r="29" spans="1:16">
      <c r="A29" s="155">
        <v>5</v>
      </c>
      <c r="B29" s="136" t="s">
        <v>111</v>
      </c>
      <c r="C29" s="189"/>
      <c r="D29" s="189" t="s">
        <v>65</v>
      </c>
      <c r="E29" s="189"/>
      <c r="F29" s="189"/>
      <c r="G29" s="189"/>
      <c r="H29" s="189" t="s">
        <v>65</v>
      </c>
      <c r="I29" s="189"/>
      <c r="J29" s="189" t="s">
        <v>65</v>
      </c>
      <c r="K29" s="189"/>
      <c r="L29" s="189"/>
      <c r="M29" s="189"/>
      <c r="N29" s="189">
        <v>0.02</v>
      </c>
      <c r="O29" s="184" t="s">
        <v>132</v>
      </c>
      <c r="P29" s="185"/>
    </row>
    <row r="30" spans="1:16">
      <c r="A30" s="155">
        <v>8</v>
      </c>
      <c r="B30" s="136" t="s">
        <v>120</v>
      </c>
      <c r="C30" s="189"/>
      <c r="D30" s="189"/>
      <c r="E30" s="189"/>
      <c r="F30" s="189">
        <v>0.02</v>
      </c>
      <c r="G30" s="189"/>
      <c r="H30" s="189"/>
      <c r="I30" s="189"/>
      <c r="J30" s="189"/>
      <c r="K30" s="189"/>
      <c r="L30" s="189"/>
      <c r="M30" s="189"/>
      <c r="N30" s="189"/>
      <c r="O30" s="184" t="s">
        <v>132</v>
      </c>
      <c r="P30" s="184"/>
    </row>
    <row r="31" spans="1:16">
      <c r="A31" s="155">
        <v>9</v>
      </c>
      <c r="B31" s="136" t="s">
        <v>121</v>
      </c>
      <c r="C31" s="189">
        <v>1.4999999999999999E-2</v>
      </c>
      <c r="D31" s="189"/>
      <c r="E31" s="189"/>
      <c r="F31" s="189"/>
      <c r="G31" s="189"/>
      <c r="H31" s="189"/>
      <c r="I31" s="189" t="s">
        <v>65</v>
      </c>
      <c r="J31" s="189"/>
      <c r="K31" s="189"/>
      <c r="L31" s="189"/>
      <c r="M31" s="189"/>
      <c r="N31" s="189"/>
      <c r="O31" s="184" t="s">
        <v>132</v>
      </c>
      <c r="P31" s="184"/>
    </row>
    <row r="32" spans="1:16">
      <c r="A32" s="155">
        <v>11</v>
      </c>
      <c r="B32" s="136" t="s">
        <v>122</v>
      </c>
      <c r="C32" s="189"/>
      <c r="D32" s="189" t="s">
        <v>65</v>
      </c>
      <c r="E32" s="189"/>
      <c r="F32" s="189"/>
      <c r="G32" s="189"/>
      <c r="H32" s="189"/>
      <c r="I32" s="189"/>
      <c r="J32" s="189">
        <v>2.2499999999999999E-2</v>
      </c>
      <c r="K32" s="189"/>
      <c r="L32" s="189"/>
      <c r="M32" s="189"/>
      <c r="N32" s="189"/>
      <c r="O32" s="184" t="s">
        <v>134</v>
      </c>
      <c r="P32" s="184"/>
    </row>
    <row r="33" spans="1:16">
      <c r="A33" s="155">
        <v>12</v>
      </c>
      <c r="B33" s="136" t="s">
        <v>123</v>
      </c>
      <c r="C33" s="189"/>
      <c r="D33" s="189" t="s">
        <v>65</v>
      </c>
      <c r="E33" s="189"/>
      <c r="F33" s="189"/>
      <c r="G33" s="189"/>
      <c r="H33" s="189"/>
      <c r="I33" s="189"/>
      <c r="J33" s="189">
        <v>2.2499999999999999E-2</v>
      </c>
      <c r="K33" s="189"/>
      <c r="L33" s="189"/>
      <c r="M33" s="189"/>
      <c r="N33" s="189"/>
      <c r="O33" s="184" t="s">
        <v>134</v>
      </c>
      <c r="P33" s="184"/>
    </row>
    <row r="34" spans="1:16">
      <c r="A34" s="155">
        <v>13</v>
      </c>
      <c r="B34" s="136" t="s">
        <v>116</v>
      </c>
      <c r="C34" s="189"/>
      <c r="D34" s="189"/>
      <c r="E34" s="189"/>
      <c r="F34" s="189"/>
      <c r="G34" s="189"/>
      <c r="H34" s="189"/>
      <c r="I34" s="189"/>
      <c r="J34" s="189"/>
      <c r="K34" s="189"/>
      <c r="L34" s="189"/>
      <c r="M34" s="189"/>
      <c r="N34" s="189"/>
      <c r="O34" s="185" t="s">
        <v>65</v>
      </c>
      <c r="P34" s="185"/>
    </row>
    <row r="35" spans="1:16">
      <c r="A35" s="155">
        <v>15</v>
      </c>
      <c r="B35" s="136" t="s">
        <v>117</v>
      </c>
      <c r="C35" s="189"/>
      <c r="D35" s="189"/>
      <c r="E35" s="189"/>
      <c r="F35" s="189"/>
      <c r="G35" s="189"/>
      <c r="H35" s="189" t="s">
        <v>65</v>
      </c>
      <c r="I35" s="189"/>
      <c r="J35" s="189">
        <v>1.2500000000000001E-2</v>
      </c>
      <c r="K35" s="189"/>
      <c r="L35" s="189"/>
      <c r="M35" s="189"/>
      <c r="N35" s="189"/>
      <c r="O35" s="184" t="s">
        <v>132</v>
      </c>
      <c r="P35" s="184"/>
    </row>
    <row r="36" spans="1:16">
      <c r="A36" s="155">
        <v>18</v>
      </c>
      <c r="B36" s="136" t="s">
        <v>118</v>
      </c>
      <c r="C36" s="189" t="s">
        <v>65</v>
      </c>
      <c r="D36" s="189"/>
      <c r="E36" s="189"/>
      <c r="F36" s="189"/>
      <c r="G36" s="189"/>
      <c r="H36" s="189"/>
      <c r="I36" s="189">
        <v>2.2499999999999999E-2</v>
      </c>
      <c r="J36" s="189"/>
      <c r="K36" s="189"/>
      <c r="L36" s="189"/>
      <c r="M36" s="189"/>
      <c r="N36" s="189"/>
      <c r="O36" s="184" t="s">
        <v>134</v>
      </c>
      <c r="P36" s="184"/>
    </row>
    <row r="37" spans="1:16">
      <c r="A37" s="190"/>
      <c r="B37" s="187"/>
      <c r="C37" s="149"/>
      <c r="D37" s="149"/>
      <c r="E37" s="149"/>
      <c r="F37" s="149"/>
      <c r="G37" s="149"/>
      <c r="H37" s="149"/>
      <c r="I37" s="149" t="s">
        <v>65</v>
      </c>
      <c r="J37" s="149" t="s">
        <v>65</v>
      </c>
      <c r="K37" s="149"/>
      <c r="L37" s="149"/>
      <c r="M37" s="149"/>
      <c r="N37" s="149"/>
    </row>
    <row r="38" spans="1:16">
      <c r="A38" s="180"/>
      <c r="C38" s="182"/>
      <c r="D38" s="182"/>
      <c r="E38" s="182"/>
      <c r="F38" s="182"/>
      <c r="G38" s="182"/>
      <c r="H38" s="182"/>
      <c r="I38" s="182"/>
      <c r="J38" s="182"/>
      <c r="K38" s="182"/>
      <c r="L38" s="182"/>
      <c r="M38" s="182"/>
      <c r="N38" s="182"/>
    </row>
    <row r="39" spans="1:16">
      <c r="A39" s="191" t="s">
        <v>134</v>
      </c>
      <c r="B39" s="178" t="s">
        <v>135</v>
      </c>
      <c r="C39" s="192"/>
      <c r="D39" s="192"/>
      <c r="E39" s="192"/>
      <c r="F39" s="149"/>
      <c r="G39" s="151"/>
      <c r="H39" s="149"/>
      <c r="I39" s="149"/>
      <c r="J39" s="149"/>
      <c r="K39" s="149"/>
      <c r="L39" s="149"/>
      <c r="M39" s="149"/>
      <c r="N39" s="149"/>
    </row>
    <row r="40" spans="1:16">
      <c r="A40" s="191" t="s">
        <v>132</v>
      </c>
      <c r="B40" s="178" t="s">
        <v>136</v>
      </c>
      <c r="C40" s="192"/>
      <c r="D40" s="193"/>
      <c r="E40" s="193"/>
      <c r="F40" s="182"/>
      <c r="G40" s="171"/>
      <c r="H40" s="182"/>
      <c r="I40" s="182"/>
      <c r="J40" s="182"/>
      <c r="K40" s="182"/>
      <c r="L40" s="182"/>
      <c r="M40" s="182"/>
      <c r="N40" s="182"/>
    </row>
    <row r="41" spans="1:16">
      <c r="A41" s="184"/>
      <c r="C41" s="193"/>
      <c r="D41" s="194"/>
      <c r="G41" s="169"/>
      <c r="I41" s="178" t="s">
        <v>65</v>
      </c>
    </row>
    <row r="42" spans="1:16">
      <c r="A42" s="184"/>
      <c r="G42" s="169"/>
      <c r="I42" s="178" t="s">
        <v>65</v>
      </c>
    </row>
    <row r="43" spans="1:16">
      <c r="D43" s="195"/>
      <c r="G43" s="169"/>
      <c r="I43" s="178" t="s">
        <v>65</v>
      </c>
    </row>
    <row r="44" spans="1:16">
      <c r="D44" s="195"/>
      <c r="G44" s="160"/>
    </row>
    <row r="45" spans="1:16">
      <c r="G45" s="169"/>
    </row>
    <row r="46" spans="1:16">
      <c r="G46" s="169"/>
    </row>
    <row r="47" spans="1:16">
      <c r="G47" s="169"/>
    </row>
  </sheetData>
  <pageMargins left="0.8" right="0.75" top="1" bottom="0.85" header="1" footer="0.5"/>
  <pageSetup scale="66" orientation="landscape" r:id="rId1"/>
  <headerFooter alignWithMargins="0">
    <oddFooter>&amp;CPage 4.3.5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F12" sqref="F12"/>
    </sheetView>
  </sheetViews>
  <sheetFormatPr defaultRowHeight="12.75"/>
  <cols>
    <col min="1" max="1" width="5.75" style="172" customWidth="1"/>
    <col min="2" max="2" width="5.125" style="172" customWidth="1"/>
    <col min="3" max="3" width="44.25" style="172" customWidth="1"/>
    <col min="4" max="4" width="13.375" style="172" bestFit="1" customWidth="1"/>
    <col min="5" max="5" width="9.375" style="243" customWidth="1"/>
    <col min="6" max="6" width="11.5" style="172" bestFit="1" customWidth="1"/>
    <col min="7" max="16384" width="9" style="172"/>
  </cols>
  <sheetData>
    <row r="1" spans="1:6">
      <c r="A1" s="47" t="s">
        <v>0</v>
      </c>
      <c r="E1" s="241"/>
    </row>
    <row r="2" spans="1:6">
      <c r="A2" s="47" t="s">
        <v>2</v>
      </c>
      <c r="E2" s="241"/>
    </row>
    <row r="3" spans="1:6">
      <c r="A3" s="47" t="s">
        <v>137</v>
      </c>
      <c r="E3" s="241"/>
    </row>
    <row r="4" spans="1:6">
      <c r="A4" s="47" t="s">
        <v>236</v>
      </c>
      <c r="E4" s="241"/>
    </row>
    <row r="5" spans="1:6" ht="15.75">
      <c r="A5" s="242"/>
      <c r="E5" s="241"/>
    </row>
    <row r="6" spans="1:6">
      <c r="D6" s="173"/>
    </row>
    <row r="7" spans="1:6">
      <c r="A7" s="47" t="s">
        <v>237</v>
      </c>
      <c r="D7" s="173"/>
      <c r="E7" s="241" t="s">
        <v>238</v>
      </c>
      <c r="F7" s="234"/>
    </row>
    <row r="8" spans="1:6">
      <c r="B8" s="172" t="s">
        <v>239</v>
      </c>
      <c r="D8" s="244">
        <v>4991339.5726376157</v>
      </c>
      <c r="E8" s="243" t="s">
        <v>240</v>
      </c>
      <c r="F8" s="234"/>
    </row>
    <row r="9" spans="1:6">
      <c r="B9" s="172" t="s">
        <v>241</v>
      </c>
      <c r="D9" s="245">
        <v>1.4500000000000001E-2</v>
      </c>
      <c r="F9" s="246"/>
    </row>
    <row r="10" spans="1:6">
      <c r="D10" s="247">
        <f>D8*D9</f>
        <v>72374.42380324543</v>
      </c>
      <c r="F10" s="248"/>
    </row>
    <row r="11" spans="1:6">
      <c r="D11" s="247"/>
      <c r="F11" s="234"/>
    </row>
    <row r="12" spans="1:6">
      <c r="B12" s="172" t="s">
        <v>242</v>
      </c>
      <c r="D12" s="245">
        <v>6.2E-2</v>
      </c>
      <c r="F12" s="246"/>
    </row>
    <row r="13" spans="1:6">
      <c r="D13" s="247">
        <f>D8*D12</f>
        <v>309463.0535035322</v>
      </c>
      <c r="F13" s="248"/>
    </row>
    <row r="14" spans="1:6">
      <c r="B14" s="172" t="s">
        <v>243</v>
      </c>
      <c r="D14" s="249">
        <v>0.92453019037614859</v>
      </c>
      <c r="F14" s="250"/>
    </row>
    <row r="15" spans="1:6">
      <c r="D15" s="247">
        <f>D13*D14</f>
        <v>286107.93577000487</v>
      </c>
      <c r="F15" s="248"/>
    </row>
    <row r="16" spans="1:6">
      <c r="D16" s="173"/>
      <c r="F16" s="234"/>
    </row>
    <row r="17" spans="1:6">
      <c r="C17" s="47" t="s">
        <v>244</v>
      </c>
      <c r="D17" s="251">
        <f>D15+D10</f>
        <v>358482.35957325029</v>
      </c>
      <c r="E17" s="243" t="s">
        <v>240</v>
      </c>
      <c r="F17" s="234"/>
    </row>
    <row r="18" spans="1:6">
      <c r="D18" s="173"/>
      <c r="F18" s="234"/>
    </row>
    <row r="19" spans="1:6">
      <c r="D19" s="173"/>
    </row>
    <row r="20" spans="1:6">
      <c r="A20" s="47" t="s">
        <v>245</v>
      </c>
      <c r="D20" s="173"/>
    </row>
    <row r="21" spans="1:6" ht="13.5" customHeight="1">
      <c r="B21" s="172" t="s">
        <v>246</v>
      </c>
      <c r="D21" s="169">
        <v>4791213.4639577903</v>
      </c>
      <c r="E21" s="243" t="s">
        <v>240</v>
      </c>
      <c r="F21" s="252"/>
    </row>
    <row r="22" spans="1:6" ht="13.5" customHeight="1">
      <c r="B22" s="172" t="s">
        <v>247</v>
      </c>
      <c r="D22" s="253">
        <v>539128.88874899969</v>
      </c>
      <c r="E22" s="243" t="s">
        <v>240</v>
      </c>
      <c r="F22" s="252"/>
    </row>
    <row r="23" spans="1:6" ht="13.5" customHeight="1">
      <c r="D23" s="169">
        <f>D21+D22</f>
        <v>5330342.35270679</v>
      </c>
      <c r="F23" s="252"/>
    </row>
    <row r="24" spans="1:6">
      <c r="B24" s="172" t="s">
        <v>241</v>
      </c>
      <c r="D24" s="245">
        <v>1.4500000000000001E-2</v>
      </c>
    </row>
    <row r="25" spans="1:6">
      <c r="D25" s="247">
        <f>D23*D24</f>
        <v>77289.964114248462</v>
      </c>
    </row>
    <row r="27" spans="1:6">
      <c r="B27" s="172" t="s">
        <v>242</v>
      </c>
      <c r="D27" s="245">
        <v>6.2E-2</v>
      </c>
    </row>
    <row r="28" spans="1:6">
      <c r="D28" s="252">
        <f>D23*D27</f>
        <v>330481.22586782096</v>
      </c>
    </row>
    <row r="29" spans="1:6">
      <c r="B29" s="172" t="s">
        <v>243</v>
      </c>
      <c r="D29" s="249">
        <v>0.93109018722073633</v>
      </c>
    </row>
    <row r="30" spans="1:6">
      <c r="D30" s="252">
        <f>D29*D28</f>
        <v>307707.82646620786</v>
      </c>
      <c r="F30" s="254"/>
    </row>
    <row r="32" spans="1:6">
      <c r="C32" s="47" t="s">
        <v>244</v>
      </c>
      <c r="D32" s="255">
        <f>D30+D25</f>
        <v>384997.79058045632</v>
      </c>
      <c r="E32" s="243" t="s">
        <v>240</v>
      </c>
    </row>
    <row r="33" spans="2:5">
      <c r="B33" s="256"/>
      <c r="C33" s="256"/>
      <c r="D33" s="171"/>
      <c r="E33" s="257"/>
    </row>
    <row r="34" spans="2:5">
      <c r="B34" s="256"/>
      <c r="C34" s="258"/>
      <c r="D34" s="259"/>
      <c r="E34" s="257"/>
    </row>
    <row r="35" spans="2:5">
      <c r="B35" s="256"/>
      <c r="C35" s="256"/>
      <c r="D35" s="171"/>
      <c r="E35" s="260"/>
    </row>
    <row r="36" spans="2:5">
      <c r="B36" s="173"/>
      <c r="C36" s="256"/>
      <c r="D36" s="171"/>
      <c r="E36" s="260"/>
    </row>
    <row r="37" spans="2:5">
      <c r="B37" s="173"/>
      <c r="C37" s="256"/>
      <c r="D37" s="256"/>
      <c r="E37" s="260"/>
    </row>
    <row r="38" spans="2:5">
      <c r="B38" s="173"/>
    </row>
  </sheetData>
  <pageMargins left="0.75" right="0.75" top="1" bottom="1" header="0.68" footer="0.5"/>
  <pageSetup orientation="portrait" r:id="rId1"/>
  <headerFooter alignWithMargins="0">
    <oddHeader>&amp;R  Page 4.3.6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zoomScale="75" zoomScaleNormal="75" workbookViewId="0">
      <pane ySplit="7" topLeftCell="A78" activePane="bottomLeft" state="frozen"/>
      <selection activeCell="F12" sqref="F12"/>
      <selection pane="bottomLeft" activeCell="F100" sqref="F100"/>
    </sheetView>
  </sheetViews>
  <sheetFormatPr defaultRowHeight="12.75"/>
  <cols>
    <col min="1" max="1" width="15.75" style="197" customWidth="1"/>
    <col min="2" max="3" width="12.5" style="197" customWidth="1"/>
    <col min="4" max="4" width="2.375" style="197" customWidth="1"/>
    <col min="5" max="6" width="15.5" style="197" customWidth="1"/>
    <col min="7" max="7" width="2.375" style="197" customWidth="1"/>
    <col min="8" max="9" width="15" style="197" customWidth="1"/>
    <col min="10" max="256" width="9" style="197"/>
    <col min="257" max="257" width="15.75" style="197" customWidth="1"/>
    <col min="258" max="259" width="12.5" style="197" customWidth="1"/>
    <col min="260" max="260" width="2.375" style="197" customWidth="1"/>
    <col min="261" max="262" width="15.5" style="197" customWidth="1"/>
    <col min="263" max="263" width="2.375" style="197" customWidth="1"/>
    <col min="264" max="265" width="15" style="197" customWidth="1"/>
    <col min="266" max="512" width="9" style="197"/>
    <col min="513" max="513" width="15.75" style="197" customWidth="1"/>
    <col min="514" max="515" width="12.5" style="197" customWidth="1"/>
    <col min="516" max="516" width="2.375" style="197" customWidth="1"/>
    <col min="517" max="518" width="15.5" style="197" customWidth="1"/>
    <col min="519" max="519" width="2.375" style="197" customWidth="1"/>
    <col min="520" max="521" width="15" style="197" customWidth="1"/>
    <col min="522" max="768" width="9" style="197"/>
    <col min="769" max="769" width="15.75" style="197" customWidth="1"/>
    <col min="770" max="771" width="12.5" style="197" customWidth="1"/>
    <col min="772" max="772" width="2.375" style="197" customWidth="1"/>
    <col min="773" max="774" width="15.5" style="197" customWidth="1"/>
    <col min="775" max="775" width="2.375" style="197" customWidth="1"/>
    <col min="776" max="777" width="15" style="197" customWidth="1"/>
    <col min="778" max="1024" width="9" style="197"/>
    <col min="1025" max="1025" width="15.75" style="197" customWidth="1"/>
    <col min="1026" max="1027" width="12.5" style="197" customWidth="1"/>
    <col min="1028" max="1028" width="2.375" style="197" customWidth="1"/>
    <col min="1029" max="1030" width="15.5" style="197" customWidth="1"/>
    <col min="1031" max="1031" width="2.375" style="197" customWidth="1"/>
    <col min="1032" max="1033" width="15" style="197" customWidth="1"/>
    <col min="1034" max="1280" width="9" style="197"/>
    <col min="1281" max="1281" width="15.75" style="197" customWidth="1"/>
    <col min="1282" max="1283" width="12.5" style="197" customWidth="1"/>
    <col min="1284" max="1284" width="2.375" style="197" customWidth="1"/>
    <col min="1285" max="1286" width="15.5" style="197" customWidth="1"/>
    <col min="1287" max="1287" width="2.375" style="197" customWidth="1"/>
    <col min="1288" max="1289" width="15" style="197" customWidth="1"/>
    <col min="1290" max="1536" width="9" style="197"/>
    <col min="1537" max="1537" width="15.75" style="197" customWidth="1"/>
    <col min="1538" max="1539" width="12.5" style="197" customWidth="1"/>
    <col min="1540" max="1540" width="2.375" style="197" customWidth="1"/>
    <col min="1541" max="1542" width="15.5" style="197" customWidth="1"/>
    <col min="1543" max="1543" width="2.375" style="197" customWidth="1"/>
    <col min="1544" max="1545" width="15" style="197" customWidth="1"/>
    <col min="1546" max="1792" width="9" style="197"/>
    <col min="1793" max="1793" width="15.75" style="197" customWidth="1"/>
    <col min="1794" max="1795" width="12.5" style="197" customWidth="1"/>
    <col min="1796" max="1796" width="2.375" style="197" customWidth="1"/>
    <col min="1797" max="1798" width="15.5" style="197" customWidth="1"/>
    <col min="1799" max="1799" width="2.375" style="197" customWidth="1"/>
    <col min="1800" max="1801" width="15" style="197" customWidth="1"/>
    <col min="1802" max="2048" width="9" style="197"/>
    <col min="2049" max="2049" width="15.75" style="197" customWidth="1"/>
    <col min="2050" max="2051" width="12.5" style="197" customWidth="1"/>
    <col min="2052" max="2052" width="2.375" style="197" customWidth="1"/>
    <col min="2053" max="2054" width="15.5" style="197" customWidth="1"/>
    <col min="2055" max="2055" width="2.375" style="197" customWidth="1"/>
    <col min="2056" max="2057" width="15" style="197" customWidth="1"/>
    <col min="2058" max="2304" width="9" style="197"/>
    <col min="2305" max="2305" width="15.75" style="197" customWidth="1"/>
    <col min="2306" max="2307" width="12.5" style="197" customWidth="1"/>
    <col min="2308" max="2308" width="2.375" style="197" customWidth="1"/>
    <col min="2309" max="2310" width="15.5" style="197" customWidth="1"/>
    <col min="2311" max="2311" width="2.375" style="197" customWidth="1"/>
    <col min="2312" max="2313" width="15" style="197" customWidth="1"/>
    <col min="2314" max="2560" width="9" style="197"/>
    <col min="2561" max="2561" width="15.75" style="197" customWidth="1"/>
    <col min="2562" max="2563" width="12.5" style="197" customWidth="1"/>
    <col min="2564" max="2564" width="2.375" style="197" customWidth="1"/>
    <col min="2565" max="2566" width="15.5" style="197" customWidth="1"/>
    <col min="2567" max="2567" width="2.375" style="197" customWidth="1"/>
    <col min="2568" max="2569" width="15" style="197" customWidth="1"/>
    <col min="2570" max="2816" width="9" style="197"/>
    <col min="2817" max="2817" width="15.75" style="197" customWidth="1"/>
    <col min="2818" max="2819" width="12.5" style="197" customWidth="1"/>
    <col min="2820" max="2820" width="2.375" style="197" customWidth="1"/>
    <col min="2821" max="2822" width="15.5" style="197" customWidth="1"/>
    <col min="2823" max="2823" width="2.375" style="197" customWidth="1"/>
    <col min="2824" max="2825" width="15" style="197" customWidth="1"/>
    <col min="2826" max="3072" width="9" style="197"/>
    <col min="3073" max="3073" width="15.75" style="197" customWidth="1"/>
    <col min="3074" max="3075" width="12.5" style="197" customWidth="1"/>
    <col min="3076" max="3076" width="2.375" style="197" customWidth="1"/>
    <col min="3077" max="3078" width="15.5" style="197" customWidth="1"/>
    <col min="3079" max="3079" width="2.375" style="197" customWidth="1"/>
    <col min="3080" max="3081" width="15" style="197" customWidth="1"/>
    <col min="3082" max="3328" width="9" style="197"/>
    <col min="3329" max="3329" width="15.75" style="197" customWidth="1"/>
    <col min="3330" max="3331" width="12.5" style="197" customWidth="1"/>
    <col min="3332" max="3332" width="2.375" style="197" customWidth="1"/>
    <col min="3333" max="3334" width="15.5" style="197" customWidth="1"/>
    <col min="3335" max="3335" width="2.375" style="197" customWidth="1"/>
    <col min="3336" max="3337" width="15" style="197" customWidth="1"/>
    <col min="3338" max="3584" width="9" style="197"/>
    <col min="3585" max="3585" width="15.75" style="197" customWidth="1"/>
    <col min="3586" max="3587" width="12.5" style="197" customWidth="1"/>
    <col min="3588" max="3588" width="2.375" style="197" customWidth="1"/>
    <col min="3589" max="3590" width="15.5" style="197" customWidth="1"/>
    <col min="3591" max="3591" width="2.375" style="197" customWidth="1"/>
    <col min="3592" max="3593" width="15" style="197" customWidth="1"/>
    <col min="3594" max="3840" width="9" style="197"/>
    <col min="3841" max="3841" width="15.75" style="197" customWidth="1"/>
    <col min="3842" max="3843" width="12.5" style="197" customWidth="1"/>
    <col min="3844" max="3844" width="2.375" style="197" customWidth="1"/>
    <col min="3845" max="3846" width="15.5" style="197" customWidth="1"/>
    <col min="3847" max="3847" width="2.375" style="197" customWidth="1"/>
    <col min="3848" max="3849" width="15" style="197" customWidth="1"/>
    <col min="3850" max="4096" width="9" style="197"/>
    <col min="4097" max="4097" width="15.75" style="197" customWidth="1"/>
    <col min="4098" max="4099" width="12.5" style="197" customWidth="1"/>
    <col min="4100" max="4100" width="2.375" style="197" customWidth="1"/>
    <col min="4101" max="4102" width="15.5" style="197" customWidth="1"/>
    <col min="4103" max="4103" width="2.375" style="197" customWidth="1"/>
    <col min="4104" max="4105" width="15" style="197" customWidth="1"/>
    <col min="4106" max="4352" width="9" style="197"/>
    <col min="4353" max="4353" width="15.75" style="197" customWidth="1"/>
    <col min="4354" max="4355" width="12.5" style="197" customWidth="1"/>
    <col min="4356" max="4356" width="2.375" style="197" customWidth="1"/>
    <col min="4357" max="4358" width="15.5" style="197" customWidth="1"/>
    <col min="4359" max="4359" width="2.375" style="197" customWidth="1"/>
    <col min="4360" max="4361" width="15" style="197" customWidth="1"/>
    <col min="4362" max="4608" width="9" style="197"/>
    <col min="4609" max="4609" width="15.75" style="197" customWidth="1"/>
    <col min="4610" max="4611" width="12.5" style="197" customWidth="1"/>
    <col min="4612" max="4612" width="2.375" style="197" customWidth="1"/>
    <col min="4613" max="4614" width="15.5" style="197" customWidth="1"/>
    <col min="4615" max="4615" width="2.375" style="197" customWidth="1"/>
    <col min="4616" max="4617" width="15" style="197" customWidth="1"/>
    <col min="4618" max="4864" width="9" style="197"/>
    <col min="4865" max="4865" width="15.75" style="197" customWidth="1"/>
    <col min="4866" max="4867" width="12.5" style="197" customWidth="1"/>
    <col min="4868" max="4868" width="2.375" style="197" customWidth="1"/>
    <col min="4869" max="4870" width="15.5" style="197" customWidth="1"/>
    <col min="4871" max="4871" width="2.375" style="197" customWidth="1"/>
    <col min="4872" max="4873" width="15" style="197" customWidth="1"/>
    <col min="4874" max="5120" width="9" style="197"/>
    <col min="5121" max="5121" width="15.75" style="197" customWidth="1"/>
    <col min="5122" max="5123" width="12.5" style="197" customWidth="1"/>
    <col min="5124" max="5124" width="2.375" style="197" customWidth="1"/>
    <col min="5125" max="5126" width="15.5" style="197" customWidth="1"/>
    <col min="5127" max="5127" width="2.375" style="197" customWidth="1"/>
    <col min="5128" max="5129" width="15" style="197" customWidth="1"/>
    <col min="5130" max="5376" width="9" style="197"/>
    <col min="5377" max="5377" width="15.75" style="197" customWidth="1"/>
    <col min="5378" max="5379" width="12.5" style="197" customWidth="1"/>
    <col min="5380" max="5380" width="2.375" style="197" customWidth="1"/>
    <col min="5381" max="5382" width="15.5" style="197" customWidth="1"/>
    <col min="5383" max="5383" width="2.375" style="197" customWidth="1"/>
    <col min="5384" max="5385" width="15" style="197" customWidth="1"/>
    <col min="5386" max="5632" width="9" style="197"/>
    <col min="5633" max="5633" width="15.75" style="197" customWidth="1"/>
    <col min="5634" max="5635" width="12.5" style="197" customWidth="1"/>
    <col min="5636" max="5636" width="2.375" style="197" customWidth="1"/>
    <col min="5637" max="5638" width="15.5" style="197" customWidth="1"/>
    <col min="5639" max="5639" width="2.375" style="197" customWidth="1"/>
    <col min="5640" max="5641" width="15" style="197" customWidth="1"/>
    <col min="5642" max="5888" width="9" style="197"/>
    <col min="5889" max="5889" width="15.75" style="197" customWidth="1"/>
    <col min="5890" max="5891" width="12.5" style="197" customWidth="1"/>
    <col min="5892" max="5892" width="2.375" style="197" customWidth="1"/>
    <col min="5893" max="5894" width="15.5" style="197" customWidth="1"/>
    <col min="5895" max="5895" width="2.375" style="197" customWidth="1"/>
    <col min="5896" max="5897" width="15" style="197" customWidth="1"/>
    <col min="5898" max="6144" width="9" style="197"/>
    <col min="6145" max="6145" width="15.75" style="197" customWidth="1"/>
    <col min="6146" max="6147" width="12.5" style="197" customWidth="1"/>
    <col min="6148" max="6148" width="2.375" style="197" customWidth="1"/>
    <col min="6149" max="6150" width="15.5" style="197" customWidth="1"/>
    <col min="6151" max="6151" width="2.375" style="197" customWidth="1"/>
    <col min="6152" max="6153" width="15" style="197" customWidth="1"/>
    <col min="6154" max="6400" width="9" style="197"/>
    <col min="6401" max="6401" width="15.75" style="197" customWidth="1"/>
    <col min="6402" max="6403" width="12.5" style="197" customWidth="1"/>
    <col min="6404" max="6404" width="2.375" style="197" customWidth="1"/>
    <col min="6405" max="6406" width="15.5" style="197" customWidth="1"/>
    <col min="6407" max="6407" width="2.375" style="197" customWidth="1"/>
    <col min="6408" max="6409" width="15" style="197" customWidth="1"/>
    <col min="6410" max="6656" width="9" style="197"/>
    <col min="6657" max="6657" width="15.75" style="197" customWidth="1"/>
    <col min="6658" max="6659" width="12.5" style="197" customWidth="1"/>
    <col min="6660" max="6660" width="2.375" style="197" customWidth="1"/>
    <col min="6661" max="6662" width="15.5" style="197" customWidth="1"/>
    <col min="6663" max="6663" width="2.375" style="197" customWidth="1"/>
    <col min="6664" max="6665" width="15" style="197" customWidth="1"/>
    <col min="6666" max="6912" width="9" style="197"/>
    <col min="6913" max="6913" width="15.75" style="197" customWidth="1"/>
    <col min="6914" max="6915" width="12.5" style="197" customWidth="1"/>
    <col min="6916" max="6916" width="2.375" style="197" customWidth="1"/>
    <col min="6917" max="6918" width="15.5" style="197" customWidth="1"/>
    <col min="6919" max="6919" width="2.375" style="197" customWidth="1"/>
    <col min="6920" max="6921" width="15" style="197" customWidth="1"/>
    <col min="6922" max="7168" width="9" style="197"/>
    <col min="7169" max="7169" width="15.75" style="197" customWidth="1"/>
    <col min="7170" max="7171" width="12.5" style="197" customWidth="1"/>
    <col min="7172" max="7172" width="2.375" style="197" customWidth="1"/>
    <col min="7173" max="7174" width="15.5" style="197" customWidth="1"/>
    <col min="7175" max="7175" width="2.375" style="197" customWidth="1"/>
    <col min="7176" max="7177" width="15" style="197" customWidth="1"/>
    <col min="7178" max="7424" width="9" style="197"/>
    <col min="7425" max="7425" width="15.75" style="197" customWidth="1"/>
    <col min="7426" max="7427" width="12.5" style="197" customWidth="1"/>
    <col min="7428" max="7428" width="2.375" style="197" customWidth="1"/>
    <col min="7429" max="7430" width="15.5" style="197" customWidth="1"/>
    <col min="7431" max="7431" width="2.375" style="197" customWidth="1"/>
    <col min="7432" max="7433" width="15" style="197" customWidth="1"/>
    <col min="7434" max="7680" width="9" style="197"/>
    <col min="7681" max="7681" width="15.75" style="197" customWidth="1"/>
    <col min="7682" max="7683" width="12.5" style="197" customWidth="1"/>
    <col min="7684" max="7684" width="2.375" style="197" customWidth="1"/>
    <col min="7685" max="7686" width="15.5" style="197" customWidth="1"/>
    <col min="7687" max="7687" width="2.375" style="197" customWidth="1"/>
    <col min="7688" max="7689" width="15" style="197" customWidth="1"/>
    <col min="7690" max="7936" width="9" style="197"/>
    <col min="7937" max="7937" width="15.75" style="197" customWidth="1"/>
    <col min="7938" max="7939" width="12.5" style="197" customWidth="1"/>
    <col min="7940" max="7940" width="2.375" style="197" customWidth="1"/>
    <col min="7941" max="7942" width="15.5" style="197" customWidth="1"/>
    <col min="7943" max="7943" width="2.375" style="197" customWidth="1"/>
    <col min="7944" max="7945" width="15" style="197" customWidth="1"/>
    <col min="7946" max="8192" width="9" style="197"/>
    <col min="8193" max="8193" width="15.75" style="197" customWidth="1"/>
    <col min="8194" max="8195" width="12.5" style="197" customWidth="1"/>
    <col min="8196" max="8196" width="2.375" style="197" customWidth="1"/>
    <col min="8197" max="8198" width="15.5" style="197" customWidth="1"/>
    <col min="8199" max="8199" width="2.375" style="197" customWidth="1"/>
    <col min="8200" max="8201" width="15" style="197" customWidth="1"/>
    <col min="8202" max="8448" width="9" style="197"/>
    <col min="8449" max="8449" width="15.75" style="197" customWidth="1"/>
    <col min="8450" max="8451" width="12.5" style="197" customWidth="1"/>
    <col min="8452" max="8452" width="2.375" style="197" customWidth="1"/>
    <col min="8453" max="8454" width="15.5" style="197" customWidth="1"/>
    <col min="8455" max="8455" width="2.375" style="197" customWidth="1"/>
    <col min="8456" max="8457" width="15" style="197" customWidth="1"/>
    <col min="8458" max="8704" width="9" style="197"/>
    <col min="8705" max="8705" width="15.75" style="197" customWidth="1"/>
    <col min="8706" max="8707" width="12.5" style="197" customWidth="1"/>
    <col min="8708" max="8708" width="2.375" style="197" customWidth="1"/>
    <col min="8709" max="8710" width="15.5" style="197" customWidth="1"/>
    <col min="8711" max="8711" width="2.375" style="197" customWidth="1"/>
    <col min="8712" max="8713" width="15" style="197" customWidth="1"/>
    <col min="8714" max="8960" width="9" style="197"/>
    <col min="8961" max="8961" width="15.75" style="197" customWidth="1"/>
    <col min="8962" max="8963" width="12.5" style="197" customWidth="1"/>
    <col min="8964" max="8964" width="2.375" style="197" customWidth="1"/>
    <col min="8965" max="8966" width="15.5" style="197" customWidth="1"/>
    <col min="8967" max="8967" width="2.375" style="197" customWidth="1"/>
    <col min="8968" max="8969" width="15" style="197" customWidth="1"/>
    <col min="8970" max="9216" width="9" style="197"/>
    <col min="9217" max="9217" width="15.75" style="197" customWidth="1"/>
    <col min="9218" max="9219" width="12.5" style="197" customWidth="1"/>
    <col min="9220" max="9220" width="2.375" style="197" customWidth="1"/>
    <col min="9221" max="9222" width="15.5" style="197" customWidth="1"/>
    <col min="9223" max="9223" width="2.375" style="197" customWidth="1"/>
    <col min="9224" max="9225" width="15" style="197" customWidth="1"/>
    <col min="9226" max="9472" width="9" style="197"/>
    <col min="9473" max="9473" width="15.75" style="197" customWidth="1"/>
    <col min="9474" max="9475" width="12.5" style="197" customWidth="1"/>
    <col min="9476" max="9476" width="2.375" style="197" customWidth="1"/>
    <col min="9477" max="9478" width="15.5" style="197" customWidth="1"/>
    <col min="9479" max="9479" width="2.375" style="197" customWidth="1"/>
    <col min="9480" max="9481" width="15" style="197" customWidth="1"/>
    <col min="9482" max="9728" width="9" style="197"/>
    <col min="9729" max="9729" width="15.75" style="197" customWidth="1"/>
    <col min="9730" max="9731" width="12.5" style="197" customWidth="1"/>
    <col min="9732" max="9732" width="2.375" style="197" customWidth="1"/>
    <col min="9733" max="9734" width="15.5" style="197" customWidth="1"/>
    <col min="9735" max="9735" width="2.375" style="197" customWidth="1"/>
    <col min="9736" max="9737" width="15" style="197" customWidth="1"/>
    <col min="9738" max="9984" width="9" style="197"/>
    <col min="9985" max="9985" width="15.75" style="197" customWidth="1"/>
    <col min="9986" max="9987" width="12.5" style="197" customWidth="1"/>
    <col min="9988" max="9988" width="2.375" style="197" customWidth="1"/>
    <col min="9989" max="9990" width="15.5" style="197" customWidth="1"/>
    <col min="9991" max="9991" width="2.375" style="197" customWidth="1"/>
    <col min="9992" max="9993" width="15" style="197" customWidth="1"/>
    <col min="9994" max="10240" width="9" style="197"/>
    <col min="10241" max="10241" width="15.75" style="197" customWidth="1"/>
    <col min="10242" max="10243" width="12.5" style="197" customWidth="1"/>
    <col min="10244" max="10244" width="2.375" style="197" customWidth="1"/>
    <col min="10245" max="10246" width="15.5" style="197" customWidth="1"/>
    <col min="10247" max="10247" width="2.375" style="197" customWidth="1"/>
    <col min="10248" max="10249" width="15" style="197" customWidth="1"/>
    <col min="10250" max="10496" width="9" style="197"/>
    <col min="10497" max="10497" width="15.75" style="197" customWidth="1"/>
    <col min="10498" max="10499" width="12.5" style="197" customWidth="1"/>
    <col min="10500" max="10500" width="2.375" style="197" customWidth="1"/>
    <col min="10501" max="10502" width="15.5" style="197" customWidth="1"/>
    <col min="10503" max="10503" width="2.375" style="197" customWidth="1"/>
    <col min="10504" max="10505" width="15" style="197" customWidth="1"/>
    <col min="10506" max="10752" width="9" style="197"/>
    <col min="10753" max="10753" width="15.75" style="197" customWidth="1"/>
    <col min="10754" max="10755" width="12.5" style="197" customWidth="1"/>
    <col min="10756" max="10756" width="2.375" style="197" customWidth="1"/>
    <col min="10757" max="10758" width="15.5" style="197" customWidth="1"/>
    <col min="10759" max="10759" width="2.375" style="197" customWidth="1"/>
    <col min="10760" max="10761" width="15" style="197" customWidth="1"/>
    <col min="10762" max="11008" width="9" style="197"/>
    <col min="11009" max="11009" width="15.75" style="197" customWidth="1"/>
    <col min="11010" max="11011" width="12.5" style="197" customWidth="1"/>
    <col min="11012" max="11012" width="2.375" style="197" customWidth="1"/>
    <col min="11013" max="11014" width="15.5" style="197" customWidth="1"/>
    <col min="11015" max="11015" width="2.375" style="197" customWidth="1"/>
    <col min="11016" max="11017" width="15" style="197" customWidth="1"/>
    <col min="11018" max="11264" width="9" style="197"/>
    <col min="11265" max="11265" width="15.75" style="197" customWidth="1"/>
    <col min="11266" max="11267" width="12.5" style="197" customWidth="1"/>
    <col min="11268" max="11268" width="2.375" style="197" customWidth="1"/>
    <col min="11269" max="11270" width="15.5" style="197" customWidth="1"/>
    <col min="11271" max="11271" width="2.375" style="197" customWidth="1"/>
    <col min="11272" max="11273" width="15" style="197" customWidth="1"/>
    <col min="11274" max="11520" width="9" style="197"/>
    <col min="11521" max="11521" width="15.75" style="197" customWidth="1"/>
    <col min="11522" max="11523" width="12.5" style="197" customWidth="1"/>
    <col min="11524" max="11524" width="2.375" style="197" customWidth="1"/>
    <col min="11525" max="11526" width="15.5" style="197" customWidth="1"/>
    <col min="11527" max="11527" width="2.375" style="197" customWidth="1"/>
    <col min="11528" max="11529" width="15" style="197" customWidth="1"/>
    <col min="11530" max="11776" width="9" style="197"/>
    <col min="11777" max="11777" width="15.75" style="197" customWidth="1"/>
    <col min="11778" max="11779" width="12.5" style="197" customWidth="1"/>
    <col min="11780" max="11780" width="2.375" style="197" customWidth="1"/>
    <col min="11781" max="11782" width="15.5" style="197" customWidth="1"/>
    <col min="11783" max="11783" width="2.375" style="197" customWidth="1"/>
    <col min="11784" max="11785" width="15" style="197" customWidth="1"/>
    <col min="11786" max="12032" width="9" style="197"/>
    <col min="12033" max="12033" width="15.75" style="197" customWidth="1"/>
    <col min="12034" max="12035" width="12.5" style="197" customWidth="1"/>
    <col min="12036" max="12036" width="2.375" style="197" customWidth="1"/>
    <col min="12037" max="12038" width="15.5" style="197" customWidth="1"/>
    <col min="12039" max="12039" width="2.375" style="197" customWidth="1"/>
    <col min="12040" max="12041" width="15" style="197" customWidth="1"/>
    <col min="12042" max="12288" width="9" style="197"/>
    <col min="12289" max="12289" width="15.75" style="197" customWidth="1"/>
    <col min="12290" max="12291" width="12.5" style="197" customWidth="1"/>
    <col min="12292" max="12292" width="2.375" style="197" customWidth="1"/>
    <col min="12293" max="12294" width="15.5" style="197" customWidth="1"/>
    <col min="12295" max="12295" width="2.375" style="197" customWidth="1"/>
    <col min="12296" max="12297" width="15" style="197" customWidth="1"/>
    <col min="12298" max="12544" width="9" style="197"/>
    <col min="12545" max="12545" width="15.75" style="197" customWidth="1"/>
    <col min="12546" max="12547" width="12.5" style="197" customWidth="1"/>
    <col min="12548" max="12548" width="2.375" style="197" customWidth="1"/>
    <col min="12549" max="12550" width="15.5" style="197" customWidth="1"/>
    <col min="12551" max="12551" width="2.375" style="197" customWidth="1"/>
    <col min="12552" max="12553" width="15" style="197" customWidth="1"/>
    <col min="12554" max="12800" width="9" style="197"/>
    <col min="12801" max="12801" width="15.75" style="197" customWidth="1"/>
    <col min="12802" max="12803" width="12.5" style="197" customWidth="1"/>
    <col min="12804" max="12804" width="2.375" style="197" customWidth="1"/>
    <col min="12805" max="12806" width="15.5" style="197" customWidth="1"/>
    <col min="12807" max="12807" width="2.375" style="197" customWidth="1"/>
    <col min="12808" max="12809" width="15" style="197" customWidth="1"/>
    <col min="12810" max="13056" width="9" style="197"/>
    <col min="13057" max="13057" width="15.75" style="197" customWidth="1"/>
    <col min="13058" max="13059" width="12.5" style="197" customWidth="1"/>
    <col min="13060" max="13060" width="2.375" style="197" customWidth="1"/>
    <col min="13061" max="13062" width="15.5" style="197" customWidth="1"/>
    <col min="13063" max="13063" width="2.375" style="197" customWidth="1"/>
    <col min="13064" max="13065" width="15" style="197" customWidth="1"/>
    <col min="13066" max="13312" width="9" style="197"/>
    <col min="13313" max="13313" width="15.75" style="197" customWidth="1"/>
    <col min="13314" max="13315" width="12.5" style="197" customWidth="1"/>
    <col min="13316" max="13316" width="2.375" style="197" customWidth="1"/>
    <col min="13317" max="13318" width="15.5" style="197" customWidth="1"/>
    <col min="13319" max="13319" width="2.375" style="197" customWidth="1"/>
    <col min="13320" max="13321" width="15" style="197" customWidth="1"/>
    <col min="13322" max="13568" width="9" style="197"/>
    <col min="13569" max="13569" width="15.75" style="197" customWidth="1"/>
    <col min="13570" max="13571" width="12.5" style="197" customWidth="1"/>
    <col min="13572" max="13572" width="2.375" style="197" customWidth="1"/>
    <col min="13573" max="13574" width="15.5" style="197" customWidth="1"/>
    <col min="13575" max="13575" width="2.375" style="197" customWidth="1"/>
    <col min="13576" max="13577" width="15" style="197" customWidth="1"/>
    <col min="13578" max="13824" width="9" style="197"/>
    <col min="13825" max="13825" width="15.75" style="197" customWidth="1"/>
    <col min="13826" max="13827" width="12.5" style="197" customWidth="1"/>
    <col min="13828" max="13828" width="2.375" style="197" customWidth="1"/>
    <col min="13829" max="13830" width="15.5" style="197" customWidth="1"/>
    <col min="13831" max="13831" width="2.375" style="197" customWidth="1"/>
    <col min="13832" max="13833" width="15" style="197" customWidth="1"/>
    <col min="13834" max="14080" width="9" style="197"/>
    <col min="14081" max="14081" width="15.75" style="197" customWidth="1"/>
    <col min="14082" max="14083" width="12.5" style="197" customWidth="1"/>
    <col min="14084" max="14084" width="2.375" style="197" customWidth="1"/>
    <col min="14085" max="14086" width="15.5" style="197" customWidth="1"/>
    <col min="14087" max="14087" width="2.375" style="197" customWidth="1"/>
    <col min="14088" max="14089" width="15" style="197" customWidth="1"/>
    <col min="14090" max="14336" width="9" style="197"/>
    <col min="14337" max="14337" width="15.75" style="197" customWidth="1"/>
    <col min="14338" max="14339" width="12.5" style="197" customWidth="1"/>
    <col min="14340" max="14340" width="2.375" style="197" customWidth="1"/>
    <col min="14341" max="14342" width="15.5" style="197" customWidth="1"/>
    <col min="14343" max="14343" width="2.375" style="197" customWidth="1"/>
    <col min="14344" max="14345" width="15" style="197" customWidth="1"/>
    <col min="14346" max="14592" width="9" style="197"/>
    <col min="14593" max="14593" width="15.75" style="197" customWidth="1"/>
    <col min="14594" max="14595" width="12.5" style="197" customWidth="1"/>
    <col min="14596" max="14596" width="2.375" style="197" customWidth="1"/>
    <col min="14597" max="14598" width="15.5" style="197" customWidth="1"/>
    <col min="14599" max="14599" width="2.375" style="197" customWidth="1"/>
    <col min="14600" max="14601" width="15" style="197" customWidth="1"/>
    <col min="14602" max="14848" width="9" style="197"/>
    <col min="14849" max="14849" width="15.75" style="197" customWidth="1"/>
    <col min="14850" max="14851" width="12.5" style="197" customWidth="1"/>
    <col min="14852" max="14852" width="2.375" style="197" customWidth="1"/>
    <col min="14853" max="14854" width="15.5" style="197" customWidth="1"/>
    <col min="14855" max="14855" width="2.375" style="197" customWidth="1"/>
    <col min="14856" max="14857" width="15" style="197" customWidth="1"/>
    <col min="14858" max="15104" width="9" style="197"/>
    <col min="15105" max="15105" width="15.75" style="197" customWidth="1"/>
    <col min="15106" max="15107" width="12.5" style="197" customWidth="1"/>
    <col min="15108" max="15108" width="2.375" style="197" customWidth="1"/>
    <col min="15109" max="15110" width="15.5" style="197" customWidth="1"/>
    <col min="15111" max="15111" width="2.375" style="197" customWidth="1"/>
    <col min="15112" max="15113" width="15" style="197" customWidth="1"/>
    <col min="15114" max="15360" width="9" style="197"/>
    <col min="15361" max="15361" width="15.75" style="197" customWidth="1"/>
    <col min="15362" max="15363" width="12.5" style="197" customWidth="1"/>
    <col min="15364" max="15364" width="2.375" style="197" customWidth="1"/>
    <col min="15365" max="15366" width="15.5" style="197" customWidth="1"/>
    <col min="15367" max="15367" width="2.375" style="197" customWidth="1"/>
    <col min="15368" max="15369" width="15" style="197" customWidth="1"/>
    <col min="15370" max="15616" width="9" style="197"/>
    <col min="15617" max="15617" width="15.75" style="197" customWidth="1"/>
    <col min="15618" max="15619" width="12.5" style="197" customWidth="1"/>
    <col min="15620" max="15620" width="2.375" style="197" customWidth="1"/>
    <col min="15621" max="15622" width="15.5" style="197" customWidth="1"/>
    <col min="15623" max="15623" width="2.375" style="197" customWidth="1"/>
    <col min="15624" max="15625" width="15" style="197" customWidth="1"/>
    <col min="15626" max="15872" width="9" style="197"/>
    <col min="15873" max="15873" width="15.75" style="197" customWidth="1"/>
    <col min="15874" max="15875" width="12.5" style="197" customWidth="1"/>
    <col min="15876" max="15876" width="2.375" style="197" customWidth="1"/>
    <col min="15877" max="15878" width="15.5" style="197" customWidth="1"/>
    <col min="15879" max="15879" width="2.375" style="197" customWidth="1"/>
    <col min="15880" max="15881" width="15" style="197" customWidth="1"/>
    <col min="15882" max="16128" width="9" style="197"/>
    <col min="16129" max="16129" width="15.75" style="197" customWidth="1"/>
    <col min="16130" max="16131" width="12.5" style="197" customWidth="1"/>
    <col min="16132" max="16132" width="2.375" style="197" customWidth="1"/>
    <col min="16133" max="16134" width="15.5" style="197" customWidth="1"/>
    <col min="16135" max="16135" width="2.375" style="197" customWidth="1"/>
    <col min="16136" max="16137" width="15" style="197" customWidth="1"/>
    <col min="16138" max="16384" width="9" style="197"/>
  </cols>
  <sheetData>
    <row r="1" spans="1:11" ht="18">
      <c r="A1" s="196" t="s">
        <v>0</v>
      </c>
      <c r="I1" s="198"/>
    </row>
    <row r="2" spans="1:11" ht="18">
      <c r="A2" s="196" t="s">
        <v>2</v>
      </c>
    </row>
    <row r="3" spans="1:11" ht="18">
      <c r="A3" s="196" t="s">
        <v>137</v>
      </c>
    </row>
    <row r="4" spans="1:11" ht="15">
      <c r="A4" s="199" t="s">
        <v>138</v>
      </c>
    </row>
    <row r="6" spans="1:11" ht="18">
      <c r="A6" s="200" t="s">
        <v>139</v>
      </c>
      <c r="B6" s="200"/>
      <c r="C6" s="200"/>
      <c r="D6" s="200"/>
      <c r="E6" s="200"/>
      <c r="F6" s="200"/>
      <c r="G6" s="200"/>
      <c r="H6" s="200"/>
      <c r="I6" s="200"/>
    </row>
    <row r="7" spans="1:11" ht="51">
      <c r="A7" s="201" t="s">
        <v>140</v>
      </c>
      <c r="B7" s="202" t="s">
        <v>141</v>
      </c>
      <c r="C7" s="203" t="s">
        <v>142</v>
      </c>
      <c r="D7" s="204" t="s">
        <v>143</v>
      </c>
      <c r="E7" s="205" t="s">
        <v>144</v>
      </c>
      <c r="F7" s="202" t="s">
        <v>145</v>
      </c>
      <c r="G7" s="204" t="s">
        <v>146</v>
      </c>
      <c r="H7" s="205" t="s">
        <v>147</v>
      </c>
      <c r="I7" s="202" t="s">
        <v>148</v>
      </c>
    </row>
    <row r="8" spans="1:11">
      <c r="A8" s="206" t="s">
        <v>149</v>
      </c>
      <c r="B8" s="207">
        <v>70431449.487899408</v>
      </c>
      <c r="C8" s="208">
        <f t="shared" ref="C8:C71" si="0">B8/B$89</f>
        <v>9.7293411961870885E-2</v>
      </c>
      <c r="E8" s="207">
        <f t="shared" ref="E8:E71" si="1">$C8*E$89</f>
        <v>188560.68327449847</v>
      </c>
      <c r="F8" s="209">
        <f t="shared" ref="F8:F68" si="2">B8+E8</f>
        <v>70620010.1711739</v>
      </c>
      <c r="H8" s="207">
        <f t="shared" ref="H8:H71" si="3">$C8*H$89</f>
        <v>556064.94306306425</v>
      </c>
      <c r="I8" s="209">
        <f t="shared" ref="I8:I68" si="4">F8+H8</f>
        <v>71176075.114236966</v>
      </c>
      <c r="K8" s="210"/>
    </row>
    <row r="9" spans="1:11">
      <c r="A9" s="206" t="s">
        <v>150</v>
      </c>
      <c r="B9" s="207">
        <v>2780.9799999999996</v>
      </c>
      <c r="C9" s="208">
        <f t="shared" si="0"/>
        <v>3.8416223826858704E-6</v>
      </c>
      <c r="E9" s="207">
        <f t="shared" si="1"/>
        <v>7.4453030966345128</v>
      </c>
      <c r="F9" s="209">
        <f t="shared" si="2"/>
        <v>2788.4253030966343</v>
      </c>
      <c r="H9" s="207">
        <f t="shared" si="3"/>
        <v>21.956178619115356</v>
      </c>
      <c r="I9" s="209">
        <f t="shared" si="4"/>
        <v>2810.3814817157495</v>
      </c>
      <c r="K9" s="210"/>
    </row>
    <row r="10" spans="1:11">
      <c r="A10" s="206" t="s">
        <v>151</v>
      </c>
      <c r="B10" s="207">
        <v>7552157.4896275196</v>
      </c>
      <c r="C10" s="208">
        <f t="shared" si="0"/>
        <v>1.0432486839071772E-2</v>
      </c>
      <c r="E10" s="207">
        <f t="shared" si="1"/>
        <v>20218.808313542457</v>
      </c>
      <c r="F10" s="209">
        <f t="shared" si="2"/>
        <v>7572376.2979410617</v>
      </c>
      <c r="H10" s="207">
        <f t="shared" si="3"/>
        <v>59625.210825662769</v>
      </c>
      <c r="I10" s="209">
        <f t="shared" si="4"/>
        <v>7632001.5087667247</v>
      </c>
      <c r="K10" s="210"/>
    </row>
    <row r="11" spans="1:11">
      <c r="A11" s="211" t="s">
        <v>152</v>
      </c>
      <c r="B11" s="212">
        <v>1192487.4744387313</v>
      </c>
      <c r="C11" s="208">
        <f t="shared" si="0"/>
        <v>1.6472921678244272E-3</v>
      </c>
      <c r="D11" s="213"/>
      <c r="E11" s="212">
        <f t="shared" si="1"/>
        <v>3192.5546699856009</v>
      </c>
      <c r="F11" s="214">
        <f t="shared" si="2"/>
        <v>1195680.0291087169</v>
      </c>
      <c r="G11" s="213"/>
      <c r="H11" s="212">
        <f t="shared" si="3"/>
        <v>9414.8350544896202</v>
      </c>
      <c r="I11" s="214">
        <f t="shared" si="4"/>
        <v>1205094.8641632064</v>
      </c>
      <c r="K11" s="215"/>
    </row>
    <row r="12" spans="1:11">
      <c r="A12" s="206" t="s">
        <v>153</v>
      </c>
      <c r="B12" s="207">
        <v>737181.77623599791</v>
      </c>
      <c r="C12" s="208">
        <f t="shared" si="0"/>
        <v>1.0183367056564006E-3</v>
      </c>
      <c r="E12" s="212">
        <f t="shared" si="1"/>
        <v>1973.5998681732362</v>
      </c>
      <c r="F12" s="209">
        <f>B12+E12</f>
        <v>739155.37610417116</v>
      </c>
      <c r="H12" s="207">
        <f t="shared" si="3"/>
        <v>5820.1406532209148</v>
      </c>
      <c r="I12" s="209">
        <f>F12+H12</f>
        <v>744975.51675739209</v>
      </c>
      <c r="K12" s="210"/>
    </row>
    <row r="13" spans="1:11">
      <c r="A13" s="206" t="s">
        <v>154</v>
      </c>
      <c r="B13" s="207">
        <v>307346.74744194013</v>
      </c>
      <c r="C13" s="208">
        <f t="shared" si="0"/>
        <v>4.2456621198953555E-4</v>
      </c>
      <c r="E13" s="212">
        <f t="shared" si="1"/>
        <v>822.83572354710293</v>
      </c>
      <c r="F13" s="209">
        <f t="shared" si="2"/>
        <v>308169.58316548722</v>
      </c>
      <c r="H13" s="207">
        <f t="shared" si="3"/>
        <v>2426.5403148671953</v>
      </c>
      <c r="I13" s="209">
        <f t="shared" si="4"/>
        <v>310596.12348035444</v>
      </c>
      <c r="K13" s="210"/>
    </row>
    <row r="14" spans="1:11">
      <c r="A14" s="206" t="s">
        <v>155</v>
      </c>
      <c r="B14" s="207">
        <v>30752242.386739042</v>
      </c>
      <c r="C14" s="208">
        <f t="shared" si="0"/>
        <v>4.2480888992613347E-2</v>
      </c>
      <c r="E14" s="207">
        <f t="shared" si="1"/>
        <v>82330.604848090719</v>
      </c>
      <c r="F14" s="209">
        <f t="shared" si="2"/>
        <v>30834572.991587132</v>
      </c>
      <c r="H14" s="207">
        <f t="shared" si="3"/>
        <v>242792.73018201237</v>
      </c>
      <c r="I14" s="209">
        <f t="shared" si="4"/>
        <v>31077365.721769143</v>
      </c>
      <c r="K14" s="210"/>
    </row>
    <row r="15" spans="1:11">
      <c r="A15" s="206" t="s">
        <v>156</v>
      </c>
      <c r="B15" s="207">
        <v>-53999.793584400002</v>
      </c>
      <c r="C15" s="208">
        <f t="shared" si="0"/>
        <v>-7.4594860694520617E-5</v>
      </c>
      <c r="E15" s="207">
        <f t="shared" si="1"/>
        <v>-144.56947924528686</v>
      </c>
      <c r="F15" s="209">
        <f t="shared" si="2"/>
        <v>-54144.363063645287</v>
      </c>
      <c r="H15" s="207">
        <f t="shared" si="3"/>
        <v>-426.3350018103136</v>
      </c>
      <c r="I15" s="209">
        <f t="shared" si="4"/>
        <v>-54570.698065455603</v>
      </c>
      <c r="K15" s="210"/>
    </row>
    <row r="16" spans="1:11">
      <c r="A16" s="206" t="s">
        <v>157</v>
      </c>
      <c r="B16" s="207">
        <v>17350483.137483776</v>
      </c>
      <c r="C16" s="208">
        <f t="shared" si="0"/>
        <v>2.3967811480618863E-2</v>
      </c>
      <c r="E16" s="207">
        <f t="shared" si="1"/>
        <v>46451.10926062498</v>
      </c>
      <c r="F16" s="209">
        <f t="shared" si="2"/>
        <v>17396934.246744402</v>
      </c>
      <c r="H16" s="207">
        <f t="shared" si="3"/>
        <v>136984.19510192191</v>
      </c>
      <c r="I16" s="209">
        <f t="shared" si="4"/>
        <v>17533918.441846322</v>
      </c>
      <c r="K16" s="210"/>
    </row>
    <row r="17" spans="1:11">
      <c r="A17" s="206" t="s">
        <v>158</v>
      </c>
      <c r="B17" s="207">
        <v>6045496.3896016451</v>
      </c>
      <c r="C17" s="208">
        <f t="shared" si="0"/>
        <v>8.3511978672051942E-3</v>
      </c>
      <c r="E17" s="207">
        <f t="shared" si="1"/>
        <v>16185.140846102417</v>
      </c>
      <c r="F17" s="209">
        <f t="shared" si="2"/>
        <v>6061681.5304477476</v>
      </c>
      <c r="H17" s="207">
        <f t="shared" si="3"/>
        <v>47729.936414972683</v>
      </c>
      <c r="I17" s="209">
        <f t="shared" si="4"/>
        <v>6109411.4668627204</v>
      </c>
      <c r="K17" s="210"/>
    </row>
    <row r="18" spans="1:11">
      <c r="A18" s="206" t="s">
        <v>159</v>
      </c>
      <c r="B18" s="207">
        <v>8375840.186456033</v>
      </c>
      <c r="C18" s="208">
        <f t="shared" si="0"/>
        <v>1.1570315188922356E-2</v>
      </c>
      <c r="E18" s="207">
        <f t="shared" si="1"/>
        <v>22423.990419613554</v>
      </c>
      <c r="F18" s="209">
        <f t="shared" si="2"/>
        <v>8398264.1768756472</v>
      </c>
      <c r="H18" s="207">
        <f t="shared" si="3"/>
        <v>66128.286869734104</v>
      </c>
      <c r="I18" s="209">
        <f t="shared" si="4"/>
        <v>8464392.4637453817</v>
      </c>
      <c r="K18" s="210"/>
    </row>
    <row r="19" spans="1:11">
      <c r="A19" s="206" t="s">
        <v>160</v>
      </c>
      <c r="B19" s="207">
        <v>1101971.632983492</v>
      </c>
      <c r="C19" s="208">
        <f t="shared" si="0"/>
        <v>1.5222543457177982E-3</v>
      </c>
      <c r="E19" s="207">
        <f t="shared" si="1"/>
        <v>2950.223594364355</v>
      </c>
      <c r="F19" s="209">
        <f t="shared" si="2"/>
        <v>1104921.8565778562</v>
      </c>
      <c r="H19" s="207">
        <f t="shared" si="3"/>
        <v>8700.2013703743942</v>
      </c>
      <c r="I19" s="209">
        <f t="shared" si="4"/>
        <v>1113622.0579482305</v>
      </c>
      <c r="K19" s="210"/>
    </row>
    <row r="20" spans="1:11">
      <c r="A20" s="206" t="s">
        <v>161</v>
      </c>
      <c r="B20" s="207">
        <v>2683225.4603316928</v>
      </c>
      <c r="C20" s="208">
        <f t="shared" si="0"/>
        <v>3.7065850837484735E-3</v>
      </c>
      <c r="E20" s="207">
        <f t="shared" si="1"/>
        <v>7183.5924130256672</v>
      </c>
      <c r="F20" s="209">
        <f t="shared" si="2"/>
        <v>2690409.0527447183</v>
      </c>
      <c r="H20" s="207">
        <f t="shared" si="3"/>
        <v>21184.394523657371</v>
      </c>
      <c r="I20" s="209">
        <f t="shared" si="4"/>
        <v>2711593.4472683757</v>
      </c>
      <c r="K20" s="210"/>
    </row>
    <row r="21" spans="1:11">
      <c r="A21" s="206" t="s">
        <v>162</v>
      </c>
      <c r="B21" s="207">
        <v>5329872.0359082781</v>
      </c>
      <c r="C21" s="208">
        <f t="shared" si="0"/>
        <v>7.3626404037413981E-3</v>
      </c>
      <c r="E21" s="207">
        <f t="shared" si="1"/>
        <v>14269.255001335358</v>
      </c>
      <c r="F21" s="209">
        <f t="shared" si="2"/>
        <v>5344141.2909096135</v>
      </c>
      <c r="H21" s="207">
        <f t="shared" si="3"/>
        <v>42079.994260091829</v>
      </c>
      <c r="I21" s="209">
        <f t="shared" si="4"/>
        <v>5386221.2851697057</v>
      </c>
      <c r="K21" s="210"/>
    </row>
    <row r="22" spans="1:11">
      <c r="A22" s="206" t="s">
        <v>163</v>
      </c>
      <c r="B22" s="207">
        <v>1722597.5353667471</v>
      </c>
      <c r="C22" s="208">
        <f t="shared" si="0"/>
        <v>2.3795817475222446E-3</v>
      </c>
      <c r="E22" s="207">
        <f t="shared" si="1"/>
        <v>4611.7774181479272</v>
      </c>
      <c r="F22" s="209">
        <f t="shared" si="2"/>
        <v>1727209.3127848951</v>
      </c>
      <c r="H22" s="207">
        <f t="shared" si="3"/>
        <v>13600.1190858475</v>
      </c>
      <c r="I22" s="209">
        <f t="shared" si="4"/>
        <v>1740809.4318707425</v>
      </c>
      <c r="K22" s="210"/>
    </row>
    <row r="23" spans="1:11">
      <c r="A23" s="206" t="s">
        <v>164</v>
      </c>
      <c r="B23" s="207">
        <v>1700552.1703933177</v>
      </c>
      <c r="C23" s="208">
        <f t="shared" si="0"/>
        <v>2.3491284657595544E-3</v>
      </c>
      <c r="E23" s="207">
        <f t="shared" si="1"/>
        <v>4552.757064134913</v>
      </c>
      <c r="F23" s="209">
        <f t="shared" si="2"/>
        <v>1705104.9274574525</v>
      </c>
      <c r="H23" s="207">
        <f t="shared" si="3"/>
        <v>13426.06822209436</v>
      </c>
      <c r="I23" s="209">
        <f t="shared" si="4"/>
        <v>1718530.9956795468</v>
      </c>
      <c r="K23" s="210"/>
    </row>
    <row r="24" spans="1:11">
      <c r="A24" s="206" t="s">
        <v>165</v>
      </c>
      <c r="B24" s="207">
        <v>2076405.1439618771</v>
      </c>
      <c r="C24" s="208">
        <f t="shared" si="0"/>
        <v>2.8683286023516979E-3</v>
      </c>
      <c r="E24" s="207">
        <f t="shared" si="1"/>
        <v>5558.9992190548637</v>
      </c>
      <c r="F24" s="209">
        <f t="shared" si="2"/>
        <v>2081964.1431809319</v>
      </c>
      <c r="H24" s="207">
        <f t="shared" si="3"/>
        <v>16393.473605159659</v>
      </c>
      <c r="I24" s="209">
        <f t="shared" si="4"/>
        <v>2098357.6167860916</v>
      </c>
      <c r="K24" s="210"/>
    </row>
    <row r="25" spans="1:11">
      <c r="A25" s="206" t="s">
        <v>166</v>
      </c>
      <c r="B25" s="207">
        <v>685076.49047314993</v>
      </c>
      <c r="C25" s="208">
        <f t="shared" si="0"/>
        <v>9.4635890213289433E-4</v>
      </c>
      <c r="E25" s="207">
        <f t="shared" si="1"/>
        <v>1834.1024084859466</v>
      </c>
      <c r="F25" s="209">
        <f t="shared" si="2"/>
        <v>686910.59288163588</v>
      </c>
      <c r="H25" s="207">
        <f t="shared" si="3"/>
        <v>5408.7630233173768</v>
      </c>
      <c r="I25" s="209">
        <f t="shared" si="4"/>
        <v>692319.35590495321</v>
      </c>
      <c r="K25" s="210"/>
    </row>
    <row r="26" spans="1:11">
      <c r="A26" s="206" t="s">
        <v>167</v>
      </c>
      <c r="B26" s="207">
        <v>8436271.8602997623</v>
      </c>
      <c r="C26" s="208">
        <f t="shared" si="0"/>
        <v>1.1653794994912059E-2</v>
      </c>
      <c r="E26" s="207">
        <f t="shared" si="1"/>
        <v>22585.779475415296</v>
      </c>
      <c r="F26" s="209">
        <f>B26+E26</f>
        <v>8458857.6397751775</v>
      </c>
      <c r="H26" s="207">
        <f t="shared" si="3"/>
        <v>66605.402356060877</v>
      </c>
      <c r="I26" s="209">
        <f>F26+H26</f>
        <v>8525463.0421312377</v>
      </c>
      <c r="K26" s="210"/>
    </row>
    <row r="27" spans="1:11">
      <c r="A27" s="206" t="s">
        <v>168</v>
      </c>
      <c r="B27" s="207">
        <v>128212.39904131173</v>
      </c>
      <c r="C27" s="208">
        <f t="shared" si="0"/>
        <v>1.7711152971073348E-4</v>
      </c>
      <c r="E27" s="207">
        <f t="shared" si="1"/>
        <v>343.25315953700425</v>
      </c>
      <c r="F27" s="209">
        <f t="shared" si="2"/>
        <v>128555.65220084874</v>
      </c>
      <c r="H27" s="207">
        <f t="shared" si="3"/>
        <v>1012.2526355947668</v>
      </c>
      <c r="I27" s="209">
        <f t="shared" si="4"/>
        <v>129567.9048364435</v>
      </c>
      <c r="K27" s="210"/>
    </row>
    <row r="28" spans="1:11">
      <c r="A28" s="206" t="s">
        <v>169</v>
      </c>
      <c r="B28" s="207">
        <v>1520746.5300906687</v>
      </c>
      <c r="C28" s="208">
        <f t="shared" si="0"/>
        <v>2.1007464664931732E-3</v>
      </c>
      <c r="E28" s="207">
        <f t="shared" si="1"/>
        <v>4071.3773021309921</v>
      </c>
      <c r="F28" s="209">
        <f t="shared" si="2"/>
        <v>1524817.9073927996</v>
      </c>
      <c r="H28" s="207">
        <f t="shared" si="3"/>
        <v>12006.480610817269</v>
      </c>
      <c r="I28" s="209">
        <f t="shared" si="4"/>
        <v>1536824.3880036168</v>
      </c>
      <c r="K28" s="215"/>
    </row>
    <row r="29" spans="1:11">
      <c r="A29" s="206" t="s">
        <v>170</v>
      </c>
      <c r="B29" s="207">
        <v>25059844.141973533</v>
      </c>
      <c r="C29" s="208">
        <f t="shared" si="0"/>
        <v>3.4617457932967846E-2</v>
      </c>
      <c r="E29" s="207">
        <f t="shared" si="1"/>
        <v>67090.786410335131</v>
      </c>
      <c r="F29" s="209">
        <f t="shared" si="2"/>
        <v>25126934.928383868</v>
      </c>
      <c r="H29" s="207">
        <f t="shared" si="3"/>
        <v>197850.54698284867</v>
      </c>
      <c r="I29" s="209">
        <f t="shared" si="4"/>
        <v>25324785.475366715</v>
      </c>
      <c r="K29" s="210"/>
    </row>
    <row r="30" spans="1:11">
      <c r="A30" s="206" t="s">
        <v>171</v>
      </c>
      <c r="B30" s="207">
        <v>2548362.0309733595</v>
      </c>
      <c r="C30" s="208">
        <f t="shared" si="0"/>
        <v>3.5202858766960146E-3</v>
      </c>
      <c r="E30" s="207">
        <f t="shared" si="1"/>
        <v>6822.532963398432</v>
      </c>
      <c r="F30" s="209">
        <f t="shared" si="2"/>
        <v>2555184.5639367579</v>
      </c>
      <c r="H30" s="207">
        <f t="shared" si="3"/>
        <v>20119.631186927869</v>
      </c>
      <c r="I30" s="209">
        <f t="shared" si="4"/>
        <v>2575304.1951236855</v>
      </c>
      <c r="K30" s="210"/>
    </row>
    <row r="31" spans="1:11">
      <c r="A31" s="206" t="s">
        <v>172</v>
      </c>
      <c r="B31" s="207">
        <v>719187.00277913501</v>
      </c>
      <c r="C31" s="208">
        <f t="shared" si="0"/>
        <v>9.934788769473677E-4</v>
      </c>
      <c r="E31" s="207">
        <f t="shared" si="1"/>
        <v>1925.4238501718057</v>
      </c>
      <c r="F31" s="209">
        <f t="shared" si="2"/>
        <v>721112.42662930686</v>
      </c>
      <c r="H31" s="207">
        <f t="shared" si="3"/>
        <v>5678.069706925221</v>
      </c>
      <c r="I31" s="209">
        <f t="shared" si="4"/>
        <v>726790.49633623206</v>
      </c>
      <c r="K31" s="210"/>
    </row>
    <row r="32" spans="1:11">
      <c r="A32" s="206" t="s">
        <v>173</v>
      </c>
      <c r="B32" s="207">
        <v>-2952.0430098000484</v>
      </c>
      <c r="C32" s="208">
        <f t="shared" si="0"/>
        <v>-4.077927385705482E-6</v>
      </c>
      <c r="E32" s="207">
        <f t="shared" si="1"/>
        <v>-7.9032768888170963</v>
      </c>
      <c r="F32" s="209">
        <f t="shared" si="2"/>
        <v>-2959.9462866888653</v>
      </c>
      <c r="H32" s="207">
        <f t="shared" si="3"/>
        <v>-23.306742088932953</v>
      </c>
      <c r="I32" s="209">
        <f t="shared" si="4"/>
        <v>-2983.2530287777981</v>
      </c>
      <c r="K32" s="210"/>
    </row>
    <row r="33" spans="1:11">
      <c r="A33" s="206" t="s">
        <v>174</v>
      </c>
      <c r="B33" s="207">
        <v>11847511.100010842</v>
      </c>
      <c r="C33" s="208">
        <f t="shared" si="0"/>
        <v>1.636605219056626E-2</v>
      </c>
      <c r="E33" s="207">
        <f t="shared" si="1"/>
        <v>31718.426986286308</v>
      </c>
      <c r="F33" s="209">
        <f t="shared" si="2"/>
        <v>11879229.526997129</v>
      </c>
      <c r="H33" s="207">
        <f t="shared" si="3"/>
        <v>93537.555071877519</v>
      </c>
      <c r="I33" s="209">
        <f t="shared" si="4"/>
        <v>11972767.082069006</v>
      </c>
      <c r="K33" s="210"/>
    </row>
    <row r="34" spans="1:11">
      <c r="A34" s="206" t="s">
        <v>175</v>
      </c>
      <c r="B34" s="207">
        <v>2582535.7163167642</v>
      </c>
      <c r="C34" s="208">
        <f t="shared" si="0"/>
        <v>3.5674931182130649E-3</v>
      </c>
      <c r="E34" s="207">
        <f t="shared" si="1"/>
        <v>6914.0235333811943</v>
      </c>
      <c r="F34" s="209">
        <f t="shared" si="2"/>
        <v>2589449.7398501453</v>
      </c>
      <c r="H34" s="207">
        <f t="shared" si="3"/>
        <v>20389.436629424123</v>
      </c>
      <c r="I34" s="209">
        <f t="shared" si="4"/>
        <v>2609839.1764795696</v>
      </c>
      <c r="K34" s="210"/>
    </row>
    <row r="35" spans="1:11">
      <c r="A35" s="206" t="s">
        <v>176</v>
      </c>
      <c r="B35" s="207">
        <v>2138620.7216672134</v>
      </c>
      <c r="C35" s="208">
        <f t="shared" si="0"/>
        <v>2.9542726781323766E-3</v>
      </c>
      <c r="E35" s="207">
        <f t="shared" si="1"/>
        <v>5725.5641829699034</v>
      </c>
      <c r="F35" s="209">
        <f t="shared" si="2"/>
        <v>2144346.2858501831</v>
      </c>
      <c r="H35" s="207">
        <f t="shared" si="3"/>
        <v>16884.673231546694</v>
      </c>
      <c r="I35" s="209">
        <f t="shared" si="4"/>
        <v>2161230.9590817299</v>
      </c>
      <c r="K35" s="210"/>
    </row>
    <row r="36" spans="1:11">
      <c r="A36" s="206" t="s">
        <v>177</v>
      </c>
      <c r="B36" s="207">
        <v>143347.01487268182</v>
      </c>
      <c r="C36" s="208">
        <f t="shared" si="0"/>
        <v>1.9801836073114472E-4</v>
      </c>
      <c r="E36" s="207">
        <f t="shared" si="1"/>
        <v>383.7718982966046</v>
      </c>
      <c r="F36" s="209">
        <f t="shared" si="2"/>
        <v>143730.78677097842</v>
      </c>
      <c r="H36" s="207">
        <f t="shared" si="3"/>
        <v>1131.7422861946463</v>
      </c>
      <c r="I36" s="209">
        <f t="shared" si="4"/>
        <v>144862.52905717306</v>
      </c>
      <c r="K36" s="210"/>
    </row>
    <row r="37" spans="1:11">
      <c r="A37" s="206" t="s">
        <v>178</v>
      </c>
      <c r="B37" s="207">
        <v>3918944.6677635075</v>
      </c>
      <c r="C37" s="208">
        <f t="shared" si="0"/>
        <v>5.4135972039308922E-3</v>
      </c>
      <c r="E37" s="207">
        <f t="shared" si="1"/>
        <v>10491.888064796925</v>
      </c>
      <c r="F37" s="209">
        <f t="shared" si="2"/>
        <v>3929436.5558283045</v>
      </c>
      <c r="H37" s="207">
        <f t="shared" si="3"/>
        <v>30940.549419213821</v>
      </c>
      <c r="I37" s="209">
        <f t="shared" si="4"/>
        <v>3960377.1052475185</v>
      </c>
      <c r="K37" s="210"/>
    </row>
    <row r="38" spans="1:11">
      <c r="A38" s="206" t="s">
        <v>179</v>
      </c>
      <c r="B38" s="207">
        <v>1086610.3210464867</v>
      </c>
      <c r="C38" s="208">
        <f t="shared" si="0"/>
        <v>1.5010343586036804E-3</v>
      </c>
      <c r="E38" s="207">
        <f t="shared" si="1"/>
        <v>2909.0979396192815</v>
      </c>
      <c r="F38" s="209">
        <f t="shared" si="2"/>
        <v>1089519.4189861061</v>
      </c>
      <c r="H38" s="207">
        <f t="shared" si="3"/>
        <v>8578.9219261810376</v>
      </c>
      <c r="I38" s="209">
        <f t="shared" si="4"/>
        <v>1098098.3409122871</v>
      </c>
      <c r="K38" s="210"/>
    </row>
    <row r="39" spans="1:11">
      <c r="A39" s="206" t="s">
        <v>180</v>
      </c>
      <c r="B39" s="207">
        <v>1029669.1370279161</v>
      </c>
      <c r="C39" s="208">
        <f t="shared" si="0"/>
        <v>1.422376285901836E-3</v>
      </c>
      <c r="E39" s="207">
        <f t="shared" si="1"/>
        <v>2756.6537028036632</v>
      </c>
      <c r="F39" s="209">
        <f t="shared" si="2"/>
        <v>1032425.7907307198</v>
      </c>
      <c r="H39" s="207">
        <f t="shared" si="3"/>
        <v>8129.3642856745801</v>
      </c>
      <c r="I39" s="209">
        <f t="shared" si="4"/>
        <v>1040555.1550163943</v>
      </c>
      <c r="K39" s="210"/>
    </row>
    <row r="40" spans="1:11">
      <c r="A40" s="206" t="s">
        <v>181</v>
      </c>
      <c r="B40" s="207">
        <v>9289840.4606833756</v>
      </c>
      <c r="C40" s="208">
        <f t="shared" si="0"/>
        <v>1.2832907480579536E-2</v>
      </c>
      <c r="E40" s="207">
        <f t="shared" si="1"/>
        <v>24870.972804251211</v>
      </c>
      <c r="F40" s="209">
        <f t="shared" si="2"/>
        <v>9314711.4334876277</v>
      </c>
      <c r="H40" s="207">
        <f t="shared" si="3"/>
        <v>73344.43127884742</v>
      </c>
      <c r="I40" s="209">
        <f t="shared" si="4"/>
        <v>9388055.8647664748</v>
      </c>
      <c r="K40" s="210"/>
    </row>
    <row r="41" spans="1:11">
      <c r="A41" s="206" t="s">
        <v>182</v>
      </c>
      <c r="B41" s="207">
        <v>31561276.635625005</v>
      </c>
      <c r="C41" s="208">
        <f t="shared" si="0"/>
        <v>4.359848209967624E-2</v>
      </c>
      <c r="E41" s="207">
        <f t="shared" si="1"/>
        <v>84496.569795164774</v>
      </c>
      <c r="F41" s="209">
        <f t="shared" si="2"/>
        <v>31645773.20542017</v>
      </c>
      <c r="H41" s="207">
        <f t="shared" si="3"/>
        <v>249180.15493067005</v>
      </c>
      <c r="I41" s="209">
        <f t="shared" si="4"/>
        <v>31894953.36035084</v>
      </c>
      <c r="K41" s="210"/>
    </row>
    <row r="42" spans="1:11">
      <c r="A42" s="206" t="s">
        <v>183</v>
      </c>
      <c r="B42" s="207">
        <v>8902698.5169924796</v>
      </c>
      <c r="C42" s="208">
        <f t="shared" si="0"/>
        <v>1.22981128556058E-2</v>
      </c>
      <c r="E42" s="207">
        <f t="shared" si="1"/>
        <v>23834.507560992024</v>
      </c>
      <c r="F42" s="209">
        <f t="shared" si="2"/>
        <v>8926533.0245534722</v>
      </c>
      <c r="H42" s="207">
        <f t="shared" si="3"/>
        <v>70287.89809032077</v>
      </c>
      <c r="I42" s="209">
        <f t="shared" si="4"/>
        <v>8996820.9226437937</v>
      </c>
      <c r="K42" s="210"/>
    </row>
    <row r="43" spans="1:11">
      <c r="A43" s="206" t="s">
        <v>184</v>
      </c>
      <c r="B43" s="207">
        <v>2010524.6375405146</v>
      </c>
      <c r="C43" s="208">
        <f t="shared" si="0"/>
        <v>2.7773218248664279E-3</v>
      </c>
      <c r="E43" s="207">
        <f t="shared" si="1"/>
        <v>5382.6224243757151</v>
      </c>
      <c r="F43" s="209">
        <f t="shared" si="2"/>
        <v>2015907.2599648903</v>
      </c>
      <c r="H43" s="207">
        <f t="shared" si="3"/>
        <v>15873.338916486886</v>
      </c>
      <c r="I43" s="209">
        <f t="shared" si="4"/>
        <v>2031780.5988813771</v>
      </c>
      <c r="K43" s="210"/>
    </row>
    <row r="44" spans="1:11">
      <c r="A44" s="206" t="s">
        <v>185</v>
      </c>
      <c r="B44" s="207">
        <v>2002776.534445469</v>
      </c>
      <c r="C44" s="208">
        <f t="shared" si="0"/>
        <v>2.7666186604160237E-3</v>
      </c>
      <c r="E44" s="207">
        <f t="shared" si="1"/>
        <v>5361.879026017371</v>
      </c>
      <c r="F44" s="209">
        <f t="shared" si="2"/>
        <v>2008138.4134714864</v>
      </c>
      <c r="H44" s="207">
        <f t="shared" si="3"/>
        <v>15812.166691043285</v>
      </c>
      <c r="I44" s="209">
        <f t="shared" si="4"/>
        <v>2023950.5801625296</v>
      </c>
      <c r="K44" s="210"/>
    </row>
    <row r="45" spans="1:11">
      <c r="A45" s="206" t="s">
        <v>186</v>
      </c>
      <c r="B45" s="207">
        <v>157207.10110175249</v>
      </c>
      <c r="C45" s="208">
        <f t="shared" si="0"/>
        <v>2.1716456727831663E-4</v>
      </c>
      <c r="E45" s="207">
        <f t="shared" si="1"/>
        <v>420.87843732993866</v>
      </c>
      <c r="F45" s="209">
        <f t="shared" si="2"/>
        <v>157627.97953908241</v>
      </c>
      <c r="H45" s="207">
        <f t="shared" si="3"/>
        <v>1241.1693690653669</v>
      </c>
      <c r="I45" s="209">
        <f t="shared" si="4"/>
        <v>158869.14890814779</v>
      </c>
      <c r="K45" s="210"/>
    </row>
    <row r="46" spans="1:11">
      <c r="A46" s="206" t="s">
        <v>187</v>
      </c>
      <c r="B46" s="207">
        <v>784656.07399287866</v>
      </c>
      <c r="C46" s="208">
        <f t="shared" si="0"/>
        <v>1.0839173012971914E-3</v>
      </c>
      <c r="E46" s="207">
        <f t="shared" si="1"/>
        <v>2100.6991411273216</v>
      </c>
      <c r="F46" s="209">
        <f t="shared" si="2"/>
        <v>786756.77313400595</v>
      </c>
      <c r="H46" s="207">
        <f t="shared" si="3"/>
        <v>6194.9560641074149</v>
      </c>
      <c r="I46" s="209">
        <f t="shared" si="4"/>
        <v>792951.72919811332</v>
      </c>
      <c r="K46" s="210"/>
    </row>
    <row r="47" spans="1:11">
      <c r="A47" s="206" t="s">
        <v>188</v>
      </c>
      <c r="B47" s="207">
        <v>3822096.1452312986</v>
      </c>
      <c r="C47" s="208">
        <f t="shared" si="0"/>
        <v>5.2798114694452827E-3</v>
      </c>
      <c r="E47" s="207">
        <f t="shared" si="1"/>
        <v>10232.602990933205</v>
      </c>
      <c r="F47" s="209">
        <f t="shared" si="2"/>
        <v>3832328.7482222319</v>
      </c>
      <c r="H47" s="207">
        <f t="shared" si="3"/>
        <v>30175.918440309048</v>
      </c>
      <c r="I47" s="209">
        <f t="shared" si="4"/>
        <v>3862504.6666625408</v>
      </c>
      <c r="K47" s="210"/>
    </row>
    <row r="48" spans="1:11">
      <c r="A48" s="206" t="s">
        <v>189</v>
      </c>
      <c r="B48" s="207">
        <v>14330974.969299667</v>
      </c>
      <c r="C48" s="208">
        <f t="shared" si="0"/>
        <v>1.9796688292534486E-2</v>
      </c>
      <c r="E48" s="207">
        <f t="shared" si="1"/>
        <v>38367.213110744589</v>
      </c>
      <c r="F48" s="209">
        <f t="shared" si="2"/>
        <v>14369342.182410412</v>
      </c>
      <c r="H48" s="207">
        <f t="shared" si="3"/>
        <v>113144.807302467</v>
      </c>
      <c r="I48" s="209">
        <f t="shared" si="4"/>
        <v>14482486.989712879</v>
      </c>
      <c r="K48" s="210"/>
    </row>
    <row r="49" spans="1:11">
      <c r="A49" s="206" t="s">
        <v>190</v>
      </c>
      <c r="B49" s="207">
        <v>11309383.565129321</v>
      </c>
      <c r="C49" s="208">
        <f t="shared" si="0"/>
        <v>1.5622687339779692E-2</v>
      </c>
      <c r="E49" s="207">
        <f t="shared" si="1"/>
        <v>30277.739673958389</v>
      </c>
      <c r="F49" s="209">
        <f t="shared" si="2"/>
        <v>11339661.30480328</v>
      </c>
      <c r="H49" s="207">
        <f t="shared" si="3"/>
        <v>89288.972099068313</v>
      </c>
      <c r="I49" s="209">
        <f t="shared" si="4"/>
        <v>11428950.276902348</v>
      </c>
      <c r="K49" s="210"/>
    </row>
    <row r="50" spans="1:11">
      <c r="A50" s="206" t="s">
        <v>191</v>
      </c>
      <c r="B50" s="207">
        <v>20021377.868608929</v>
      </c>
      <c r="C50" s="208">
        <f t="shared" si="0"/>
        <v>2.7657362998748498E-2</v>
      </c>
      <c r="E50" s="207">
        <f t="shared" si="1"/>
        <v>53601.689564126238</v>
      </c>
      <c r="F50" s="209">
        <f t="shared" si="2"/>
        <v>20074979.558173057</v>
      </c>
      <c r="H50" s="207">
        <f t="shared" si="3"/>
        <v>158071.23700421464</v>
      </c>
      <c r="I50" s="209">
        <f t="shared" si="4"/>
        <v>20233050.79517727</v>
      </c>
      <c r="K50" s="210"/>
    </row>
    <row r="51" spans="1:11">
      <c r="A51" s="206" t="s">
        <v>192</v>
      </c>
      <c r="B51" s="207">
        <v>2629585.8323164289</v>
      </c>
      <c r="C51" s="208">
        <f t="shared" si="0"/>
        <v>3.6324877527420005E-3</v>
      </c>
      <c r="E51" s="207">
        <f t="shared" si="1"/>
        <v>7039.9871772582874</v>
      </c>
      <c r="F51" s="209">
        <f t="shared" si="2"/>
        <v>2636625.8194936872</v>
      </c>
      <c r="H51" s="207">
        <f t="shared" si="3"/>
        <v>20760.90307324563</v>
      </c>
      <c r="I51" s="209">
        <f t="shared" si="4"/>
        <v>2657386.7225669329</v>
      </c>
      <c r="K51" s="210"/>
    </row>
    <row r="52" spans="1:11">
      <c r="A52" s="206" t="s">
        <v>193</v>
      </c>
      <c r="B52" s="207">
        <v>2573758.8644616278</v>
      </c>
      <c r="C52" s="208">
        <f t="shared" si="0"/>
        <v>3.5553688488777191E-3</v>
      </c>
      <c r="E52" s="207">
        <f t="shared" si="1"/>
        <v>6890.5259453741792</v>
      </c>
      <c r="F52" s="209">
        <f t="shared" si="2"/>
        <v>2580649.3904070021</v>
      </c>
      <c r="H52" s="207">
        <f t="shared" si="3"/>
        <v>20320.142306183796</v>
      </c>
      <c r="I52" s="209">
        <f t="shared" si="4"/>
        <v>2600969.532713186</v>
      </c>
      <c r="K52" s="210"/>
    </row>
    <row r="53" spans="1:11">
      <c r="A53" s="206" t="s">
        <v>194</v>
      </c>
      <c r="B53" s="207">
        <v>519437.78214767639</v>
      </c>
      <c r="C53" s="208">
        <f t="shared" si="0"/>
        <v>7.1754698354940371E-4</v>
      </c>
      <c r="E53" s="207">
        <f t="shared" si="1"/>
        <v>1390.6506799520523</v>
      </c>
      <c r="F53" s="209">
        <f t="shared" si="2"/>
        <v>520828.43282762845</v>
      </c>
      <c r="H53" s="207">
        <f t="shared" si="3"/>
        <v>4101.0250797745803</v>
      </c>
      <c r="I53" s="209">
        <f t="shared" si="4"/>
        <v>524929.457907403</v>
      </c>
      <c r="K53" s="210"/>
    </row>
    <row r="54" spans="1:11">
      <c r="A54" s="206" t="s">
        <v>195</v>
      </c>
      <c r="B54" s="207">
        <v>903650.87358740112</v>
      </c>
      <c r="C54" s="208">
        <f t="shared" si="0"/>
        <v>1.2482957166563588E-3</v>
      </c>
      <c r="E54" s="207">
        <f t="shared" si="1"/>
        <v>2419.2747331504579</v>
      </c>
      <c r="F54" s="209">
        <f t="shared" si="2"/>
        <v>906070.14832055161</v>
      </c>
      <c r="H54" s="207">
        <f t="shared" si="3"/>
        <v>7134.4346200996088</v>
      </c>
      <c r="I54" s="209">
        <f t="shared" si="4"/>
        <v>913204.58294065122</v>
      </c>
      <c r="K54" s="210"/>
    </row>
    <row r="55" spans="1:11">
      <c r="A55" s="206" t="s">
        <v>196</v>
      </c>
      <c r="B55" s="207">
        <v>36531375.950122446</v>
      </c>
      <c r="C55" s="208">
        <f t="shared" si="0"/>
        <v>5.0464135491913899E-2</v>
      </c>
      <c r="E55" s="207">
        <f t="shared" si="1"/>
        <v>97802.63305948487</v>
      </c>
      <c r="F55" s="209">
        <f t="shared" si="2"/>
        <v>36629178.583181933</v>
      </c>
      <c r="H55" s="207">
        <f t="shared" si="3"/>
        <v>288419.69937322219</v>
      </c>
      <c r="I55" s="209">
        <f t="shared" si="4"/>
        <v>36917598.282555155</v>
      </c>
      <c r="K55" s="210"/>
    </row>
    <row r="56" spans="1:11">
      <c r="A56" s="206" t="s">
        <v>197</v>
      </c>
      <c r="B56" s="207">
        <v>1545469.273110776</v>
      </c>
      <c r="C56" s="208">
        <f t="shared" si="0"/>
        <v>2.1348982557715698E-3</v>
      </c>
      <c r="E56" s="207">
        <f t="shared" si="1"/>
        <v>4137.5655937278052</v>
      </c>
      <c r="F56" s="209">
        <f t="shared" si="2"/>
        <v>1549606.8387045038</v>
      </c>
      <c r="H56" s="207">
        <f t="shared" si="3"/>
        <v>12201.669703045176</v>
      </c>
      <c r="I56" s="209">
        <f t="shared" si="4"/>
        <v>1561808.508407549</v>
      </c>
      <c r="K56" s="210"/>
    </row>
    <row r="57" spans="1:11">
      <c r="A57" s="206" t="s">
        <v>198</v>
      </c>
      <c r="B57" s="207">
        <v>9631298.474794995</v>
      </c>
      <c r="C57" s="208">
        <f t="shared" si="0"/>
        <v>1.3304594709455208E-2</v>
      </c>
      <c r="E57" s="207">
        <f t="shared" si="1"/>
        <v>25785.131989083864</v>
      </c>
      <c r="F57" s="209">
        <f t="shared" si="2"/>
        <v>9657083.6067840792</v>
      </c>
      <c r="H57" s="207">
        <f t="shared" si="3"/>
        <v>76040.284233116457</v>
      </c>
      <c r="I57" s="209">
        <f t="shared" si="4"/>
        <v>9733123.8910171948</v>
      </c>
      <c r="K57" s="210"/>
    </row>
    <row r="58" spans="1:11">
      <c r="A58" s="206" t="s">
        <v>199</v>
      </c>
      <c r="B58" s="207">
        <v>6176218.7606282607</v>
      </c>
      <c r="C58" s="208">
        <f t="shared" si="0"/>
        <v>8.5317766511064132E-3</v>
      </c>
      <c r="E58" s="207">
        <f t="shared" si="1"/>
        <v>16535.113759896783</v>
      </c>
      <c r="F58" s="209">
        <f t="shared" si="2"/>
        <v>6192753.8743881574</v>
      </c>
      <c r="H58" s="207">
        <f t="shared" si="3"/>
        <v>48762.005587629312</v>
      </c>
      <c r="I58" s="209">
        <f t="shared" si="4"/>
        <v>6241515.8799757864</v>
      </c>
      <c r="K58" s="210"/>
    </row>
    <row r="59" spans="1:11">
      <c r="A59" s="206" t="s">
        <v>200</v>
      </c>
      <c r="B59" s="207">
        <v>1202130.1300292267</v>
      </c>
      <c r="C59" s="208">
        <f t="shared" si="0"/>
        <v>1.6606124511579924E-3</v>
      </c>
      <c r="E59" s="207">
        <f t="shared" si="1"/>
        <v>3218.37020750392</v>
      </c>
      <c r="F59" s="209">
        <f t="shared" si="2"/>
        <v>1205348.5002367306</v>
      </c>
      <c r="H59" s="207">
        <f t="shared" si="3"/>
        <v>9490.9650045459057</v>
      </c>
      <c r="I59" s="209">
        <f t="shared" si="4"/>
        <v>1214839.4652412764</v>
      </c>
      <c r="K59" s="210"/>
    </row>
    <row r="60" spans="1:11">
      <c r="A60" s="206" t="s">
        <v>201</v>
      </c>
      <c r="B60" s="207">
        <v>1424759.2394611174</v>
      </c>
      <c r="C60" s="208">
        <f t="shared" si="0"/>
        <v>1.9681504305145404E-3</v>
      </c>
      <c r="E60" s="207">
        <f t="shared" si="1"/>
        <v>3814.3979379637717</v>
      </c>
      <c r="F60" s="209">
        <f t="shared" si="2"/>
        <v>1428573.6373990811</v>
      </c>
      <c r="H60" s="207">
        <f t="shared" si="3"/>
        <v>11248.649163547829</v>
      </c>
      <c r="I60" s="209">
        <f t="shared" si="4"/>
        <v>1439822.286562629</v>
      </c>
      <c r="K60" s="210"/>
    </row>
    <row r="61" spans="1:11">
      <c r="A61" s="206" t="s">
        <v>202</v>
      </c>
      <c r="B61" s="207">
        <v>213815.40558909229</v>
      </c>
      <c r="C61" s="208">
        <f t="shared" si="0"/>
        <v>2.9536280299538814E-4</v>
      </c>
      <c r="E61" s="212">
        <f t="shared" si="1"/>
        <v>572.43148147078841</v>
      </c>
      <c r="F61" s="209">
        <f t="shared" si="2"/>
        <v>214387.83707056308</v>
      </c>
      <c r="H61" s="207">
        <f t="shared" si="3"/>
        <v>1688.0988847933843</v>
      </c>
      <c r="I61" s="209">
        <f t="shared" si="4"/>
        <v>216075.93595535646</v>
      </c>
      <c r="K61" s="210"/>
    </row>
    <row r="62" spans="1:11">
      <c r="A62" s="206" t="s">
        <v>203</v>
      </c>
      <c r="B62" s="207">
        <v>57612.321222510422</v>
      </c>
      <c r="C62" s="208">
        <f t="shared" si="0"/>
        <v>7.9585175990796133E-5</v>
      </c>
      <c r="E62" s="212">
        <f t="shared" si="1"/>
        <v>154.24102064821003</v>
      </c>
      <c r="F62" s="209">
        <f t="shared" si="2"/>
        <v>57766.562243158631</v>
      </c>
      <c r="H62" s="207">
        <f t="shared" si="3"/>
        <v>454.85635115077747</v>
      </c>
      <c r="I62" s="209">
        <f t="shared" si="4"/>
        <v>58221.418594309405</v>
      </c>
      <c r="K62" s="210"/>
    </row>
    <row r="63" spans="1:11">
      <c r="A63" s="206" t="s">
        <v>204</v>
      </c>
      <c r="B63" s="207">
        <v>2530938.384754661</v>
      </c>
      <c r="C63" s="208">
        <f t="shared" si="0"/>
        <v>3.4962169983503407E-3</v>
      </c>
      <c r="E63" s="212">
        <f t="shared" si="1"/>
        <v>6775.8859802677589</v>
      </c>
      <c r="F63" s="209">
        <f t="shared" si="2"/>
        <v>2537714.2707349285</v>
      </c>
      <c r="H63" s="207">
        <f t="shared" si="3"/>
        <v>19982.069360314941</v>
      </c>
      <c r="I63" s="209">
        <f t="shared" si="4"/>
        <v>2557696.3400952434</v>
      </c>
      <c r="K63" s="210"/>
    </row>
    <row r="64" spans="1:11">
      <c r="A64" s="206" t="s">
        <v>205</v>
      </c>
      <c r="B64" s="207">
        <v>485014.23118798831</v>
      </c>
      <c r="C64" s="208">
        <f t="shared" si="0"/>
        <v>6.699945797715033E-4</v>
      </c>
      <c r="E64" s="212">
        <f t="shared" si="1"/>
        <v>1298.4911640413584</v>
      </c>
      <c r="F64" s="209">
        <f t="shared" si="2"/>
        <v>486312.72235202964</v>
      </c>
      <c r="H64" s="207">
        <f t="shared" si="3"/>
        <v>3829.2469175529418</v>
      </c>
      <c r="I64" s="209">
        <f t="shared" si="4"/>
        <v>490141.96926958259</v>
      </c>
      <c r="K64" s="210"/>
    </row>
    <row r="65" spans="1:11">
      <c r="A65" s="206" t="s">
        <v>206</v>
      </c>
      <c r="B65" s="207">
        <v>1776707.2605395364</v>
      </c>
      <c r="C65" s="208">
        <f t="shared" si="0"/>
        <v>2.4543284667883909E-3</v>
      </c>
      <c r="E65" s="212">
        <f t="shared" si="1"/>
        <v>4756.6412087494455</v>
      </c>
      <c r="F65" s="209">
        <f t="shared" si="2"/>
        <v>1781463.9017482859</v>
      </c>
      <c r="H65" s="207">
        <f t="shared" si="3"/>
        <v>14027.322011048329</v>
      </c>
      <c r="I65" s="209">
        <f t="shared" si="4"/>
        <v>1795491.2237593343</v>
      </c>
      <c r="K65" s="210"/>
    </row>
    <row r="66" spans="1:11">
      <c r="A66" s="206" t="s">
        <v>207</v>
      </c>
      <c r="B66" s="207">
        <v>14267.521411553855</v>
      </c>
      <c r="C66" s="208">
        <f t="shared" si="0"/>
        <v>1.9709034081537875E-5</v>
      </c>
      <c r="E66" s="212">
        <f t="shared" si="1"/>
        <v>38.19733379842399</v>
      </c>
      <c r="F66" s="209">
        <f t="shared" si="2"/>
        <v>14305.718745352278</v>
      </c>
      <c r="H66" s="207">
        <f t="shared" si="3"/>
        <v>112.64383367162989</v>
      </c>
      <c r="I66" s="209">
        <f t="shared" si="4"/>
        <v>14418.362579023908</v>
      </c>
      <c r="K66" s="215"/>
    </row>
    <row r="67" spans="1:11">
      <c r="A67" s="206" t="s">
        <v>208</v>
      </c>
      <c r="B67" s="207">
        <v>2540737.342767708</v>
      </c>
      <c r="C67" s="208">
        <f t="shared" si="0"/>
        <v>3.5097531965358436E-3</v>
      </c>
      <c r="E67" s="212">
        <f t="shared" si="1"/>
        <v>6802.1199741973551</v>
      </c>
      <c r="F67" s="209">
        <f t="shared" si="2"/>
        <v>2547539.4627419054</v>
      </c>
      <c r="H67" s="207">
        <f t="shared" si="3"/>
        <v>20059.43333719204</v>
      </c>
      <c r="I67" s="209">
        <f t="shared" si="4"/>
        <v>2567598.8960790974</v>
      </c>
      <c r="K67" s="215"/>
    </row>
    <row r="68" spans="1:11">
      <c r="A68" s="211" t="s">
        <v>209</v>
      </c>
      <c r="B68" s="212">
        <v>453792.55451283569</v>
      </c>
      <c r="C68" s="208">
        <f t="shared" si="0"/>
        <v>6.2686521820103265E-4</v>
      </c>
      <c r="D68" s="213"/>
      <c r="E68" s="212">
        <f t="shared" si="1"/>
        <v>1214.9037790074369</v>
      </c>
      <c r="F68" s="214">
        <f t="shared" si="2"/>
        <v>455007.45829184313</v>
      </c>
      <c r="G68" s="213"/>
      <c r="H68" s="212">
        <f t="shared" si="3"/>
        <v>3582.7479460148807</v>
      </c>
      <c r="I68" s="214">
        <f t="shared" si="4"/>
        <v>458590.20623785799</v>
      </c>
      <c r="K68" s="215"/>
    </row>
    <row r="69" spans="1:11">
      <c r="A69" s="211" t="s">
        <v>210</v>
      </c>
      <c r="B69" s="212">
        <v>1055786.1236114344</v>
      </c>
      <c r="C69" s="208">
        <f t="shared" si="0"/>
        <v>1.458454071512502E-3</v>
      </c>
      <c r="D69" s="213"/>
      <c r="E69" s="212">
        <f t="shared" si="1"/>
        <v>2826.5746950743842</v>
      </c>
      <c r="F69" s="214">
        <f>B69+E69</f>
        <v>1058612.6983065088</v>
      </c>
      <c r="G69" s="213"/>
      <c r="H69" s="212">
        <f t="shared" si="3"/>
        <v>8335.56110205613</v>
      </c>
      <c r="I69" s="214">
        <f>F69+H69</f>
        <v>1066948.259408565</v>
      </c>
      <c r="K69" s="215"/>
    </row>
    <row r="70" spans="1:11">
      <c r="A70" s="211" t="s">
        <v>211</v>
      </c>
      <c r="B70" s="212">
        <v>127152.51580028106</v>
      </c>
      <c r="C70" s="208">
        <f t="shared" si="0"/>
        <v>1.756474159156767E-4</v>
      </c>
      <c r="D70" s="213"/>
      <c r="E70" s="212">
        <f t="shared" si="1"/>
        <v>340.41561594571033</v>
      </c>
      <c r="F70" s="214">
        <f t="shared" ref="F70:F83" si="5">B70+E70</f>
        <v>127492.93141622677</v>
      </c>
      <c r="G70" s="213"/>
      <c r="H70" s="212">
        <f t="shared" si="3"/>
        <v>1003.8847272475382</v>
      </c>
      <c r="I70" s="214">
        <f t="shared" ref="I70:I83" si="6">F70+H70</f>
        <v>128496.81614347431</v>
      </c>
      <c r="K70" s="215"/>
    </row>
    <row r="71" spans="1:11">
      <c r="A71" s="211" t="s">
        <v>212</v>
      </c>
      <c r="B71" s="212">
        <v>336302.02800397441</v>
      </c>
      <c r="C71" s="208">
        <f t="shared" si="0"/>
        <v>4.6456479303077282E-4</v>
      </c>
      <c r="D71" s="213"/>
      <c r="E71" s="212">
        <f t="shared" si="1"/>
        <v>900.35546120520735</v>
      </c>
      <c r="F71" s="214">
        <f t="shared" si="5"/>
        <v>337202.38346517959</v>
      </c>
      <c r="G71" s="213"/>
      <c r="H71" s="212">
        <f t="shared" si="3"/>
        <v>2655.1458107667072</v>
      </c>
      <c r="I71" s="214">
        <f t="shared" si="6"/>
        <v>339857.52927594632</v>
      </c>
      <c r="K71" s="215"/>
    </row>
    <row r="72" spans="1:11">
      <c r="A72" s="206" t="s">
        <v>213</v>
      </c>
      <c r="B72" s="207">
        <v>1854648.664614941</v>
      </c>
      <c r="C72" s="208">
        <f t="shared" ref="C72:C83" si="7">B72/B$89</f>
        <v>2.5619960668552878E-3</v>
      </c>
      <c r="E72" s="207">
        <f t="shared" ref="E72:E83" si="8">$C72*E$89</f>
        <v>4965.3077137651781</v>
      </c>
      <c r="F72" s="209">
        <f t="shared" si="5"/>
        <v>1859613.9723287062</v>
      </c>
      <c r="H72" s="207">
        <f t="shared" ref="H72:H83" si="9">$C72*H$89</f>
        <v>14642.678967842061</v>
      </c>
      <c r="I72" s="209">
        <f t="shared" si="6"/>
        <v>1874256.6512965483</v>
      </c>
      <c r="K72" s="215"/>
    </row>
    <row r="73" spans="1:11">
      <c r="A73" s="211" t="s">
        <v>214</v>
      </c>
      <c r="B73" s="212">
        <v>98560850.977397755</v>
      </c>
      <c r="C73" s="208">
        <f t="shared" si="7"/>
        <v>0.13615113059832784</v>
      </c>
      <c r="D73" s="213"/>
      <c r="E73" s="212">
        <f t="shared" si="8"/>
        <v>263869.35863938334</v>
      </c>
      <c r="F73" s="214">
        <f t="shared" si="5"/>
        <v>98824720.336037144</v>
      </c>
      <c r="G73" s="213"/>
      <c r="H73" s="212">
        <f t="shared" si="9"/>
        <v>778150.02226256765</v>
      </c>
      <c r="I73" s="214">
        <f t="shared" si="6"/>
        <v>99602870.358299717</v>
      </c>
      <c r="K73" s="215"/>
    </row>
    <row r="74" spans="1:11">
      <c r="A74" s="206" t="s">
        <v>215</v>
      </c>
      <c r="B74" s="207">
        <v>-1384669.5894545806</v>
      </c>
      <c r="C74" s="208">
        <f t="shared" si="7"/>
        <v>-1.9127709251678085E-3</v>
      </c>
      <c r="E74" s="207">
        <f t="shared" si="8"/>
        <v>-3707.0690124279313</v>
      </c>
      <c r="F74" s="209">
        <f t="shared" si="5"/>
        <v>-1388376.6584670085</v>
      </c>
      <c r="H74" s="207">
        <f t="shared" si="9"/>
        <v>-10932.136453524261</v>
      </c>
      <c r="I74" s="209">
        <f t="shared" si="6"/>
        <v>-1399308.7949205327</v>
      </c>
      <c r="K74" s="215"/>
    </row>
    <row r="75" spans="1:11">
      <c r="A75" s="206" t="s">
        <v>216</v>
      </c>
      <c r="B75" s="207">
        <v>-536235.2103122765</v>
      </c>
      <c r="C75" s="208">
        <f t="shared" si="7"/>
        <v>-7.4075080954192642E-4</v>
      </c>
      <c r="E75" s="207">
        <f t="shared" si="8"/>
        <v>-1435.6211378228004</v>
      </c>
      <c r="F75" s="209">
        <f t="shared" si="5"/>
        <v>-537670.83145009924</v>
      </c>
      <c r="H75" s="207">
        <f t="shared" si="9"/>
        <v>-4233.6428379474974</v>
      </c>
      <c r="I75" s="209">
        <f t="shared" si="6"/>
        <v>-541904.47428804671</v>
      </c>
      <c r="K75" s="215"/>
    </row>
    <row r="76" spans="1:11">
      <c r="A76" s="206" t="s">
        <v>217</v>
      </c>
      <c r="B76" s="207">
        <v>338773.04967169976</v>
      </c>
      <c r="C76" s="208">
        <f t="shared" si="7"/>
        <v>4.6797824158014589E-4</v>
      </c>
      <c r="E76" s="207">
        <f t="shared" si="8"/>
        <v>906.97093678380429</v>
      </c>
      <c r="F76" s="209">
        <f t="shared" si="5"/>
        <v>339680.02060848358</v>
      </c>
      <c r="H76" s="207">
        <f t="shared" si="9"/>
        <v>2674.6548302879846</v>
      </c>
      <c r="I76" s="209">
        <f t="shared" si="6"/>
        <v>342354.67543877155</v>
      </c>
      <c r="K76" s="215"/>
    </row>
    <row r="77" spans="1:11">
      <c r="A77" s="206" t="s">
        <v>218</v>
      </c>
      <c r="B77" s="207">
        <v>-22859.0311158</v>
      </c>
      <c r="C77" s="208">
        <f t="shared" si="7"/>
        <v>-3.1577273328456175E-5</v>
      </c>
      <c r="E77" s="207">
        <f t="shared" si="8"/>
        <v>-61.198719570989518</v>
      </c>
      <c r="F77" s="209">
        <f t="shared" si="5"/>
        <v>-22920.229835370988</v>
      </c>
      <c r="H77" s="207">
        <f t="shared" si="9"/>
        <v>-180.47485786967925</v>
      </c>
      <c r="I77" s="209">
        <f t="shared" si="6"/>
        <v>-23100.704693240667</v>
      </c>
      <c r="K77" s="215"/>
    </row>
    <row r="78" spans="1:11">
      <c r="A78" s="206" t="s">
        <v>219</v>
      </c>
      <c r="B78" s="207">
        <v>-103.28843279999988</v>
      </c>
      <c r="C78" s="208">
        <f t="shared" si="7"/>
        <v>-1.4268177236694439E-7</v>
      </c>
      <c r="E78" s="207">
        <f t="shared" si="8"/>
        <v>-0.27652614854201213</v>
      </c>
      <c r="F78" s="209">
        <f t="shared" si="5"/>
        <v>-103.5649589485419</v>
      </c>
      <c r="H78" s="207">
        <f t="shared" si="9"/>
        <v>-0.81547486132417013</v>
      </c>
      <c r="I78" s="209">
        <f t="shared" si="6"/>
        <v>-104.38043380986608</v>
      </c>
      <c r="K78" s="215"/>
    </row>
    <row r="79" spans="1:11">
      <c r="A79" s="206" t="s">
        <v>220</v>
      </c>
      <c r="B79" s="169">
        <v>-9744.6586097582913</v>
      </c>
      <c r="C79" s="208">
        <f t="shared" si="7"/>
        <v>-1.3461189446482905E-5</v>
      </c>
      <c r="E79" s="207">
        <f t="shared" si="8"/>
        <v>-26.088622328416449</v>
      </c>
      <c r="F79" s="209">
        <f t="shared" si="5"/>
        <v>-9770.7472320867073</v>
      </c>
      <c r="H79" s="207">
        <f t="shared" si="9"/>
        <v>-76.935276419878377</v>
      </c>
      <c r="I79" s="209">
        <f t="shared" si="6"/>
        <v>-9847.6825085065848</v>
      </c>
      <c r="K79" s="215"/>
    </row>
    <row r="80" spans="1:11">
      <c r="A80" s="206" t="s">
        <v>221</v>
      </c>
      <c r="B80" s="169">
        <v>2605161.6978327567</v>
      </c>
      <c r="C80" s="208">
        <f t="shared" si="7"/>
        <v>3.5987484587844008E-3</v>
      </c>
      <c r="E80" s="207">
        <f t="shared" si="8"/>
        <v>6974.5983272471749</v>
      </c>
      <c r="F80" s="209">
        <f t="shared" si="5"/>
        <v>2612136.2961600036</v>
      </c>
      <c r="H80" s="207">
        <f t="shared" si="9"/>
        <v>20568.071532083592</v>
      </c>
      <c r="I80" s="209">
        <f t="shared" si="6"/>
        <v>2632704.3676920873</v>
      </c>
      <c r="K80" s="215"/>
    </row>
    <row r="81" spans="1:11">
      <c r="A81" s="206" t="s">
        <v>222</v>
      </c>
      <c r="B81" s="169">
        <v>287.86396730106583</v>
      </c>
      <c r="C81" s="208">
        <f t="shared" si="7"/>
        <v>3.9765286336202636E-7</v>
      </c>
      <c r="E81" s="207">
        <f t="shared" si="8"/>
        <v>0.7706759801063372</v>
      </c>
      <c r="F81" s="209">
        <f t="shared" si="5"/>
        <v>288.63464328117215</v>
      </c>
      <c r="H81" s="207">
        <f t="shared" si="9"/>
        <v>2.2727213730661076</v>
      </c>
      <c r="I81" s="209">
        <f t="shared" si="6"/>
        <v>290.90736465423828</v>
      </c>
      <c r="K81" s="215"/>
    </row>
    <row r="82" spans="1:11">
      <c r="A82" s="206" t="s">
        <v>223</v>
      </c>
      <c r="B82" s="169">
        <v>-18159.596193000005</v>
      </c>
      <c r="C82" s="208">
        <f t="shared" si="7"/>
        <v>-2.5085513450498008E-5</v>
      </c>
      <c r="E82" s="207">
        <f t="shared" si="8"/>
        <v>-48.617285190607362</v>
      </c>
      <c r="F82" s="209">
        <f t="shared" si="5"/>
        <v>-18208.213478190613</v>
      </c>
      <c r="H82" s="207">
        <f t="shared" si="9"/>
        <v>-143.37224203860342</v>
      </c>
      <c r="I82" s="209">
        <f t="shared" si="6"/>
        <v>-18351.585720229217</v>
      </c>
      <c r="K82" s="215"/>
    </row>
    <row r="83" spans="1:11">
      <c r="A83" s="206" t="s">
        <v>224</v>
      </c>
      <c r="B83" s="169">
        <v>-10376.216584199998</v>
      </c>
      <c r="C83" s="208">
        <f t="shared" si="7"/>
        <v>-1.433361832068517E-5</v>
      </c>
      <c r="E83" s="207">
        <f t="shared" si="8"/>
        <v>-27.779443744900949</v>
      </c>
      <c r="F83" s="209">
        <f t="shared" si="5"/>
        <v>-10403.996027944899</v>
      </c>
      <c r="H83" s="207">
        <f t="shared" si="9"/>
        <v>-81.921504186769468</v>
      </c>
      <c r="I83" s="209">
        <f t="shared" si="6"/>
        <v>-10485.917532131669</v>
      </c>
      <c r="K83" s="215"/>
    </row>
    <row r="84" spans="1:11">
      <c r="A84" s="206"/>
      <c r="B84" s="213"/>
      <c r="K84" s="215"/>
    </row>
    <row r="85" spans="1:11">
      <c r="A85" s="216" t="s">
        <v>225</v>
      </c>
      <c r="B85" s="217">
        <f>SUM(B8:B83)</f>
        <v>497450275.37410605</v>
      </c>
      <c r="C85" s="218">
        <f>SUM(C8:C83)</f>
        <v>0.68717362661738479</v>
      </c>
      <c r="D85" s="216"/>
      <c r="E85" s="219">
        <f>SUM(E8:E83)</f>
        <v>1331785.2252315816</v>
      </c>
      <c r="F85" s="219">
        <f>SUM(F8:F83)</f>
        <v>498782060.59933752</v>
      </c>
      <c r="G85" s="216"/>
      <c r="H85" s="219">
        <f>SUM(H8:H83)</f>
        <v>3927431.0136146219</v>
      </c>
      <c r="I85" s="219">
        <f>SUM(I8:I83)</f>
        <v>502709491.61295205</v>
      </c>
      <c r="K85" s="215"/>
    </row>
    <row r="86" spans="1:11">
      <c r="A86" s="206"/>
      <c r="B86" s="213"/>
      <c r="K86" s="215"/>
    </row>
    <row r="87" spans="1:11">
      <c r="A87" s="206" t="s">
        <v>226</v>
      </c>
      <c r="B87" s="212">
        <f>'4.3.2'!C27</f>
        <v>226457418.55589375</v>
      </c>
      <c r="C87" s="208">
        <f>B87/B89</f>
        <v>0.31282637338261476</v>
      </c>
      <c r="E87" s="207">
        <f>$C87*E$89</f>
        <v>606276.96697928559</v>
      </c>
      <c r="F87" s="209">
        <f>B87+E87</f>
        <v>227063695.52287304</v>
      </c>
      <c r="H87" s="207">
        <f>$C87*H$89</f>
        <v>1787909.129672623</v>
      </c>
      <c r="I87" s="209">
        <f>F87+H87</f>
        <v>228851604.65254566</v>
      </c>
      <c r="J87" s="213"/>
      <c r="K87" s="215"/>
    </row>
    <row r="88" spans="1:11">
      <c r="A88" s="206"/>
      <c r="B88" s="213"/>
      <c r="J88" s="213"/>
      <c r="K88" s="215"/>
    </row>
    <row r="89" spans="1:11">
      <c r="A89" s="216" t="s">
        <v>101</v>
      </c>
      <c r="B89" s="217">
        <f>B85+B87</f>
        <v>723907693.92999983</v>
      </c>
      <c r="C89" s="218">
        <f>C85+C87</f>
        <v>0.99999999999999956</v>
      </c>
      <c r="D89" s="216"/>
      <c r="E89" s="220">
        <f>'4.3.2'!F25</f>
        <v>1938062.1922108671</v>
      </c>
      <c r="F89" s="219">
        <f>B89+E89</f>
        <v>725845756.12221074</v>
      </c>
      <c r="G89" s="216"/>
      <c r="H89" s="220">
        <f>'4.3.2'!I25</f>
        <v>5715340.1432872461</v>
      </c>
      <c r="I89" s="219">
        <f>F89+H89</f>
        <v>731561096.26549804</v>
      </c>
      <c r="J89" s="213"/>
    </row>
    <row r="90" spans="1:11">
      <c r="A90" s="206"/>
      <c r="B90" s="213"/>
      <c r="J90" s="213"/>
      <c r="K90" s="213"/>
    </row>
    <row r="91" spans="1:11" s="213" customFormat="1">
      <c r="A91" s="211"/>
      <c r="B91" s="221"/>
      <c r="C91" s="222"/>
      <c r="D91" s="212"/>
      <c r="E91" s="212"/>
      <c r="F91" s="212"/>
      <c r="G91" s="212"/>
      <c r="H91" s="212"/>
      <c r="I91" s="212"/>
    </row>
    <row r="92" spans="1:11" s="213" customFormat="1">
      <c r="A92" s="211"/>
      <c r="B92" s="212"/>
      <c r="C92" s="222"/>
      <c r="D92" s="212"/>
      <c r="E92" s="212"/>
      <c r="F92" s="212"/>
      <c r="G92" s="212"/>
      <c r="H92" s="212"/>
      <c r="I92" s="212"/>
    </row>
    <row r="93" spans="1:11" s="213" customFormat="1">
      <c r="A93" s="211"/>
      <c r="B93" s="212"/>
      <c r="C93" s="222"/>
      <c r="D93" s="212"/>
      <c r="E93" s="212"/>
      <c r="F93" s="212"/>
      <c r="G93" s="212"/>
      <c r="H93" s="212"/>
      <c r="I93" s="212"/>
    </row>
    <row r="94" spans="1:11" s="213" customFormat="1">
      <c r="A94" s="211"/>
      <c r="B94" s="212"/>
      <c r="C94" s="222"/>
      <c r="D94" s="212"/>
      <c r="E94" s="212"/>
      <c r="F94" s="212"/>
      <c r="G94" s="212"/>
      <c r="H94" s="212"/>
      <c r="I94" s="212"/>
    </row>
    <row r="95" spans="1:11" s="213" customFormat="1">
      <c r="B95" s="212"/>
      <c r="C95" s="222"/>
      <c r="D95" s="212"/>
      <c r="E95" s="212"/>
      <c r="F95" s="212"/>
      <c r="G95" s="212"/>
      <c r="H95" s="212"/>
      <c r="I95" s="212"/>
    </row>
    <row r="96" spans="1:11" s="213" customFormat="1">
      <c r="B96" s="212"/>
      <c r="E96" s="212"/>
      <c r="H96" s="212"/>
      <c r="I96" s="212"/>
    </row>
    <row r="97" spans="2:11" s="213" customFormat="1">
      <c r="B97" s="212"/>
    </row>
    <row r="98" spans="2:11" s="213" customFormat="1">
      <c r="B98" s="214"/>
      <c r="C98" s="222"/>
      <c r="D98" s="214"/>
      <c r="E98" s="214"/>
      <c r="F98" s="214"/>
      <c r="G98" s="214"/>
      <c r="H98" s="214"/>
      <c r="I98" s="214"/>
    </row>
    <row r="99" spans="2:11" s="213" customFormat="1">
      <c r="B99" s="214"/>
      <c r="C99" s="222"/>
      <c r="D99" s="214"/>
      <c r="E99" s="214"/>
      <c r="F99" s="214"/>
      <c r="G99" s="214"/>
      <c r="H99" s="214"/>
      <c r="I99" s="214"/>
    </row>
    <row r="100" spans="2:11" s="213" customFormat="1">
      <c r="B100" s="214"/>
      <c r="C100" s="222"/>
      <c r="D100" s="214"/>
      <c r="E100" s="214"/>
      <c r="F100" s="214"/>
      <c r="G100" s="214"/>
      <c r="H100" s="214"/>
      <c r="I100" s="214"/>
    </row>
    <row r="101" spans="2:11" s="213" customFormat="1">
      <c r="J101" s="197"/>
      <c r="K101" s="197"/>
    </row>
  </sheetData>
  <pageMargins left="1" right="0.25" top="1" bottom="0.5" header="0.75" footer="0.5"/>
  <pageSetup scale="59" orientation="portrait" r:id="rId1"/>
  <headerFooter alignWithMargins="0">
    <oddHeader>&amp;R&amp;"Arial,Regular"&amp;10Page 4.3.7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topLeftCell="C1" zoomScaleNormal="75" zoomScaleSheetLayoutView="100" workbookViewId="0">
      <pane ySplit="7" topLeftCell="A74" activePane="bottomLeft" state="frozen"/>
      <selection activeCell="F12" sqref="F12"/>
      <selection pane="bottomLeft" activeCell="H80" sqref="H80"/>
    </sheetView>
  </sheetViews>
  <sheetFormatPr defaultRowHeight="12.75"/>
  <cols>
    <col min="1" max="1" width="9" style="197"/>
    <col min="2" max="2" width="15.75" style="197" customWidth="1"/>
    <col min="3" max="3" width="9.75" style="197" bestFit="1" customWidth="1"/>
    <col min="4" max="4" width="18.25" style="197" bestFit="1" customWidth="1"/>
    <col min="5" max="5" width="12.5" style="197" customWidth="1"/>
    <col min="6" max="6" width="2.375" style="197" customWidth="1"/>
    <col min="7" max="8" width="15.5" style="197" customWidth="1"/>
    <col min="9" max="9" width="2.375" style="197" customWidth="1"/>
    <col min="10" max="11" width="15" style="197" customWidth="1"/>
    <col min="12" max="257" width="9" style="197"/>
    <col min="258" max="258" width="15.75" style="197" customWidth="1"/>
    <col min="259" max="259" width="9.125" style="197" customWidth="1"/>
    <col min="260" max="261" width="12.5" style="197" customWidth="1"/>
    <col min="262" max="262" width="2.375" style="197" customWidth="1"/>
    <col min="263" max="264" width="15.5" style="197" customWidth="1"/>
    <col min="265" max="265" width="2.375" style="197" customWidth="1"/>
    <col min="266" max="267" width="15" style="197" customWidth="1"/>
    <col min="268" max="513" width="9" style="197"/>
    <col min="514" max="514" width="15.75" style="197" customWidth="1"/>
    <col min="515" max="515" width="9.125" style="197" customWidth="1"/>
    <col min="516" max="517" width="12.5" style="197" customWidth="1"/>
    <col min="518" max="518" width="2.375" style="197" customWidth="1"/>
    <col min="519" max="520" width="15.5" style="197" customWidth="1"/>
    <col min="521" max="521" width="2.375" style="197" customWidth="1"/>
    <col min="522" max="523" width="15" style="197" customWidth="1"/>
    <col min="524" max="769" width="9" style="197"/>
    <col min="770" max="770" width="15.75" style="197" customWidth="1"/>
    <col min="771" max="771" width="9.125" style="197" customWidth="1"/>
    <col min="772" max="773" width="12.5" style="197" customWidth="1"/>
    <col min="774" max="774" width="2.375" style="197" customWidth="1"/>
    <col min="775" max="776" width="15.5" style="197" customWidth="1"/>
    <col min="777" max="777" width="2.375" style="197" customWidth="1"/>
    <col min="778" max="779" width="15" style="197" customWidth="1"/>
    <col min="780" max="1025" width="9" style="197"/>
    <col min="1026" max="1026" width="15.75" style="197" customWidth="1"/>
    <col min="1027" max="1027" width="9.125" style="197" customWidth="1"/>
    <col min="1028" max="1029" width="12.5" style="197" customWidth="1"/>
    <col min="1030" max="1030" width="2.375" style="197" customWidth="1"/>
    <col min="1031" max="1032" width="15.5" style="197" customWidth="1"/>
    <col min="1033" max="1033" width="2.375" style="197" customWidth="1"/>
    <col min="1034" max="1035" width="15" style="197" customWidth="1"/>
    <col min="1036" max="1281" width="9" style="197"/>
    <col min="1282" max="1282" width="15.75" style="197" customWidth="1"/>
    <col min="1283" max="1283" width="9.125" style="197" customWidth="1"/>
    <col min="1284" max="1285" width="12.5" style="197" customWidth="1"/>
    <col min="1286" max="1286" width="2.375" style="197" customWidth="1"/>
    <col min="1287" max="1288" width="15.5" style="197" customWidth="1"/>
    <col min="1289" max="1289" width="2.375" style="197" customWidth="1"/>
    <col min="1290" max="1291" width="15" style="197" customWidth="1"/>
    <col min="1292" max="1537" width="9" style="197"/>
    <col min="1538" max="1538" width="15.75" style="197" customWidth="1"/>
    <col min="1539" max="1539" width="9.125" style="197" customWidth="1"/>
    <col min="1540" max="1541" width="12.5" style="197" customWidth="1"/>
    <col min="1542" max="1542" width="2.375" style="197" customWidth="1"/>
    <col min="1543" max="1544" width="15.5" style="197" customWidth="1"/>
    <col min="1545" max="1545" width="2.375" style="197" customWidth="1"/>
    <col min="1546" max="1547" width="15" style="197" customWidth="1"/>
    <col min="1548" max="1793" width="9" style="197"/>
    <col min="1794" max="1794" width="15.75" style="197" customWidth="1"/>
    <col min="1795" max="1795" width="9.125" style="197" customWidth="1"/>
    <col min="1796" max="1797" width="12.5" style="197" customWidth="1"/>
    <col min="1798" max="1798" width="2.375" style="197" customWidth="1"/>
    <col min="1799" max="1800" width="15.5" style="197" customWidth="1"/>
    <col min="1801" max="1801" width="2.375" style="197" customWidth="1"/>
    <col min="1802" max="1803" width="15" style="197" customWidth="1"/>
    <col min="1804" max="2049" width="9" style="197"/>
    <col min="2050" max="2050" width="15.75" style="197" customWidth="1"/>
    <col min="2051" max="2051" width="9.125" style="197" customWidth="1"/>
    <col min="2052" max="2053" width="12.5" style="197" customWidth="1"/>
    <col min="2054" max="2054" width="2.375" style="197" customWidth="1"/>
    <col min="2055" max="2056" width="15.5" style="197" customWidth="1"/>
    <col min="2057" max="2057" width="2.375" style="197" customWidth="1"/>
    <col min="2058" max="2059" width="15" style="197" customWidth="1"/>
    <col min="2060" max="2305" width="9" style="197"/>
    <col min="2306" max="2306" width="15.75" style="197" customWidth="1"/>
    <col min="2307" max="2307" width="9.125" style="197" customWidth="1"/>
    <col min="2308" max="2309" width="12.5" style="197" customWidth="1"/>
    <col min="2310" max="2310" width="2.375" style="197" customWidth="1"/>
    <col min="2311" max="2312" width="15.5" style="197" customWidth="1"/>
    <col min="2313" max="2313" width="2.375" style="197" customWidth="1"/>
    <col min="2314" max="2315" width="15" style="197" customWidth="1"/>
    <col min="2316" max="2561" width="9" style="197"/>
    <col min="2562" max="2562" width="15.75" style="197" customWidth="1"/>
    <col min="2563" max="2563" width="9.125" style="197" customWidth="1"/>
    <col min="2564" max="2565" width="12.5" style="197" customWidth="1"/>
    <col min="2566" max="2566" width="2.375" style="197" customWidth="1"/>
    <col min="2567" max="2568" width="15.5" style="197" customWidth="1"/>
    <col min="2569" max="2569" width="2.375" style="197" customWidth="1"/>
    <col min="2570" max="2571" width="15" style="197" customWidth="1"/>
    <col min="2572" max="2817" width="9" style="197"/>
    <col min="2818" max="2818" width="15.75" style="197" customWidth="1"/>
    <col min="2819" max="2819" width="9.125" style="197" customWidth="1"/>
    <col min="2820" max="2821" width="12.5" style="197" customWidth="1"/>
    <col min="2822" max="2822" width="2.375" style="197" customWidth="1"/>
    <col min="2823" max="2824" width="15.5" style="197" customWidth="1"/>
    <col min="2825" max="2825" width="2.375" style="197" customWidth="1"/>
    <col min="2826" max="2827" width="15" style="197" customWidth="1"/>
    <col min="2828" max="3073" width="9" style="197"/>
    <col min="3074" max="3074" width="15.75" style="197" customWidth="1"/>
    <col min="3075" max="3075" width="9.125" style="197" customWidth="1"/>
    <col min="3076" max="3077" width="12.5" style="197" customWidth="1"/>
    <col min="3078" max="3078" width="2.375" style="197" customWidth="1"/>
    <col min="3079" max="3080" width="15.5" style="197" customWidth="1"/>
    <col min="3081" max="3081" width="2.375" style="197" customWidth="1"/>
    <col min="3082" max="3083" width="15" style="197" customWidth="1"/>
    <col min="3084" max="3329" width="9" style="197"/>
    <col min="3330" max="3330" width="15.75" style="197" customWidth="1"/>
    <col min="3331" max="3331" width="9.125" style="197" customWidth="1"/>
    <col min="3332" max="3333" width="12.5" style="197" customWidth="1"/>
    <col min="3334" max="3334" width="2.375" style="197" customWidth="1"/>
    <col min="3335" max="3336" width="15.5" style="197" customWidth="1"/>
    <col min="3337" max="3337" width="2.375" style="197" customWidth="1"/>
    <col min="3338" max="3339" width="15" style="197" customWidth="1"/>
    <col min="3340" max="3585" width="9" style="197"/>
    <col min="3586" max="3586" width="15.75" style="197" customWidth="1"/>
    <col min="3587" max="3587" width="9.125" style="197" customWidth="1"/>
    <col min="3588" max="3589" width="12.5" style="197" customWidth="1"/>
    <col min="3590" max="3590" width="2.375" style="197" customWidth="1"/>
    <col min="3591" max="3592" width="15.5" style="197" customWidth="1"/>
    <col min="3593" max="3593" width="2.375" style="197" customWidth="1"/>
    <col min="3594" max="3595" width="15" style="197" customWidth="1"/>
    <col min="3596" max="3841" width="9" style="197"/>
    <col min="3842" max="3842" width="15.75" style="197" customWidth="1"/>
    <col min="3843" max="3843" width="9.125" style="197" customWidth="1"/>
    <col min="3844" max="3845" width="12.5" style="197" customWidth="1"/>
    <col min="3846" max="3846" width="2.375" style="197" customWidth="1"/>
    <col min="3847" max="3848" width="15.5" style="197" customWidth="1"/>
    <col min="3849" max="3849" width="2.375" style="197" customWidth="1"/>
    <col min="3850" max="3851" width="15" style="197" customWidth="1"/>
    <col min="3852" max="4097" width="9" style="197"/>
    <col min="4098" max="4098" width="15.75" style="197" customWidth="1"/>
    <col min="4099" max="4099" width="9.125" style="197" customWidth="1"/>
    <col min="4100" max="4101" width="12.5" style="197" customWidth="1"/>
    <col min="4102" max="4102" width="2.375" style="197" customWidth="1"/>
    <col min="4103" max="4104" width="15.5" style="197" customWidth="1"/>
    <col min="4105" max="4105" width="2.375" style="197" customWidth="1"/>
    <col min="4106" max="4107" width="15" style="197" customWidth="1"/>
    <col min="4108" max="4353" width="9" style="197"/>
    <col min="4354" max="4354" width="15.75" style="197" customWidth="1"/>
    <col min="4355" max="4355" width="9.125" style="197" customWidth="1"/>
    <col min="4356" max="4357" width="12.5" style="197" customWidth="1"/>
    <col min="4358" max="4358" width="2.375" style="197" customWidth="1"/>
    <col min="4359" max="4360" width="15.5" style="197" customWidth="1"/>
    <col min="4361" max="4361" width="2.375" style="197" customWidth="1"/>
    <col min="4362" max="4363" width="15" style="197" customWidth="1"/>
    <col min="4364" max="4609" width="9" style="197"/>
    <col min="4610" max="4610" width="15.75" style="197" customWidth="1"/>
    <col min="4611" max="4611" width="9.125" style="197" customWidth="1"/>
    <col min="4612" max="4613" width="12.5" style="197" customWidth="1"/>
    <col min="4614" max="4614" width="2.375" style="197" customWidth="1"/>
    <col min="4615" max="4616" width="15.5" style="197" customWidth="1"/>
    <col min="4617" max="4617" width="2.375" style="197" customWidth="1"/>
    <col min="4618" max="4619" width="15" style="197" customWidth="1"/>
    <col min="4620" max="4865" width="9" style="197"/>
    <col min="4866" max="4866" width="15.75" style="197" customWidth="1"/>
    <col min="4867" max="4867" width="9.125" style="197" customWidth="1"/>
    <col min="4868" max="4869" width="12.5" style="197" customWidth="1"/>
    <col min="4870" max="4870" width="2.375" style="197" customWidth="1"/>
    <col min="4871" max="4872" width="15.5" style="197" customWidth="1"/>
    <col min="4873" max="4873" width="2.375" style="197" customWidth="1"/>
    <col min="4874" max="4875" width="15" style="197" customWidth="1"/>
    <col min="4876" max="5121" width="9" style="197"/>
    <col min="5122" max="5122" width="15.75" style="197" customWidth="1"/>
    <col min="5123" max="5123" width="9.125" style="197" customWidth="1"/>
    <col min="5124" max="5125" width="12.5" style="197" customWidth="1"/>
    <col min="5126" max="5126" width="2.375" style="197" customWidth="1"/>
    <col min="5127" max="5128" width="15.5" style="197" customWidth="1"/>
    <col min="5129" max="5129" width="2.375" style="197" customWidth="1"/>
    <col min="5130" max="5131" width="15" style="197" customWidth="1"/>
    <col min="5132" max="5377" width="9" style="197"/>
    <col min="5378" max="5378" width="15.75" style="197" customWidth="1"/>
    <col min="5379" max="5379" width="9.125" style="197" customWidth="1"/>
    <col min="5380" max="5381" width="12.5" style="197" customWidth="1"/>
    <col min="5382" max="5382" width="2.375" style="197" customWidth="1"/>
    <col min="5383" max="5384" width="15.5" style="197" customWidth="1"/>
    <col min="5385" max="5385" width="2.375" style="197" customWidth="1"/>
    <col min="5386" max="5387" width="15" style="197" customWidth="1"/>
    <col min="5388" max="5633" width="9" style="197"/>
    <col min="5634" max="5634" width="15.75" style="197" customWidth="1"/>
    <col min="5635" max="5635" width="9.125" style="197" customWidth="1"/>
    <col min="5636" max="5637" width="12.5" style="197" customWidth="1"/>
    <col min="5638" max="5638" width="2.375" style="197" customWidth="1"/>
    <col min="5639" max="5640" width="15.5" style="197" customWidth="1"/>
    <col min="5641" max="5641" width="2.375" style="197" customWidth="1"/>
    <col min="5642" max="5643" width="15" style="197" customWidth="1"/>
    <col min="5644" max="5889" width="9" style="197"/>
    <col min="5890" max="5890" width="15.75" style="197" customWidth="1"/>
    <col min="5891" max="5891" width="9.125" style="197" customWidth="1"/>
    <col min="5892" max="5893" width="12.5" style="197" customWidth="1"/>
    <col min="5894" max="5894" width="2.375" style="197" customWidth="1"/>
    <col min="5895" max="5896" width="15.5" style="197" customWidth="1"/>
    <col min="5897" max="5897" width="2.375" style="197" customWidth="1"/>
    <col min="5898" max="5899" width="15" style="197" customWidth="1"/>
    <col min="5900" max="6145" width="9" style="197"/>
    <col min="6146" max="6146" width="15.75" style="197" customWidth="1"/>
    <col min="6147" max="6147" width="9.125" style="197" customWidth="1"/>
    <col min="6148" max="6149" width="12.5" style="197" customWidth="1"/>
    <col min="6150" max="6150" width="2.375" style="197" customWidth="1"/>
    <col min="6151" max="6152" width="15.5" style="197" customWidth="1"/>
    <col min="6153" max="6153" width="2.375" style="197" customWidth="1"/>
    <col min="6154" max="6155" width="15" style="197" customWidth="1"/>
    <col min="6156" max="6401" width="9" style="197"/>
    <col min="6402" max="6402" width="15.75" style="197" customWidth="1"/>
    <col min="6403" max="6403" width="9.125" style="197" customWidth="1"/>
    <col min="6404" max="6405" width="12.5" style="197" customWidth="1"/>
    <col min="6406" max="6406" width="2.375" style="197" customWidth="1"/>
    <col min="6407" max="6408" width="15.5" style="197" customWidth="1"/>
    <col min="6409" max="6409" width="2.375" style="197" customWidth="1"/>
    <col min="6410" max="6411" width="15" style="197" customWidth="1"/>
    <col min="6412" max="6657" width="9" style="197"/>
    <col min="6658" max="6658" width="15.75" style="197" customWidth="1"/>
    <col min="6659" max="6659" width="9.125" style="197" customWidth="1"/>
    <col min="6660" max="6661" width="12.5" style="197" customWidth="1"/>
    <col min="6662" max="6662" width="2.375" style="197" customWidth="1"/>
    <col min="6663" max="6664" width="15.5" style="197" customWidth="1"/>
    <col min="6665" max="6665" width="2.375" style="197" customWidth="1"/>
    <col min="6666" max="6667" width="15" style="197" customWidth="1"/>
    <col min="6668" max="6913" width="9" style="197"/>
    <col min="6914" max="6914" width="15.75" style="197" customWidth="1"/>
    <col min="6915" max="6915" width="9.125" style="197" customWidth="1"/>
    <col min="6916" max="6917" width="12.5" style="197" customWidth="1"/>
    <col min="6918" max="6918" width="2.375" style="197" customWidth="1"/>
    <col min="6919" max="6920" width="15.5" style="197" customWidth="1"/>
    <col min="6921" max="6921" width="2.375" style="197" customWidth="1"/>
    <col min="6922" max="6923" width="15" style="197" customWidth="1"/>
    <col min="6924" max="7169" width="9" style="197"/>
    <col min="7170" max="7170" width="15.75" style="197" customWidth="1"/>
    <col min="7171" max="7171" width="9.125" style="197" customWidth="1"/>
    <col min="7172" max="7173" width="12.5" style="197" customWidth="1"/>
    <col min="7174" max="7174" width="2.375" style="197" customWidth="1"/>
    <col min="7175" max="7176" width="15.5" style="197" customWidth="1"/>
    <col min="7177" max="7177" width="2.375" style="197" customWidth="1"/>
    <col min="7178" max="7179" width="15" style="197" customWidth="1"/>
    <col min="7180" max="7425" width="9" style="197"/>
    <col min="7426" max="7426" width="15.75" style="197" customWidth="1"/>
    <col min="7427" max="7427" width="9.125" style="197" customWidth="1"/>
    <col min="7428" max="7429" width="12.5" style="197" customWidth="1"/>
    <col min="7430" max="7430" width="2.375" style="197" customWidth="1"/>
    <col min="7431" max="7432" width="15.5" style="197" customWidth="1"/>
    <col min="7433" max="7433" width="2.375" style="197" customWidth="1"/>
    <col min="7434" max="7435" width="15" style="197" customWidth="1"/>
    <col min="7436" max="7681" width="9" style="197"/>
    <col min="7682" max="7682" width="15.75" style="197" customWidth="1"/>
    <col min="7683" max="7683" width="9.125" style="197" customWidth="1"/>
    <col min="7684" max="7685" width="12.5" style="197" customWidth="1"/>
    <col min="7686" max="7686" width="2.375" style="197" customWidth="1"/>
    <col min="7687" max="7688" width="15.5" style="197" customWidth="1"/>
    <col min="7689" max="7689" width="2.375" style="197" customWidth="1"/>
    <col min="7690" max="7691" width="15" style="197" customWidth="1"/>
    <col min="7692" max="7937" width="9" style="197"/>
    <col min="7938" max="7938" width="15.75" style="197" customWidth="1"/>
    <col min="7939" max="7939" width="9.125" style="197" customWidth="1"/>
    <col min="7940" max="7941" width="12.5" style="197" customWidth="1"/>
    <col min="7942" max="7942" width="2.375" style="197" customWidth="1"/>
    <col min="7943" max="7944" width="15.5" style="197" customWidth="1"/>
    <col min="7945" max="7945" width="2.375" style="197" customWidth="1"/>
    <col min="7946" max="7947" width="15" style="197" customWidth="1"/>
    <col min="7948" max="8193" width="9" style="197"/>
    <col min="8194" max="8194" width="15.75" style="197" customWidth="1"/>
    <col min="8195" max="8195" width="9.125" style="197" customWidth="1"/>
    <col min="8196" max="8197" width="12.5" style="197" customWidth="1"/>
    <col min="8198" max="8198" width="2.375" style="197" customWidth="1"/>
    <col min="8199" max="8200" width="15.5" style="197" customWidth="1"/>
    <col min="8201" max="8201" width="2.375" style="197" customWidth="1"/>
    <col min="8202" max="8203" width="15" style="197" customWidth="1"/>
    <col min="8204" max="8449" width="9" style="197"/>
    <col min="8450" max="8450" width="15.75" style="197" customWidth="1"/>
    <col min="8451" max="8451" width="9.125" style="197" customWidth="1"/>
    <col min="8452" max="8453" width="12.5" style="197" customWidth="1"/>
    <col min="8454" max="8454" width="2.375" style="197" customWidth="1"/>
    <col min="8455" max="8456" width="15.5" style="197" customWidth="1"/>
    <col min="8457" max="8457" width="2.375" style="197" customWidth="1"/>
    <col min="8458" max="8459" width="15" style="197" customWidth="1"/>
    <col min="8460" max="8705" width="9" style="197"/>
    <col min="8706" max="8706" width="15.75" style="197" customWidth="1"/>
    <col min="8707" max="8707" width="9.125" style="197" customWidth="1"/>
    <col min="8708" max="8709" width="12.5" style="197" customWidth="1"/>
    <col min="8710" max="8710" width="2.375" style="197" customWidth="1"/>
    <col min="8711" max="8712" width="15.5" style="197" customWidth="1"/>
    <col min="8713" max="8713" width="2.375" style="197" customWidth="1"/>
    <col min="8714" max="8715" width="15" style="197" customWidth="1"/>
    <col min="8716" max="8961" width="9" style="197"/>
    <col min="8962" max="8962" width="15.75" style="197" customWidth="1"/>
    <col min="8963" max="8963" width="9.125" style="197" customWidth="1"/>
    <col min="8964" max="8965" width="12.5" style="197" customWidth="1"/>
    <col min="8966" max="8966" width="2.375" style="197" customWidth="1"/>
    <col min="8967" max="8968" width="15.5" style="197" customWidth="1"/>
    <col min="8969" max="8969" width="2.375" style="197" customWidth="1"/>
    <col min="8970" max="8971" width="15" style="197" customWidth="1"/>
    <col min="8972" max="9217" width="9" style="197"/>
    <col min="9218" max="9218" width="15.75" style="197" customWidth="1"/>
    <col min="9219" max="9219" width="9.125" style="197" customWidth="1"/>
    <col min="9220" max="9221" width="12.5" style="197" customWidth="1"/>
    <col min="9222" max="9222" width="2.375" style="197" customWidth="1"/>
    <col min="9223" max="9224" width="15.5" style="197" customWidth="1"/>
    <col min="9225" max="9225" width="2.375" style="197" customWidth="1"/>
    <col min="9226" max="9227" width="15" style="197" customWidth="1"/>
    <col min="9228" max="9473" width="9" style="197"/>
    <col min="9474" max="9474" width="15.75" style="197" customWidth="1"/>
    <col min="9475" max="9475" width="9.125" style="197" customWidth="1"/>
    <col min="9476" max="9477" width="12.5" style="197" customWidth="1"/>
    <col min="9478" max="9478" width="2.375" style="197" customWidth="1"/>
    <col min="9479" max="9480" width="15.5" style="197" customWidth="1"/>
    <col min="9481" max="9481" width="2.375" style="197" customWidth="1"/>
    <col min="9482" max="9483" width="15" style="197" customWidth="1"/>
    <col min="9484" max="9729" width="9" style="197"/>
    <col min="9730" max="9730" width="15.75" style="197" customWidth="1"/>
    <col min="9731" max="9731" width="9.125" style="197" customWidth="1"/>
    <col min="9732" max="9733" width="12.5" style="197" customWidth="1"/>
    <col min="9734" max="9734" width="2.375" style="197" customWidth="1"/>
    <col min="9735" max="9736" width="15.5" style="197" customWidth="1"/>
    <col min="9737" max="9737" width="2.375" style="197" customWidth="1"/>
    <col min="9738" max="9739" width="15" style="197" customWidth="1"/>
    <col min="9740" max="9985" width="9" style="197"/>
    <col min="9986" max="9986" width="15.75" style="197" customWidth="1"/>
    <col min="9987" max="9987" width="9.125" style="197" customWidth="1"/>
    <col min="9988" max="9989" width="12.5" style="197" customWidth="1"/>
    <col min="9990" max="9990" width="2.375" style="197" customWidth="1"/>
    <col min="9991" max="9992" width="15.5" style="197" customWidth="1"/>
    <col min="9993" max="9993" width="2.375" style="197" customWidth="1"/>
    <col min="9994" max="9995" width="15" style="197" customWidth="1"/>
    <col min="9996" max="10241" width="9" style="197"/>
    <col min="10242" max="10242" width="15.75" style="197" customWidth="1"/>
    <col min="10243" max="10243" width="9.125" style="197" customWidth="1"/>
    <col min="10244" max="10245" width="12.5" style="197" customWidth="1"/>
    <col min="10246" max="10246" width="2.375" style="197" customWidth="1"/>
    <col min="10247" max="10248" width="15.5" style="197" customWidth="1"/>
    <col min="10249" max="10249" width="2.375" style="197" customWidth="1"/>
    <col min="10250" max="10251" width="15" style="197" customWidth="1"/>
    <col min="10252" max="10497" width="9" style="197"/>
    <col min="10498" max="10498" width="15.75" style="197" customWidth="1"/>
    <col min="10499" max="10499" width="9.125" style="197" customWidth="1"/>
    <col min="10500" max="10501" width="12.5" style="197" customWidth="1"/>
    <col min="10502" max="10502" width="2.375" style="197" customWidth="1"/>
    <col min="10503" max="10504" width="15.5" style="197" customWidth="1"/>
    <col min="10505" max="10505" width="2.375" style="197" customWidth="1"/>
    <col min="10506" max="10507" width="15" style="197" customWidth="1"/>
    <col min="10508" max="10753" width="9" style="197"/>
    <col min="10754" max="10754" width="15.75" style="197" customWidth="1"/>
    <col min="10755" max="10755" width="9.125" style="197" customWidth="1"/>
    <col min="10756" max="10757" width="12.5" style="197" customWidth="1"/>
    <col min="10758" max="10758" width="2.375" style="197" customWidth="1"/>
    <col min="10759" max="10760" width="15.5" style="197" customWidth="1"/>
    <col min="10761" max="10761" width="2.375" style="197" customWidth="1"/>
    <col min="10762" max="10763" width="15" style="197" customWidth="1"/>
    <col min="10764" max="11009" width="9" style="197"/>
    <col min="11010" max="11010" width="15.75" style="197" customWidth="1"/>
    <col min="11011" max="11011" width="9.125" style="197" customWidth="1"/>
    <col min="11012" max="11013" width="12.5" style="197" customWidth="1"/>
    <col min="11014" max="11014" width="2.375" style="197" customWidth="1"/>
    <col min="11015" max="11016" width="15.5" style="197" customWidth="1"/>
    <col min="11017" max="11017" width="2.375" style="197" customWidth="1"/>
    <col min="11018" max="11019" width="15" style="197" customWidth="1"/>
    <col min="11020" max="11265" width="9" style="197"/>
    <col min="11266" max="11266" width="15.75" style="197" customWidth="1"/>
    <col min="11267" max="11267" width="9.125" style="197" customWidth="1"/>
    <col min="11268" max="11269" width="12.5" style="197" customWidth="1"/>
    <col min="11270" max="11270" width="2.375" style="197" customWidth="1"/>
    <col min="11271" max="11272" width="15.5" style="197" customWidth="1"/>
    <col min="11273" max="11273" width="2.375" style="197" customWidth="1"/>
    <col min="11274" max="11275" width="15" style="197" customWidth="1"/>
    <col min="11276" max="11521" width="9" style="197"/>
    <col min="11522" max="11522" width="15.75" style="197" customWidth="1"/>
    <col min="11523" max="11523" width="9.125" style="197" customWidth="1"/>
    <col min="11524" max="11525" width="12.5" style="197" customWidth="1"/>
    <col min="11526" max="11526" width="2.375" style="197" customWidth="1"/>
    <col min="11527" max="11528" width="15.5" style="197" customWidth="1"/>
    <col min="11529" max="11529" width="2.375" style="197" customWidth="1"/>
    <col min="11530" max="11531" width="15" style="197" customWidth="1"/>
    <col min="11532" max="11777" width="9" style="197"/>
    <col min="11778" max="11778" width="15.75" style="197" customWidth="1"/>
    <col min="11779" max="11779" width="9.125" style="197" customWidth="1"/>
    <col min="11780" max="11781" width="12.5" style="197" customWidth="1"/>
    <col min="11782" max="11782" width="2.375" style="197" customWidth="1"/>
    <col min="11783" max="11784" width="15.5" style="197" customWidth="1"/>
    <col min="11785" max="11785" width="2.375" style="197" customWidth="1"/>
    <col min="11786" max="11787" width="15" style="197" customWidth="1"/>
    <col min="11788" max="12033" width="9" style="197"/>
    <col min="12034" max="12034" width="15.75" style="197" customWidth="1"/>
    <col min="12035" max="12035" width="9.125" style="197" customWidth="1"/>
    <col min="12036" max="12037" width="12.5" style="197" customWidth="1"/>
    <col min="12038" max="12038" width="2.375" style="197" customWidth="1"/>
    <col min="12039" max="12040" width="15.5" style="197" customWidth="1"/>
    <col min="12041" max="12041" width="2.375" style="197" customWidth="1"/>
    <col min="12042" max="12043" width="15" style="197" customWidth="1"/>
    <col min="12044" max="12289" width="9" style="197"/>
    <col min="12290" max="12290" width="15.75" style="197" customWidth="1"/>
    <col min="12291" max="12291" width="9.125" style="197" customWidth="1"/>
    <col min="12292" max="12293" width="12.5" style="197" customWidth="1"/>
    <col min="12294" max="12294" width="2.375" style="197" customWidth="1"/>
    <col min="12295" max="12296" width="15.5" style="197" customWidth="1"/>
    <col min="12297" max="12297" width="2.375" style="197" customWidth="1"/>
    <col min="12298" max="12299" width="15" style="197" customWidth="1"/>
    <col min="12300" max="12545" width="9" style="197"/>
    <col min="12546" max="12546" width="15.75" style="197" customWidth="1"/>
    <col min="12547" max="12547" width="9.125" style="197" customWidth="1"/>
    <col min="12548" max="12549" width="12.5" style="197" customWidth="1"/>
    <col min="12550" max="12550" width="2.375" style="197" customWidth="1"/>
    <col min="12551" max="12552" width="15.5" style="197" customWidth="1"/>
    <col min="12553" max="12553" width="2.375" style="197" customWidth="1"/>
    <col min="12554" max="12555" width="15" style="197" customWidth="1"/>
    <col min="12556" max="12801" width="9" style="197"/>
    <col min="12802" max="12802" width="15.75" style="197" customWidth="1"/>
    <col min="12803" max="12803" width="9.125" style="197" customWidth="1"/>
    <col min="12804" max="12805" width="12.5" style="197" customWidth="1"/>
    <col min="12806" max="12806" width="2.375" style="197" customWidth="1"/>
    <col min="12807" max="12808" width="15.5" style="197" customWidth="1"/>
    <col min="12809" max="12809" width="2.375" style="197" customWidth="1"/>
    <col min="12810" max="12811" width="15" style="197" customWidth="1"/>
    <col min="12812" max="13057" width="9" style="197"/>
    <col min="13058" max="13058" width="15.75" style="197" customWidth="1"/>
    <col min="13059" max="13059" width="9.125" style="197" customWidth="1"/>
    <col min="13060" max="13061" width="12.5" style="197" customWidth="1"/>
    <col min="13062" max="13062" width="2.375" style="197" customWidth="1"/>
    <col min="13063" max="13064" width="15.5" style="197" customWidth="1"/>
    <col min="13065" max="13065" width="2.375" style="197" customWidth="1"/>
    <col min="13066" max="13067" width="15" style="197" customWidth="1"/>
    <col min="13068" max="13313" width="9" style="197"/>
    <col min="13314" max="13314" width="15.75" style="197" customWidth="1"/>
    <col min="13315" max="13315" width="9.125" style="197" customWidth="1"/>
    <col min="13316" max="13317" width="12.5" style="197" customWidth="1"/>
    <col min="13318" max="13318" width="2.375" style="197" customWidth="1"/>
    <col min="13319" max="13320" width="15.5" style="197" customWidth="1"/>
    <col min="13321" max="13321" width="2.375" style="197" customWidth="1"/>
    <col min="13322" max="13323" width="15" style="197" customWidth="1"/>
    <col min="13324" max="13569" width="9" style="197"/>
    <col min="13570" max="13570" width="15.75" style="197" customWidth="1"/>
    <col min="13571" max="13571" width="9.125" style="197" customWidth="1"/>
    <col min="13572" max="13573" width="12.5" style="197" customWidth="1"/>
    <col min="13574" max="13574" width="2.375" style="197" customWidth="1"/>
    <col min="13575" max="13576" width="15.5" style="197" customWidth="1"/>
    <col min="13577" max="13577" width="2.375" style="197" customWidth="1"/>
    <col min="13578" max="13579" width="15" style="197" customWidth="1"/>
    <col min="13580" max="13825" width="9" style="197"/>
    <col min="13826" max="13826" width="15.75" style="197" customWidth="1"/>
    <col min="13827" max="13827" width="9.125" style="197" customWidth="1"/>
    <col min="13828" max="13829" width="12.5" style="197" customWidth="1"/>
    <col min="13830" max="13830" width="2.375" style="197" customWidth="1"/>
    <col min="13831" max="13832" width="15.5" style="197" customWidth="1"/>
    <col min="13833" max="13833" width="2.375" style="197" customWidth="1"/>
    <col min="13834" max="13835" width="15" style="197" customWidth="1"/>
    <col min="13836" max="14081" width="9" style="197"/>
    <col min="14082" max="14082" width="15.75" style="197" customWidth="1"/>
    <col min="14083" max="14083" width="9.125" style="197" customWidth="1"/>
    <col min="14084" max="14085" width="12.5" style="197" customWidth="1"/>
    <col min="14086" max="14086" width="2.375" style="197" customWidth="1"/>
    <col min="14087" max="14088" width="15.5" style="197" customWidth="1"/>
    <col min="14089" max="14089" width="2.375" style="197" customWidth="1"/>
    <col min="14090" max="14091" width="15" style="197" customWidth="1"/>
    <col min="14092" max="14337" width="9" style="197"/>
    <col min="14338" max="14338" width="15.75" style="197" customWidth="1"/>
    <col min="14339" max="14339" width="9.125" style="197" customWidth="1"/>
    <col min="14340" max="14341" width="12.5" style="197" customWidth="1"/>
    <col min="14342" max="14342" width="2.375" style="197" customWidth="1"/>
    <col min="14343" max="14344" width="15.5" style="197" customWidth="1"/>
    <col min="14345" max="14345" width="2.375" style="197" customWidth="1"/>
    <col min="14346" max="14347" width="15" style="197" customWidth="1"/>
    <col min="14348" max="14593" width="9" style="197"/>
    <col min="14594" max="14594" width="15.75" style="197" customWidth="1"/>
    <col min="14595" max="14595" width="9.125" style="197" customWidth="1"/>
    <col min="14596" max="14597" width="12.5" style="197" customWidth="1"/>
    <col min="14598" max="14598" width="2.375" style="197" customWidth="1"/>
    <col min="14599" max="14600" width="15.5" style="197" customWidth="1"/>
    <col min="14601" max="14601" width="2.375" style="197" customWidth="1"/>
    <col min="14602" max="14603" width="15" style="197" customWidth="1"/>
    <col min="14604" max="14849" width="9" style="197"/>
    <col min="14850" max="14850" width="15.75" style="197" customWidth="1"/>
    <col min="14851" max="14851" width="9.125" style="197" customWidth="1"/>
    <col min="14852" max="14853" width="12.5" style="197" customWidth="1"/>
    <col min="14854" max="14854" width="2.375" style="197" customWidth="1"/>
    <col min="14855" max="14856" width="15.5" style="197" customWidth="1"/>
    <col min="14857" max="14857" width="2.375" style="197" customWidth="1"/>
    <col min="14858" max="14859" width="15" style="197" customWidth="1"/>
    <col min="14860" max="15105" width="9" style="197"/>
    <col min="15106" max="15106" width="15.75" style="197" customWidth="1"/>
    <col min="15107" max="15107" width="9.125" style="197" customWidth="1"/>
    <col min="15108" max="15109" width="12.5" style="197" customWidth="1"/>
    <col min="15110" max="15110" width="2.375" style="197" customWidth="1"/>
    <col min="15111" max="15112" width="15.5" style="197" customWidth="1"/>
    <col min="15113" max="15113" width="2.375" style="197" customWidth="1"/>
    <col min="15114" max="15115" width="15" style="197" customWidth="1"/>
    <col min="15116" max="15361" width="9" style="197"/>
    <col min="15362" max="15362" width="15.75" style="197" customWidth="1"/>
    <col min="15363" max="15363" width="9.125" style="197" customWidth="1"/>
    <col min="15364" max="15365" width="12.5" style="197" customWidth="1"/>
    <col min="15366" max="15366" width="2.375" style="197" customWidth="1"/>
    <col min="15367" max="15368" width="15.5" style="197" customWidth="1"/>
    <col min="15369" max="15369" width="2.375" style="197" customWidth="1"/>
    <col min="15370" max="15371" width="15" style="197" customWidth="1"/>
    <col min="15372" max="15617" width="9" style="197"/>
    <col min="15618" max="15618" width="15.75" style="197" customWidth="1"/>
    <col min="15619" max="15619" width="9.125" style="197" customWidth="1"/>
    <col min="15620" max="15621" width="12.5" style="197" customWidth="1"/>
    <col min="15622" max="15622" width="2.375" style="197" customWidth="1"/>
    <col min="15623" max="15624" width="15.5" style="197" customWidth="1"/>
    <col min="15625" max="15625" width="2.375" style="197" customWidth="1"/>
    <col min="15626" max="15627" width="15" style="197" customWidth="1"/>
    <col min="15628" max="15873" width="9" style="197"/>
    <col min="15874" max="15874" width="15.75" style="197" customWidth="1"/>
    <col min="15875" max="15875" width="9.125" style="197" customWidth="1"/>
    <col min="15876" max="15877" width="12.5" style="197" customWidth="1"/>
    <col min="15878" max="15878" width="2.375" style="197" customWidth="1"/>
    <col min="15879" max="15880" width="15.5" style="197" customWidth="1"/>
    <col min="15881" max="15881" width="2.375" style="197" customWidth="1"/>
    <col min="15882" max="15883" width="15" style="197" customWidth="1"/>
    <col min="15884" max="16129" width="9" style="197"/>
    <col min="16130" max="16130" width="15.75" style="197" customWidth="1"/>
    <col min="16131" max="16131" width="9.125" style="197" customWidth="1"/>
    <col min="16132" max="16133" width="12.5" style="197" customWidth="1"/>
    <col min="16134" max="16134" width="2.375" style="197" customWidth="1"/>
    <col min="16135" max="16136" width="15.5" style="197" customWidth="1"/>
    <col min="16137" max="16137" width="2.375" style="197" customWidth="1"/>
    <col min="16138" max="16139" width="15" style="197" customWidth="1"/>
    <col min="16140" max="16384" width="9" style="197"/>
  </cols>
  <sheetData>
    <row r="1" spans="1:15" ht="18">
      <c r="B1" s="196" t="s">
        <v>0</v>
      </c>
      <c r="K1" s="198"/>
    </row>
    <row r="2" spans="1:15" ht="18">
      <c r="B2" s="196" t="s">
        <v>2</v>
      </c>
    </row>
    <row r="3" spans="1:15" ht="18">
      <c r="B3" s="196" t="s">
        <v>137</v>
      </c>
    </row>
    <row r="4" spans="1:15" ht="15">
      <c r="B4" s="199" t="s">
        <v>227</v>
      </c>
    </row>
    <row r="6" spans="1:15" ht="18">
      <c r="B6" s="200" t="s">
        <v>228</v>
      </c>
      <c r="C6" s="223"/>
      <c r="D6" s="200"/>
      <c r="E6" s="200"/>
      <c r="F6" s="200"/>
      <c r="G6" s="200"/>
      <c r="H6" s="200"/>
      <c r="I6" s="200"/>
      <c r="J6" s="200"/>
      <c r="K6" s="200"/>
    </row>
    <row r="7" spans="1:15" ht="38.25">
      <c r="B7" s="201" t="s">
        <v>140</v>
      </c>
      <c r="C7" s="224" t="s">
        <v>229</v>
      </c>
      <c r="D7" s="202" t="s">
        <v>141</v>
      </c>
      <c r="E7" s="203" t="s">
        <v>142</v>
      </c>
      <c r="F7" s="204" t="s">
        <v>143</v>
      </c>
      <c r="G7" s="205" t="s">
        <v>144</v>
      </c>
      <c r="H7" s="202" t="s">
        <v>145</v>
      </c>
      <c r="I7" s="204" t="s">
        <v>146</v>
      </c>
      <c r="J7" s="205" t="s">
        <v>147</v>
      </c>
      <c r="K7" s="202" t="s">
        <v>148</v>
      </c>
    </row>
    <row r="8" spans="1:15">
      <c r="A8" s="197" t="str">
        <f>MID(B8,4,4)</f>
        <v>CAGE</v>
      </c>
      <c r="B8" s="206" t="s">
        <v>149</v>
      </c>
      <c r="C8" s="225">
        <v>0</v>
      </c>
      <c r="D8" s="207">
        <f>'Adj. By Account (TC)'!B8*C8</f>
        <v>0</v>
      </c>
      <c r="E8" s="208">
        <f t="shared" ref="E8:E71" si="0">D8/D$89</f>
        <v>0</v>
      </c>
      <c r="G8" s="207">
        <f>C8*'Adj. By Account (TC)'!E8</f>
        <v>0</v>
      </c>
      <c r="H8" s="209">
        <f>D8+G8</f>
        <v>0</v>
      </c>
      <c r="J8" s="207">
        <f>C8*'Adj. By Account (TC)'!H8</f>
        <v>0</v>
      </c>
      <c r="K8" s="209">
        <f>H8+J8</f>
        <v>0</v>
      </c>
      <c r="N8" s="206"/>
      <c r="O8" s="206"/>
    </row>
    <row r="9" spans="1:15">
      <c r="A9" s="197" t="str">
        <f t="shared" ref="A9:A72" si="1">MID(B9,4,4)</f>
        <v>CAGW</v>
      </c>
      <c r="B9" s="206" t="s">
        <v>150</v>
      </c>
      <c r="C9" s="225">
        <v>0.2262649010137</v>
      </c>
      <c r="D9" s="207">
        <f>'Adj. By Account (TC)'!B9*C9</f>
        <v>629.23816442107932</v>
      </c>
      <c r="E9" s="208">
        <f t="shared" si="0"/>
        <v>2.0008361921221229E-5</v>
      </c>
      <c r="G9" s="207">
        <f>C9*'Adj. By Account (TC)'!E9</f>
        <v>1.6846107681770022</v>
      </c>
      <c r="H9" s="209">
        <f t="shared" ref="H9:H72" si="2">D9+G9</f>
        <v>630.9227751892563</v>
      </c>
      <c r="J9" s="207">
        <f>C9*'Adj. By Account (TC)'!H9</f>
        <v>4.9679125818932528</v>
      </c>
      <c r="K9" s="209">
        <f t="shared" ref="K9:K72" si="3">H9+J9</f>
        <v>635.8906877711496</v>
      </c>
      <c r="N9" s="206"/>
      <c r="O9" s="206"/>
    </row>
    <row r="10" spans="1:15">
      <c r="A10" s="197" t="str">
        <f t="shared" si="1"/>
        <v>JBG</v>
      </c>
      <c r="B10" s="206" t="s">
        <v>151</v>
      </c>
      <c r="C10" s="225">
        <v>0.22498093236399827</v>
      </c>
      <c r="D10" s="207">
        <f>'Adj. By Account (TC)'!B10*C10</f>
        <v>1699091.4333761521</v>
      </c>
      <c r="E10" s="208">
        <f t="shared" si="0"/>
        <v>5.4027295638550646E-2</v>
      </c>
      <c r="G10" s="207">
        <f>C10*'Adj. By Account (TC)'!E10</f>
        <v>4548.8463456697418</v>
      </c>
      <c r="H10" s="209">
        <f t="shared" si="2"/>
        <v>1703640.2797218219</v>
      </c>
      <c r="J10" s="207">
        <f>C10*'Adj. By Account (TC)'!H10</f>
        <v>13414.535523957573</v>
      </c>
      <c r="K10" s="209">
        <f t="shared" si="3"/>
        <v>1717054.8152457795</v>
      </c>
      <c r="N10" s="206"/>
      <c r="O10" s="206"/>
    </row>
    <row r="11" spans="1:15">
      <c r="A11" s="197" t="str">
        <f t="shared" si="1"/>
        <v>CAEE</v>
      </c>
      <c r="B11" s="211" t="s">
        <v>152</v>
      </c>
      <c r="C11" s="225">
        <v>0</v>
      </c>
      <c r="D11" s="207">
        <f>'Adj. By Account (TC)'!B11*C11</f>
        <v>0</v>
      </c>
      <c r="E11" s="222">
        <f t="shared" si="0"/>
        <v>0</v>
      </c>
      <c r="F11" s="213"/>
      <c r="G11" s="207">
        <f>C11*'Adj. By Account (TC)'!E11</f>
        <v>0</v>
      </c>
      <c r="H11" s="209">
        <f t="shared" si="2"/>
        <v>0</v>
      </c>
      <c r="I11" s="213"/>
      <c r="J11" s="207">
        <f>C11*'Adj. By Account (TC)'!H11</f>
        <v>0</v>
      </c>
      <c r="K11" s="209">
        <f t="shared" si="3"/>
        <v>0</v>
      </c>
      <c r="N11" s="211"/>
      <c r="O11" s="211"/>
    </row>
    <row r="12" spans="1:15">
      <c r="A12" s="197" t="str">
        <f t="shared" si="1"/>
        <v>JBE</v>
      </c>
      <c r="B12" s="206" t="s">
        <v>153</v>
      </c>
      <c r="C12" s="225">
        <v>0.22519547929700628</v>
      </c>
      <c r="D12" s="207">
        <f>'Adj. By Account (TC)'!B12*C12</f>
        <v>166010.00342848399</v>
      </c>
      <c r="E12" s="208">
        <f t="shared" si="0"/>
        <v>5.2787456625366319E-3</v>
      </c>
      <c r="G12" s="207">
        <f>C12*'Adj. By Account (TC)'!E12</f>
        <v>444.44576825378033</v>
      </c>
      <c r="H12" s="209">
        <f t="shared" si="2"/>
        <v>166454.44919673778</v>
      </c>
      <c r="J12" s="207">
        <f>C12*'Adj. By Account (TC)'!H12</f>
        <v>1310.6693639780751</v>
      </c>
      <c r="K12" s="209">
        <f t="shared" si="3"/>
        <v>167765.11856071587</v>
      </c>
      <c r="N12" s="206"/>
      <c r="O12" s="206"/>
    </row>
    <row r="13" spans="1:15">
      <c r="A13" s="197" t="str">
        <f t="shared" si="1"/>
        <v>SE</v>
      </c>
      <c r="B13" s="206" t="s">
        <v>154</v>
      </c>
      <c r="C13" s="225">
        <v>7.5708155171090558E-2</v>
      </c>
      <c r="D13" s="207">
        <f>'Adj. By Account (TC)'!B13*C13</f>
        <v>23268.655246664384</v>
      </c>
      <c r="E13" s="208">
        <f t="shared" si="0"/>
        <v>7.3989103318887592E-4</v>
      </c>
      <c r="G13" s="207">
        <f>C13*'Adj. By Account (TC)'!E13</f>
        <v>62.295374638620643</v>
      </c>
      <c r="H13" s="209">
        <f t="shared" si="2"/>
        <v>23330.950621303004</v>
      </c>
      <c r="J13" s="207">
        <f>C13*'Adj. By Account (TC)'!H13</f>
        <v>183.70889068687256</v>
      </c>
      <c r="K13" s="209">
        <f t="shared" si="3"/>
        <v>23514.659511989878</v>
      </c>
      <c r="N13" s="206"/>
      <c r="O13" s="206"/>
    </row>
    <row r="14" spans="1:15">
      <c r="A14" s="197" t="str">
        <f t="shared" si="1"/>
        <v>CAGE</v>
      </c>
      <c r="B14" s="206" t="s">
        <v>155</v>
      </c>
      <c r="C14" s="225">
        <v>0</v>
      </c>
      <c r="D14" s="207">
        <f>'Adj. By Account (TC)'!B14*C14</f>
        <v>0</v>
      </c>
      <c r="E14" s="208">
        <f t="shared" si="0"/>
        <v>0</v>
      </c>
      <c r="G14" s="207">
        <f>C14*'Adj. By Account (TC)'!E14</f>
        <v>0</v>
      </c>
      <c r="H14" s="209">
        <f t="shared" si="2"/>
        <v>0</v>
      </c>
      <c r="J14" s="207">
        <f>C14*'Adj. By Account (TC)'!H14</f>
        <v>0</v>
      </c>
      <c r="K14" s="209">
        <f t="shared" si="3"/>
        <v>0</v>
      </c>
      <c r="N14" s="206"/>
      <c r="O14" s="206"/>
    </row>
    <row r="15" spans="1:15">
      <c r="A15" s="197" t="str">
        <f t="shared" si="1"/>
        <v>CAGW</v>
      </c>
      <c r="B15" s="206" t="s">
        <v>156</v>
      </c>
      <c r="C15" s="225">
        <v>0.2262649010137</v>
      </c>
      <c r="D15" s="207">
        <f>'Adj. By Account (TC)'!B15*C15</f>
        <v>-12218.257950134499</v>
      </c>
      <c r="E15" s="208">
        <f t="shared" si="0"/>
        <v>-3.885131909283474E-4</v>
      </c>
      <c r="G15" s="207">
        <f>C15*'Adj. By Account (TC)'!E15</f>
        <v>-32.710998911036988</v>
      </c>
      <c r="H15" s="209">
        <f t="shared" si="2"/>
        <v>-12250.968949045537</v>
      </c>
      <c r="J15" s="207">
        <f>C15*'Adj. By Account (TC)'!H15</f>
        <v>-96.464646983286215</v>
      </c>
      <c r="K15" s="209">
        <f t="shared" si="3"/>
        <v>-12347.433596028823</v>
      </c>
      <c r="N15" s="206"/>
      <c r="O15" s="206"/>
    </row>
    <row r="16" spans="1:15">
      <c r="A16" s="197" t="str">
        <f t="shared" si="1"/>
        <v>JBG</v>
      </c>
      <c r="B16" s="206" t="s">
        <v>157</v>
      </c>
      <c r="C16" s="225">
        <v>0.22498093236399827</v>
      </c>
      <c r="D16" s="207">
        <f>'Adj. By Account (TC)'!B16*C16</f>
        <v>3903527.87323693</v>
      </c>
      <c r="E16" s="208">
        <f t="shared" si="0"/>
        <v>0.12412342873251671</v>
      </c>
      <c r="G16" s="207">
        <f>C16*'Adj. By Account (TC)'!E16</f>
        <v>10450.613870797362</v>
      </c>
      <c r="H16" s="209">
        <f t="shared" si="2"/>
        <v>3913978.4871077272</v>
      </c>
      <c r="J16" s="207">
        <f>C16*'Adj. By Account (TC)'!H16</f>
        <v>30818.831933162237</v>
      </c>
      <c r="K16" s="209">
        <f t="shared" si="3"/>
        <v>3944797.3190408894</v>
      </c>
      <c r="N16" s="206"/>
      <c r="O16" s="206"/>
    </row>
    <row r="17" spans="1:15">
      <c r="A17" s="197" t="str">
        <f t="shared" si="1"/>
        <v>CAGE</v>
      </c>
      <c r="B17" s="206" t="s">
        <v>158</v>
      </c>
      <c r="C17" s="225">
        <v>0</v>
      </c>
      <c r="D17" s="207">
        <f>'Adj. By Account (TC)'!B17*C17</f>
        <v>0</v>
      </c>
      <c r="E17" s="208">
        <f t="shared" si="0"/>
        <v>0</v>
      </c>
      <c r="G17" s="207">
        <f>C17*'Adj. By Account (TC)'!E17</f>
        <v>0</v>
      </c>
      <c r="H17" s="209">
        <f t="shared" si="2"/>
        <v>0</v>
      </c>
      <c r="J17" s="207">
        <f>C17*'Adj. By Account (TC)'!H17</f>
        <v>0</v>
      </c>
      <c r="K17" s="209">
        <f t="shared" si="3"/>
        <v>0</v>
      </c>
      <c r="N17" s="206"/>
      <c r="O17" s="206"/>
    </row>
    <row r="18" spans="1:15">
      <c r="A18" s="197" t="str">
        <f t="shared" si="1"/>
        <v>CAGW</v>
      </c>
      <c r="B18" s="206" t="s">
        <v>159</v>
      </c>
      <c r="C18" s="225">
        <v>0.2262649010137</v>
      </c>
      <c r="D18" s="207">
        <f>'Adj. By Account (TC)'!B18*C18</f>
        <v>1895158.650695045</v>
      </c>
      <c r="E18" s="208">
        <f t="shared" si="0"/>
        <v>6.0261793268891341E-2</v>
      </c>
      <c r="G18" s="207">
        <f>C18*'Adj. By Account (TC)'!E18</f>
        <v>5073.7619726260182</v>
      </c>
      <c r="H18" s="209">
        <f t="shared" si="2"/>
        <v>1900232.412667671</v>
      </c>
      <c r="J18" s="207">
        <f>C18*'Adj. By Account (TC)'!H18</f>
        <v>14962.510282785945</v>
      </c>
      <c r="K18" s="209">
        <f t="shared" si="3"/>
        <v>1915194.9229504569</v>
      </c>
      <c r="N18" s="206"/>
      <c r="O18" s="206"/>
    </row>
    <row r="19" spans="1:15">
      <c r="A19" s="197" t="str">
        <f t="shared" si="1"/>
        <v>CAGE</v>
      </c>
      <c r="B19" s="206" t="s">
        <v>160</v>
      </c>
      <c r="C19" s="225">
        <v>0</v>
      </c>
      <c r="D19" s="207">
        <f>'Adj. By Account (TC)'!B19*C19</f>
        <v>0</v>
      </c>
      <c r="E19" s="208">
        <f t="shared" si="0"/>
        <v>0</v>
      </c>
      <c r="G19" s="207">
        <f>C19*'Adj. By Account (TC)'!E19</f>
        <v>0</v>
      </c>
      <c r="H19" s="209">
        <f t="shared" si="2"/>
        <v>0</v>
      </c>
      <c r="J19" s="207">
        <f>C19*'Adj. By Account (TC)'!H19</f>
        <v>0</v>
      </c>
      <c r="K19" s="209">
        <f t="shared" si="3"/>
        <v>0</v>
      </c>
      <c r="N19" s="206"/>
      <c r="O19" s="206"/>
    </row>
    <row r="20" spans="1:15">
      <c r="A20" s="197" t="str">
        <f t="shared" si="1"/>
        <v>CAGW</v>
      </c>
      <c r="B20" s="206" t="s">
        <v>161</v>
      </c>
      <c r="C20" s="225">
        <v>0.2262649010137</v>
      </c>
      <c r="D20" s="207">
        <f>'Adj. By Account (TC)'!B20*C20</f>
        <v>607119.74317939009</v>
      </c>
      <c r="E20" s="208">
        <f t="shared" si="0"/>
        <v>1.9305045748819465E-2</v>
      </c>
      <c r="G20" s="207">
        <f>C20*'Adj. By Account (TC)'!E20</f>
        <v>1625.3948262560189</v>
      </c>
      <c r="H20" s="209">
        <f t="shared" si="2"/>
        <v>608745.13800564606</v>
      </c>
      <c r="J20" s="207">
        <f>C20*'Adj. By Account (TC)'!H20</f>
        <v>4793.2849299305035</v>
      </c>
      <c r="K20" s="209">
        <f t="shared" si="3"/>
        <v>613538.42293557653</v>
      </c>
      <c r="N20" s="206"/>
      <c r="O20" s="206"/>
    </row>
    <row r="21" spans="1:15">
      <c r="A21" s="197" t="str">
        <f t="shared" si="1"/>
        <v>CAGE</v>
      </c>
      <c r="B21" s="206" t="s">
        <v>162</v>
      </c>
      <c r="C21" s="225">
        <v>0</v>
      </c>
      <c r="D21" s="207">
        <f>'Adj. By Account (TC)'!B21*C21</f>
        <v>0</v>
      </c>
      <c r="E21" s="208">
        <f t="shared" si="0"/>
        <v>0</v>
      </c>
      <c r="G21" s="207">
        <f>C21*'Adj. By Account (TC)'!E21</f>
        <v>0</v>
      </c>
      <c r="H21" s="209">
        <f t="shared" si="2"/>
        <v>0</v>
      </c>
      <c r="J21" s="207">
        <f>C21*'Adj. By Account (TC)'!H21</f>
        <v>0</v>
      </c>
      <c r="K21" s="209">
        <f t="shared" si="3"/>
        <v>0</v>
      </c>
      <c r="N21" s="206"/>
      <c r="O21" s="206"/>
    </row>
    <row r="22" spans="1:15">
      <c r="A22" s="197" t="str">
        <f t="shared" si="1"/>
        <v>CAGW</v>
      </c>
      <c r="B22" s="206" t="s">
        <v>163</v>
      </c>
      <c r="C22" s="225">
        <v>0.2262649010137</v>
      </c>
      <c r="D22" s="207">
        <f>'Adj. By Account (TC)'!B22*C22</f>
        <v>389763.36082620063</v>
      </c>
      <c r="E22" s="208">
        <f t="shared" si="0"/>
        <v>1.2393600433020577E-2</v>
      </c>
      <c r="G22" s="207">
        <f>C22*'Adj. By Account (TC)'!E22</f>
        <v>1043.4833610144576</v>
      </c>
      <c r="H22" s="209">
        <f t="shared" si="2"/>
        <v>390806.84418721509</v>
      </c>
      <c r="J22" s="207">
        <f>C22*'Adj. By Account (TC)'!H22</f>
        <v>3077.2295987338166</v>
      </c>
      <c r="K22" s="209">
        <f t="shared" si="3"/>
        <v>393884.07378594892</v>
      </c>
      <c r="N22" s="206"/>
      <c r="O22" s="206"/>
    </row>
    <row r="23" spans="1:15">
      <c r="A23" s="197" t="str">
        <f t="shared" si="1"/>
        <v>SG</v>
      </c>
      <c r="B23" s="206" t="s">
        <v>164</v>
      </c>
      <c r="C23" s="225">
        <v>8.043396137671209E-2</v>
      </c>
      <c r="D23" s="207">
        <f>'Adj. By Account (TC)'!B23*C23</f>
        <v>136782.14759250003</v>
      </c>
      <c r="E23" s="208">
        <f t="shared" si="0"/>
        <v>4.3493654201832736E-3</v>
      </c>
      <c r="G23" s="207">
        <f>C23*'Adj. By Account (TC)'!E23</f>
        <v>366.1962858541807</v>
      </c>
      <c r="H23" s="209">
        <f t="shared" si="2"/>
        <v>137148.34387835421</v>
      </c>
      <c r="J23" s="207">
        <f>C23*'Adj. By Account (TC)'!H23</f>
        <v>1079.9118528170393</v>
      </c>
      <c r="K23" s="209">
        <f t="shared" si="3"/>
        <v>138228.25573117126</v>
      </c>
      <c r="N23" s="206"/>
      <c r="O23" s="206"/>
    </row>
    <row r="24" spans="1:15">
      <c r="A24" s="197" t="str">
        <f t="shared" si="1"/>
        <v>CAGE</v>
      </c>
      <c r="B24" s="206" t="s">
        <v>165</v>
      </c>
      <c r="C24" s="225">
        <v>0</v>
      </c>
      <c r="D24" s="207">
        <f>'Adj. By Account (TC)'!B24*C24</f>
        <v>0</v>
      </c>
      <c r="E24" s="208">
        <f t="shared" si="0"/>
        <v>0</v>
      </c>
      <c r="G24" s="207">
        <f>C24*'Adj. By Account (TC)'!E24</f>
        <v>0</v>
      </c>
      <c r="H24" s="209">
        <f t="shared" si="2"/>
        <v>0</v>
      </c>
      <c r="J24" s="207">
        <f>C24*'Adj. By Account (TC)'!H24</f>
        <v>0</v>
      </c>
      <c r="K24" s="209">
        <f t="shared" si="3"/>
        <v>0</v>
      </c>
      <c r="N24" s="206"/>
      <c r="O24" s="206"/>
    </row>
    <row r="25" spans="1:15">
      <c r="A25" s="197" t="str">
        <f t="shared" si="1"/>
        <v>CAGW</v>
      </c>
      <c r="B25" s="206" t="s">
        <v>166</v>
      </c>
      <c r="C25" s="225">
        <v>0.2262649010137</v>
      </c>
      <c r="D25" s="207">
        <f>'Adj. By Account (TC)'!B25*C25</f>
        <v>155008.76430372027</v>
      </c>
      <c r="E25" s="208">
        <f t="shared" si="0"/>
        <v>4.9289309398510067E-3</v>
      </c>
      <c r="G25" s="207">
        <f>C25*'Adj. By Account (TC)'!E25</f>
        <v>414.99299990506148</v>
      </c>
      <c r="H25" s="209">
        <f t="shared" si="2"/>
        <v>155423.75730362532</v>
      </c>
      <c r="J25" s="207">
        <f>C25*'Adj. By Account (TC)'!H25</f>
        <v>1223.8132300774671</v>
      </c>
      <c r="K25" s="209">
        <f t="shared" si="3"/>
        <v>156647.57053370279</v>
      </c>
      <c r="N25" s="206"/>
      <c r="O25" s="206"/>
    </row>
    <row r="26" spans="1:15">
      <c r="A26" s="197" t="str">
        <f t="shared" si="1"/>
        <v>CAGE</v>
      </c>
      <c r="B26" s="206" t="s">
        <v>167</v>
      </c>
      <c r="C26" s="225">
        <v>0</v>
      </c>
      <c r="D26" s="207">
        <f>'Adj. By Account (TC)'!B26*C26</f>
        <v>0</v>
      </c>
      <c r="E26" s="208">
        <f t="shared" si="0"/>
        <v>0</v>
      </c>
      <c r="G26" s="207">
        <f>C26*'Adj. By Account (TC)'!E26</f>
        <v>0</v>
      </c>
      <c r="H26" s="209">
        <f t="shared" si="2"/>
        <v>0</v>
      </c>
      <c r="J26" s="207">
        <f>C26*'Adj. By Account (TC)'!H26</f>
        <v>0</v>
      </c>
      <c r="K26" s="209">
        <f t="shared" si="3"/>
        <v>0</v>
      </c>
      <c r="N26" s="206"/>
      <c r="O26" s="206"/>
    </row>
    <row r="27" spans="1:15">
      <c r="A27" s="197" t="str">
        <f t="shared" si="1"/>
        <v>CAGW</v>
      </c>
      <c r="B27" s="206" t="s">
        <v>168</v>
      </c>
      <c r="C27" s="225">
        <v>0.2262649010137</v>
      </c>
      <c r="D27" s="207">
        <f>'Adj. By Account (TC)'!B27*C27</f>
        <v>29009.965777811405</v>
      </c>
      <c r="E27" s="208">
        <f t="shared" si="0"/>
        <v>9.2245182734381522E-4</v>
      </c>
      <c r="G27" s="207">
        <f>C27*'Adj. By Account (TC)'!E27</f>
        <v>77.666142165280036</v>
      </c>
      <c r="H27" s="209">
        <f t="shared" si="2"/>
        <v>29087.631919976684</v>
      </c>
      <c r="J27" s="207">
        <f>C27*'Adj. By Account (TC)'!H27</f>
        <v>229.03724239370686</v>
      </c>
      <c r="K27" s="209">
        <f t="shared" si="3"/>
        <v>29316.669162370392</v>
      </c>
      <c r="N27" s="206"/>
      <c r="O27" s="206"/>
    </row>
    <row r="28" spans="1:15">
      <c r="A28" s="197" t="str">
        <f t="shared" si="1"/>
        <v>JBG</v>
      </c>
      <c r="B28" s="206" t="s">
        <v>169</v>
      </c>
      <c r="C28" s="225">
        <v>0.22498093236399827</v>
      </c>
      <c r="D28" s="207">
        <f>'Adj. By Account (TC)'!B28*C28</f>
        <v>342138.9722291138</v>
      </c>
      <c r="E28" s="208">
        <f t="shared" si="0"/>
        <v>1.0879251721822995E-2</v>
      </c>
      <c r="G28" s="207">
        <f>C28*'Adj. By Account (TC)'!E28</f>
        <v>915.98226143905049</v>
      </c>
      <c r="H28" s="209">
        <f t="shared" si="2"/>
        <v>343054.95449055283</v>
      </c>
      <c r="J28" s="207">
        <f>C28*'Adj. By Account (TC)'!H28</f>
        <v>2701.2292022319366</v>
      </c>
      <c r="K28" s="209">
        <f t="shared" si="3"/>
        <v>345756.18369278475</v>
      </c>
      <c r="N28" s="206"/>
      <c r="O28" s="206"/>
    </row>
    <row r="29" spans="1:15">
      <c r="A29" s="197" t="str">
        <f t="shared" si="1"/>
        <v>SG</v>
      </c>
      <c r="B29" s="206" t="s">
        <v>170</v>
      </c>
      <c r="C29" s="225">
        <v>8.043396137671209E-2</v>
      </c>
      <c r="D29" s="207">
        <f>'Adj. By Account (TC)'!B29*C29</f>
        <v>2015662.5358219238</v>
      </c>
      <c r="E29" s="208">
        <f t="shared" si="0"/>
        <v>6.4093546463248427E-2</v>
      </c>
      <c r="G29" s="207">
        <f>C29*'Adj. By Account (TC)'!E29</f>
        <v>5396.3777228621366</v>
      </c>
      <c r="H29" s="209">
        <f t="shared" si="2"/>
        <v>2021058.9135447859</v>
      </c>
      <c r="J29" s="207">
        <f>C29*'Adj. By Account (TC)'!H29</f>
        <v>15913.903254379811</v>
      </c>
      <c r="K29" s="209">
        <f t="shared" si="3"/>
        <v>2036972.8167991657</v>
      </c>
      <c r="N29" s="206"/>
      <c r="O29" s="206"/>
    </row>
    <row r="30" spans="1:15">
      <c r="A30" s="197" t="str">
        <f t="shared" si="1"/>
        <v>CAGE</v>
      </c>
      <c r="B30" s="206" t="s">
        <v>171</v>
      </c>
      <c r="C30" s="225">
        <v>0</v>
      </c>
      <c r="D30" s="207">
        <f>'Adj. By Account (TC)'!B30*C30</f>
        <v>0</v>
      </c>
      <c r="E30" s="208">
        <f t="shared" si="0"/>
        <v>0</v>
      </c>
      <c r="G30" s="207">
        <f>C30*'Adj. By Account (TC)'!E30</f>
        <v>0</v>
      </c>
      <c r="H30" s="209">
        <f t="shared" si="2"/>
        <v>0</v>
      </c>
      <c r="J30" s="207">
        <f>C30*'Adj. By Account (TC)'!H30</f>
        <v>0</v>
      </c>
      <c r="K30" s="209">
        <f t="shared" si="3"/>
        <v>0</v>
      </c>
      <c r="N30" s="206"/>
      <c r="O30" s="206"/>
    </row>
    <row r="31" spans="1:15">
      <c r="A31" s="197" t="str">
        <f t="shared" si="1"/>
        <v>CAGW</v>
      </c>
      <c r="B31" s="206" t="s">
        <v>172</v>
      </c>
      <c r="C31" s="225">
        <v>0.2262649010137</v>
      </c>
      <c r="D31" s="207">
        <f>'Adj. By Account (TC)'!B31*C31</f>
        <v>162726.77599416056</v>
      </c>
      <c r="E31" s="208">
        <f t="shared" si="0"/>
        <v>5.1743463961061468E-3</v>
      </c>
      <c r="G31" s="207">
        <f>C31*'Adj. By Account (TC)'!E31</f>
        <v>435.65583686854075</v>
      </c>
      <c r="H31" s="209">
        <f t="shared" si="2"/>
        <v>163162.4318310291</v>
      </c>
      <c r="J31" s="207">
        <f>C31*'Adj. By Account (TC)'!H31</f>
        <v>1284.7478801863238</v>
      </c>
      <c r="K31" s="209">
        <f t="shared" si="3"/>
        <v>164447.17971121543</v>
      </c>
      <c r="N31" s="206"/>
      <c r="O31" s="206"/>
    </row>
    <row r="32" spans="1:15">
      <c r="A32" s="197" t="str">
        <f t="shared" si="1"/>
        <v>JBG</v>
      </c>
      <c r="B32" s="206" t="s">
        <v>173</v>
      </c>
      <c r="C32" s="225">
        <v>0.22498093236399827</v>
      </c>
      <c r="D32" s="207">
        <f>'Adj. By Account (TC)'!B32*C32</f>
        <v>-664.15338872343852</v>
      </c>
      <c r="E32" s="208">
        <f t="shared" si="0"/>
        <v>-2.1118587721089796E-5</v>
      </c>
      <c r="G32" s="207">
        <f>C32*'Adj. By Account (TC)'!E32</f>
        <v>-1.7780866031769098</v>
      </c>
      <c r="H32" s="209">
        <f t="shared" si="2"/>
        <v>-665.93147532661544</v>
      </c>
      <c r="J32" s="207">
        <f>C32*'Adj. By Account (TC)'!H32</f>
        <v>-5.2435725655353762</v>
      </c>
      <c r="K32" s="209">
        <f t="shared" si="3"/>
        <v>-671.17504789215081</v>
      </c>
      <c r="N32" s="206"/>
      <c r="O32" s="206"/>
    </row>
    <row r="33" spans="1:15">
      <c r="A33" s="197" t="str">
        <f t="shared" si="1"/>
        <v>SG</v>
      </c>
      <c r="B33" s="206" t="s">
        <v>174</v>
      </c>
      <c r="C33" s="225">
        <v>8.043396137671209E-2</v>
      </c>
      <c r="D33" s="207">
        <f>'Adj. By Account (TC)'!B33*C33</f>
        <v>952942.25022843981</v>
      </c>
      <c r="E33" s="208">
        <f t="shared" si="0"/>
        <v>3.0301425613838456E-2</v>
      </c>
      <c r="G33" s="207">
        <f>C33*'Adj. By Account (TC)'!E33</f>
        <v>2551.2387311450152</v>
      </c>
      <c r="H33" s="209">
        <f t="shared" si="2"/>
        <v>955493.48895958485</v>
      </c>
      <c r="J33" s="207">
        <f>C33*'Adj. By Account (TC)'!H33</f>
        <v>7523.5960919234767</v>
      </c>
      <c r="K33" s="209">
        <f t="shared" si="3"/>
        <v>963017.08505150827</v>
      </c>
      <c r="N33" s="206"/>
      <c r="O33" s="206"/>
    </row>
    <row r="34" spans="1:15">
      <c r="A34" s="197" t="str">
        <f t="shared" si="1"/>
        <v>CAGE</v>
      </c>
      <c r="B34" s="206" t="s">
        <v>175</v>
      </c>
      <c r="C34" s="225">
        <v>0</v>
      </c>
      <c r="D34" s="207">
        <f>'Adj. By Account (TC)'!B34*C34</f>
        <v>0</v>
      </c>
      <c r="E34" s="208">
        <f t="shared" si="0"/>
        <v>0</v>
      </c>
      <c r="G34" s="207">
        <f>C34*'Adj. By Account (TC)'!E34</f>
        <v>0</v>
      </c>
      <c r="H34" s="209">
        <f t="shared" si="2"/>
        <v>0</v>
      </c>
      <c r="J34" s="207">
        <f>C34*'Adj. By Account (TC)'!H34</f>
        <v>0</v>
      </c>
      <c r="K34" s="209">
        <f t="shared" si="3"/>
        <v>0</v>
      </c>
      <c r="N34" s="206"/>
      <c r="O34" s="206"/>
    </row>
    <row r="35" spans="1:15">
      <c r="A35" s="197" t="str">
        <f t="shared" si="1"/>
        <v>CAGW</v>
      </c>
      <c r="B35" s="206" t="s">
        <v>176</v>
      </c>
      <c r="C35" s="225">
        <v>0.2262649010137</v>
      </c>
      <c r="D35" s="207">
        <f>'Adj. By Account (TC)'!B35*C35</f>
        <v>483894.80589387967</v>
      </c>
      <c r="E35" s="208">
        <f t="shared" si="0"/>
        <v>1.5386769200548345E-2</v>
      </c>
      <c r="G35" s="207">
        <f>C35*'Adj. By Account (TC)'!E35</f>
        <v>1295.4942131072714</v>
      </c>
      <c r="H35" s="209">
        <f t="shared" si="2"/>
        <v>485190.30010698695</v>
      </c>
      <c r="J35" s="207">
        <f>C35*'Adj. By Account (TC)'!H35</f>
        <v>3820.4089173845828</v>
      </c>
      <c r="K35" s="209">
        <f t="shared" si="3"/>
        <v>489010.70902437152</v>
      </c>
      <c r="N35" s="206"/>
      <c r="O35" s="206"/>
    </row>
    <row r="36" spans="1:15">
      <c r="A36" s="197" t="str">
        <f t="shared" si="1"/>
        <v>JBG</v>
      </c>
      <c r="B36" s="206" t="s">
        <v>177</v>
      </c>
      <c r="C36" s="225">
        <v>0.22498093236399827</v>
      </c>
      <c r="D36" s="207">
        <f>'Adj. By Account (TC)'!B36*C36</f>
        <v>32250.345057651881</v>
      </c>
      <c r="E36" s="208">
        <f t="shared" si="0"/>
        <v>1.0254886185923635E-3</v>
      </c>
      <c r="G36" s="207">
        <f>C36*'Adj. By Account (TC)'!E36</f>
        <v>86.341359493871622</v>
      </c>
      <c r="H36" s="209">
        <f t="shared" si="2"/>
        <v>32336.686417145753</v>
      </c>
      <c r="J36" s="207">
        <f>C36*'Adj. By Account (TC)'!H36</f>
        <v>254.62043474383449</v>
      </c>
      <c r="K36" s="209">
        <f t="shared" si="3"/>
        <v>32591.306851889589</v>
      </c>
      <c r="N36" s="206"/>
      <c r="O36" s="206"/>
    </row>
    <row r="37" spans="1:15">
      <c r="A37" s="197" t="str">
        <f t="shared" si="1"/>
        <v>SG</v>
      </c>
      <c r="B37" s="206" t="s">
        <v>178</v>
      </c>
      <c r="C37" s="225">
        <v>8.043396137671209E-2</v>
      </c>
      <c r="D37" s="207">
        <f>'Adj. By Account (TC)'!B37*C37</f>
        <v>315216.24404436175</v>
      </c>
      <c r="E37" s="208">
        <f t="shared" si="0"/>
        <v>1.0023169367182623E-2</v>
      </c>
      <c r="G37" s="207">
        <f>C37*'Adj. By Account (TC)'!E37</f>
        <v>843.90411937266242</v>
      </c>
      <c r="H37" s="209">
        <f t="shared" si="2"/>
        <v>316060.14816373441</v>
      </c>
      <c r="J37" s="207">
        <f>C37*'Adj. By Account (TC)'!H37</f>
        <v>2488.6709569592963</v>
      </c>
      <c r="K37" s="209">
        <f t="shared" si="3"/>
        <v>318548.81912069372</v>
      </c>
      <c r="N37" s="206"/>
      <c r="O37" s="206"/>
    </row>
    <row r="38" spans="1:15">
      <c r="A38" s="197" t="str">
        <f t="shared" si="1"/>
        <v>CA</v>
      </c>
      <c r="B38" s="206" t="s">
        <v>179</v>
      </c>
      <c r="C38" s="225">
        <v>0</v>
      </c>
      <c r="D38" s="207">
        <f>'Adj. By Account (TC)'!B38*C38</f>
        <v>0</v>
      </c>
      <c r="E38" s="208">
        <f t="shared" si="0"/>
        <v>0</v>
      </c>
      <c r="G38" s="207">
        <f>C38*'Adj. By Account (TC)'!E38</f>
        <v>0</v>
      </c>
      <c r="H38" s="209">
        <f t="shared" si="2"/>
        <v>0</v>
      </c>
      <c r="J38" s="207">
        <f>C38*'Adj. By Account (TC)'!H38</f>
        <v>0</v>
      </c>
      <c r="K38" s="209">
        <f t="shared" si="3"/>
        <v>0</v>
      </c>
      <c r="N38" s="206"/>
      <c r="O38" s="206"/>
    </row>
    <row r="39" spans="1:15">
      <c r="A39" s="197" t="str">
        <f t="shared" si="1"/>
        <v>IDU</v>
      </c>
      <c r="B39" s="206" t="s">
        <v>180</v>
      </c>
      <c r="C39" s="225">
        <v>0</v>
      </c>
      <c r="D39" s="207">
        <f>'Adj. By Account (TC)'!B39*C39</f>
        <v>0</v>
      </c>
      <c r="E39" s="208">
        <f t="shared" si="0"/>
        <v>0</v>
      </c>
      <c r="G39" s="207">
        <f>C39*'Adj. By Account (TC)'!E39</f>
        <v>0</v>
      </c>
      <c r="H39" s="209">
        <f t="shared" si="2"/>
        <v>0</v>
      </c>
      <c r="J39" s="207">
        <f>C39*'Adj. By Account (TC)'!H39</f>
        <v>0</v>
      </c>
      <c r="K39" s="209">
        <f t="shared" si="3"/>
        <v>0</v>
      </c>
      <c r="N39" s="206"/>
      <c r="O39" s="206"/>
    </row>
    <row r="40" spans="1:15">
      <c r="A40" s="197" t="str">
        <f t="shared" si="1"/>
        <v>OR</v>
      </c>
      <c r="B40" s="206" t="s">
        <v>181</v>
      </c>
      <c r="C40" s="225">
        <v>0</v>
      </c>
      <c r="D40" s="207">
        <f>'Adj. By Account (TC)'!B40*C40</f>
        <v>0</v>
      </c>
      <c r="E40" s="208">
        <f t="shared" si="0"/>
        <v>0</v>
      </c>
      <c r="G40" s="207">
        <f>C40*'Adj. By Account (TC)'!E40</f>
        <v>0</v>
      </c>
      <c r="H40" s="209">
        <f t="shared" si="2"/>
        <v>0</v>
      </c>
      <c r="J40" s="207">
        <f>C40*'Adj. By Account (TC)'!H40</f>
        <v>0</v>
      </c>
      <c r="K40" s="209">
        <f t="shared" si="3"/>
        <v>0</v>
      </c>
      <c r="N40" s="206"/>
      <c r="O40" s="206"/>
    </row>
    <row r="41" spans="1:15">
      <c r="A41" s="197" t="str">
        <f t="shared" si="1"/>
        <v>SNPD</v>
      </c>
      <c r="B41" s="206" t="s">
        <v>182</v>
      </c>
      <c r="C41" s="225">
        <v>6.4658033670252593E-2</v>
      </c>
      <c r="D41" s="207">
        <f>'Adj. By Account (TC)'!B41*C41</f>
        <v>2040690.0873823981</v>
      </c>
      <c r="E41" s="208">
        <f t="shared" si="0"/>
        <v>6.4889366453100297E-2</v>
      </c>
      <c r="G41" s="207">
        <f>C41*'Adj. By Account (TC)'!E41</f>
        <v>5463.382054836612</v>
      </c>
      <c r="H41" s="209">
        <f t="shared" si="2"/>
        <v>2046153.4694372348</v>
      </c>
      <c r="J41" s="207">
        <f>C41*'Adj. By Account (TC)'!H41</f>
        <v>16111.498847466022</v>
      </c>
      <c r="K41" s="209">
        <f t="shared" si="3"/>
        <v>2062264.9682847008</v>
      </c>
      <c r="N41" s="206"/>
      <c r="O41" s="206"/>
    </row>
    <row r="42" spans="1:15">
      <c r="A42" s="197" t="str">
        <f t="shared" si="1"/>
        <v>UT</v>
      </c>
      <c r="B42" s="206" t="s">
        <v>183</v>
      </c>
      <c r="C42" s="225">
        <v>0</v>
      </c>
      <c r="D42" s="207">
        <f>'Adj. By Account (TC)'!B42*C42</f>
        <v>0</v>
      </c>
      <c r="E42" s="208">
        <f t="shared" si="0"/>
        <v>0</v>
      </c>
      <c r="G42" s="207">
        <f>C42*'Adj. By Account (TC)'!E42</f>
        <v>0</v>
      </c>
      <c r="H42" s="209">
        <f t="shared" si="2"/>
        <v>0</v>
      </c>
      <c r="J42" s="207">
        <f>C42*'Adj. By Account (TC)'!H42</f>
        <v>0</v>
      </c>
      <c r="K42" s="209">
        <f t="shared" si="3"/>
        <v>0</v>
      </c>
      <c r="N42" s="206"/>
      <c r="O42" s="206"/>
    </row>
    <row r="43" spans="1:15">
      <c r="A43" s="197" t="str">
        <f t="shared" si="1"/>
        <v>WA</v>
      </c>
      <c r="B43" s="206" t="s">
        <v>184</v>
      </c>
      <c r="C43" s="225">
        <v>1</v>
      </c>
      <c r="D43" s="207">
        <f>'Adj. By Account (TC)'!B43*C43</f>
        <v>2010524.6375405146</v>
      </c>
      <c r="E43" s="208">
        <f t="shared" si="0"/>
        <v>6.3930172824868695E-2</v>
      </c>
      <c r="G43" s="207">
        <f>C43*'Adj. By Account (TC)'!E43</f>
        <v>5382.6224243757151</v>
      </c>
      <c r="H43" s="209">
        <f t="shared" si="2"/>
        <v>2015907.2599648903</v>
      </c>
      <c r="J43" s="207">
        <f>C43*'Adj. By Account (TC)'!H43</f>
        <v>15873.338916486886</v>
      </c>
      <c r="K43" s="209">
        <f t="shared" si="3"/>
        <v>2031780.5988813771</v>
      </c>
      <c r="N43" s="206"/>
      <c r="O43" s="206"/>
    </row>
    <row r="44" spans="1:15">
      <c r="A44" s="197" t="str">
        <f t="shared" si="1"/>
        <v>WYP</v>
      </c>
      <c r="B44" s="206" t="s">
        <v>185</v>
      </c>
      <c r="C44" s="225">
        <v>0</v>
      </c>
      <c r="D44" s="207">
        <f>'Adj. By Account (TC)'!B44*C44</f>
        <v>0</v>
      </c>
      <c r="E44" s="208">
        <f t="shared" si="0"/>
        <v>0</v>
      </c>
      <c r="G44" s="207">
        <f>C44*'Adj. By Account (TC)'!E44</f>
        <v>0</v>
      </c>
      <c r="H44" s="209">
        <f t="shared" si="2"/>
        <v>0</v>
      </c>
      <c r="J44" s="207">
        <f>C44*'Adj. By Account (TC)'!H44</f>
        <v>0</v>
      </c>
      <c r="K44" s="209">
        <f t="shared" si="3"/>
        <v>0</v>
      </c>
      <c r="N44" s="206"/>
      <c r="O44" s="206"/>
    </row>
    <row r="45" spans="1:15">
      <c r="A45" s="197" t="str">
        <f t="shared" si="1"/>
        <v>WYU</v>
      </c>
      <c r="B45" s="206" t="s">
        <v>186</v>
      </c>
      <c r="C45" s="225">
        <v>0</v>
      </c>
      <c r="D45" s="207">
        <f>'Adj. By Account (TC)'!B45*C45</f>
        <v>0</v>
      </c>
      <c r="E45" s="208">
        <f t="shared" si="0"/>
        <v>0</v>
      </c>
      <c r="G45" s="207">
        <f>C45*'Adj. By Account (TC)'!E45</f>
        <v>0</v>
      </c>
      <c r="H45" s="209">
        <f t="shared" si="2"/>
        <v>0</v>
      </c>
      <c r="J45" s="207">
        <f>C45*'Adj. By Account (TC)'!H45</f>
        <v>0</v>
      </c>
      <c r="K45" s="209">
        <f t="shared" si="3"/>
        <v>0</v>
      </c>
      <c r="N45" s="206"/>
      <c r="O45" s="206"/>
    </row>
    <row r="46" spans="1:15">
      <c r="A46" s="197" t="str">
        <f t="shared" si="1"/>
        <v>CA</v>
      </c>
      <c r="B46" s="206" t="s">
        <v>187</v>
      </c>
      <c r="C46" s="225">
        <v>0</v>
      </c>
      <c r="D46" s="207">
        <f>'Adj. By Account (TC)'!B46*C46</f>
        <v>0</v>
      </c>
      <c r="E46" s="208">
        <f t="shared" si="0"/>
        <v>0</v>
      </c>
      <c r="G46" s="207">
        <f>C46*'Adj. By Account (TC)'!E46</f>
        <v>0</v>
      </c>
      <c r="H46" s="209">
        <f t="shared" si="2"/>
        <v>0</v>
      </c>
      <c r="J46" s="207">
        <f>C46*'Adj. By Account (TC)'!H46</f>
        <v>0</v>
      </c>
      <c r="K46" s="209">
        <f t="shared" si="3"/>
        <v>0</v>
      </c>
      <c r="N46" s="206"/>
      <c r="O46" s="206"/>
    </row>
    <row r="47" spans="1:15">
      <c r="A47" s="197" t="str">
        <f t="shared" si="1"/>
        <v>IDU</v>
      </c>
      <c r="B47" s="206" t="s">
        <v>188</v>
      </c>
      <c r="C47" s="225">
        <v>0</v>
      </c>
      <c r="D47" s="207">
        <f>'Adj. By Account (TC)'!B47*C47</f>
        <v>0</v>
      </c>
      <c r="E47" s="208">
        <f t="shared" si="0"/>
        <v>0</v>
      </c>
      <c r="G47" s="207">
        <f>C47*'Adj. By Account (TC)'!E47</f>
        <v>0</v>
      </c>
      <c r="H47" s="209">
        <f t="shared" si="2"/>
        <v>0</v>
      </c>
      <c r="J47" s="207">
        <f>C47*'Adj. By Account (TC)'!H47</f>
        <v>0</v>
      </c>
      <c r="K47" s="209">
        <f t="shared" si="3"/>
        <v>0</v>
      </c>
      <c r="N47" s="206"/>
      <c r="O47" s="206"/>
    </row>
    <row r="48" spans="1:15">
      <c r="A48" s="197" t="str">
        <f t="shared" si="1"/>
        <v>OR</v>
      </c>
      <c r="B48" s="206" t="s">
        <v>189</v>
      </c>
      <c r="C48" s="225">
        <v>0</v>
      </c>
      <c r="D48" s="207">
        <f>'Adj. By Account (TC)'!B48*C48</f>
        <v>0</v>
      </c>
      <c r="E48" s="208">
        <f t="shared" si="0"/>
        <v>0</v>
      </c>
      <c r="G48" s="207">
        <f>C48*'Adj. By Account (TC)'!E48</f>
        <v>0</v>
      </c>
      <c r="H48" s="209">
        <f t="shared" si="2"/>
        <v>0</v>
      </c>
      <c r="J48" s="207">
        <f>C48*'Adj. By Account (TC)'!H48</f>
        <v>0</v>
      </c>
      <c r="K48" s="209">
        <f t="shared" si="3"/>
        <v>0</v>
      </c>
      <c r="N48" s="206"/>
      <c r="O48" s="206"/>
    </row>
    <row r="49" spans="1:15">
      <c r="A49" s="197" t="str">
        <f t="shared" si="1"/>
        <v>SNPD</v>
      </c>
      <c r="B49" s="206" t="s">
        <v>190</v>
      </c>
      <c r="C49" s="225">
        <v>6.4658033670252593E-2</v>
      </c>
      <c r="D49" s="207">
        <f>'Adj. By Account (TC)'!B49*C49</f>
        <v>731242.50334393291</v>
      </c>
      <c r="E49" s="208">
        <f t="shared" si="0"/>
        <v>2.3251871050361705E-2</v>
      </c>
      <c r="G49" s="207">
        <f>C49*'Adj. By Account (TC)'!E49</f>
        <v>1957.6991112979442</v>
      </c>
      <c r="H49" s="209">
        <f t="shared" si="2"/>
        <v>733200.20245523087</v>
      </c>
      <c r="J49" s="207">
        <f>C49*'Adj. By Account (TC)'!H49</f>
        <v>5773.2493643638036</v>
      </c>
      <c r="K49" s="209">
        <f t="shared" si="3"/>
        <v>738973.45181959472</v>
      </c>
      <c r="N49" s="206"/>
      <c r="O49" s="206"/>
    </row>
    <row r="50" spans="1:15">
      <c r="A50" s="197" t="str">
        <f t="shared" si="1"/>
        <v>UT</v>
      </c>
      <c r="B50" s="206" t="s">
        <v>191</v>
      </c>
      <c r="C50" s="225">
        <v>0</v>
      </c>
      <c r="D50" s="207">
        <f>'Adj. By Account (TC)'!B50*C50</f>
        <v>0</v>
      </c>
      <c r="E50" s="208">
        <f t="shared" si="0"/>
        <v>0</v>
      </c>
      <c r="G50" s="207">
        <f>C50*'Adj. By Account (TC)'!E50</f>
        <v>0</v>
      </c>
      <c r="H50" s="209">
        <f t="shared" si="2"/>
        <v>0</v>
      </c>
      <c r="J50" s="207">
        <f>C50*'Adj. By Account (TC)'!H50</f>
        <v>0</v>
      </c>
      <c r="K50" s="209">
        <f t="shared" si="3"/>
        <v>0</v>
      </c>
      <c r="N50" s="206"/>
      <c r="O50" s="206"/>
    </row>
    <row r="51" spans="1:15">
      <c r="A51" s="197" t="str">
        <f t="shared" si="1"/>
        <v>WA</v>
      </c>
      <c r="B51" s="206" t="s">
        <v>192</v>
      </c>
      <c r="C51" s="225">
        <v>1</v>
      </c>
      <c r="D51" s="207">
        <f>'Adj. By Account (TC)'!B51*C51</f>
        <v>2629585.8323164289</v>
      </c>
      <c r="E51" s="208">
        <f t="shared" si="0"/>
        <v>8.3614929943591834E-2</v>
      </c>
      <c r="G51" s="207">
        <f>C51*'Adj. By Account (TC)'!E51</f>
        <v>7039.9871772582874</v>
      </c>
      <c r="H51" s="209">
        <f t="shared" si="2"/>
        <v>2636625.8194936872</v>
      </c>
      <c r="J51" s="207">
        <f>C51*'Adj. By Account (TC)'!H51</f>
        <v>20760.90307324563</v>
      </c>
      <c r="K51" s="209">
        <f t="shared" si="3"/>
        <v>2657386.7225669329</v>
      </c>
      <c r="N51" s="206"/>
      <c r="O51" s="206"/>
    </row>
    <row r="52" spans="1:15">
      <c r="A52" s="197" t="str">
        <f t="shared" si="1"/>
        <v>WYP</v>
      </c>
      <c r="B52" s="206" t="s">
        <v>193</v>
      </c>
      <c r="C52" s="225">
        <v>0</v>
      </c>
      <c r="D52" s="207">
        <f>'Adj. By Account (TC)'!B52*C52</f>
        <v>0</v>
      </c>
      <c r="E52" s="208">
        <f t="shared" si="0"/>
        <v>0</v>
      </c>
      <c r="G52" s="207">
        <f>C52*'Adj. By Account (TC)'!E52</f>
        <v>0</v>
      </c>
      <c r="H52" s="209">
        <f t="shared" si="2"/>
        <v>0</v>
      </c>
      <c r="J52" s="207">
        <f>C52*'Adj. By Account (TC)'!H52</f>
        <v>0</v>
      </c>
      <c r="K52" s="209">
        <f t="shared" si="3"/>
        <v>0</v>
      </c>
      <c r="N52" s="206"/>
      <c r="O52" s="206"/>
    </row>
    <row r="53" spans="1:15">
      <c r="A53" s="197" t="str">
        <f t="shared" si="1"/>
        <v>WYU</v>
      </c>
      <c r="B53" s="206" t="s">
        <v>194</v>
      </c>
      <c r="C53" s="225">
        <v>0</v>
      </c>
      <c r="D53" s="207">
        <f>'Adj. By Account (TC)'!B53*C53</f>
        <v>0</v>
      </c>
      <c r="E53" s="208">
        <f t="shared" si="0"/>
        <v>0</v>
      </c>
      <c r="G53" s="207">
        <f>C53*'Adj. By Account (TC)'!E53</f>
        <v>0</v>
      </c>
      <c r="H53" s="209">
        <f t="shared" si="2"/>
        <v>0</v>
      </c>
      <c r="J53" s="207">
        <f>C53*'Adj. By Account (TC)'!H53</f>
        <v>0</v>
      </c>
      <c r="K53" s="209">
        <f t="shared" si="3"/>
        <v>0</v>
      </c>
      <c r="N53" s="206"/>
      <c r="O53" s="206"/>
    </row>
    <row r="54" spans="1:15">
      <c r="A54" s="197" t="str">
        <f t="shared" si="1"/>
        <v>CA</v>
      </c>
      <c r="B54" s="206" t="s">
        <v>195</v>
      </c>
      <c r="C54" s="225">
        <v>0</v>
      </c>
      <c r="D54" s="207">
        <f>'Adj. By Account (TC)'!B54*C54</f>
        <v>0</v>
      </c>
      <c r="E54" s="208">
        <f t="shared" si="0"/>
        <v>0</v>
      </c>
      <c r="G54" s="207">
        <f>C54*'Adj. By Account (TC)'!E54</f>
        <v>0</v>
      </c>
      <c r="H54" s="209">
        <f t="shared" si="2"/>
        <v>0</v>
      </c>
      <c r="J54" s="207">
        <f>C54*'Adj. By Account (TC)'!H54</f>
        <v>0</v>
      </c>
      <c r="K54" s="209">
        <f t="shared" si="3"/>
        <v>0</v>
      </c>
      <c r="N54" s="206"/>
      <c r="O54" s="206"/>
    </row>
    <row r="55" spans="1:15">
      <c r="A55" s="197" t="str">
        <f t="shared" si="1"/>
        <v>CN</v>
      </c>
      <c r="B55" s="206" t="s">
        <v>196</v>
      </c>
      <c r="C55" s="225">
        <v>6.9301032461305659E-2</v>
      </c>
      <c r="D55" s="207">
        <f>'Adj. By Account (TC)'!B55*C55</f>
        <v>2531662.0705755963</v>
      </c>
      <c r="E55" s="208">
        <f t="shared" si="0"/>
        <v>8.0501174013989832E-2</v>
      </c>
      <c r="G55" s="207">
        <f>C55*'Adj. By Account (TC)'!E55</f>
        <v>6777.8234484565273</v>
      </c>
      <c r="H55" s="209">
        <f t="shared" si="2"/>
        <v>2538439.8940240527</v>
      </c>
      <c r="J55" s="207">
        <f>C55*'Adj. By Account (TC)'!H55</f>
        <v>19987.78294874369</v>
      </c>
      <c r="K55" s="209">
        <f t="shared" si="3"/>
        <v>2558427.6769727962</v>
      </c>
      <c r="N55" s="206"/>
      <c r="O55" s="206"/>
    </row>
    <row r="56" spans="1:15">
      <c r="A56" s="197" t="str">
        <f t="shared" si="1"/>
        <v>IDU</v>
      </c>
      <c r="B56" s="206" t="s">
        <v>197</v>
      </c>
      <c r="C56" s="225">
        <v>0</v>
      </c>
      <c r="D56" s="207">
        <f>'Adj. By Account (TC)'!B56*C56</f>
        <v>0</v>
      </c>
      <c r="E56" s="208">
        <f t="shared" si="0"/>
        <v>0</v>
      </c>
      <c r="G56" s="207">
        <f>C56*'Adj. By Account (TC)'!E56</f>
        <v>0</v>
      </c>
      <c r="H56" s="209">
        <f t="shared" si="2"/>
        <v>0</v>
      </c>
      <c r="J56" s="207">
        <f>C56*'Adj. By Account (TC)'!H56</f>
        <v>0</v>
      </c>
      <c r="K56" s="209">
        <f t="shared" si="3"/>
        <v>0</v>
      </c>
      <c r="N56" s="206"/>
      <c r="O56" s="206"/>
    </row>
    <row r="57" spans="1:15">
      <c r="A57" s="197" t="str">
        <f t="shared" si="1"/>
        <v>OR</v>
      </c>
      <c r="B57" s="206" t="s">
        <v>198</v>
      </c>
      <c r="C57" s="225">
        <v>0</v>
      </c>
      <c r="D57" s="207">
        <f>'Adj. By Account (TC)'!B57*C57</f>
        <v>0</v>
      </c>
      <c r="E57" s="208">
        <f t="shared" si="0"/>
        <v>0</v>
      </c>
      <c r="G57" s="207">
        <f>C57*'Adj. By Account (TC)'!E57</f>
        <v>0</v>
      </c>
      <c r="H57" s="209">
        <f t="shared" si="2"/>
        <v>0</v>
      </c>
      <c r="J57" s="207">
        <f>C57*'Adj. By Account (TC)'!H57</f>
        <v>0</v>
      </c>
      <c r="K57" s="209">
        <f t="shared" si="3"/>
        <v>0</v>
      </c>
      <c r="N57" s="206"/>
      <c r="O57" s="206"/>
    </row>
    <row r="58" spans="1:15">
      <c r="A58" s="197" t="str">
        <f t="shared" si="1"/>
        <v>UT</v>
      </c>
      <c r="B58" s="206" t="s">
        <v>199</v>
      </c>
      <c r="C58" s="225">
        <v>0</v>
      </c>
      <c r="D58" s="207">
        <f>'Adj. By Account (TC)'!B58*C58</f>
        <v>0</v>
      </c>
      <c r="E58" s="208">
        <f t="shared" si="0"/>
        <v>0</v>
      </c>
      <c r="G58" s="207">
        <f>C58*'Adj. By Account (TC)'!E58</f>
        <v>0</v>
      </c>
      <c r="H58" s="209">
        <f t="shared" si="2"/>
        <v>0</v>
      </c>
      <c r="J58" s="207">
        <f>C58*'Adj. By Account (TC)'!H58</f>
        <v>0</v>
      </c>
      <c r="K58" s="209">
        <f t="shared" si="3"/>
        <v>0</v>
      </c>
      <c r="N58" s="206"/>
      <c r="O58" s="206"/>
    </row>
    <row r="59" spans="1:15">
      <c r="A59" s="197" t="str">
        <f t="shared" si="1"/>
        <v>WA</v>
      </c>
      <c r="B59" s="206" t="s">
        <v>200</v>
      </c>
      <c r="C59" s="225">
        <v>1</v>
      </c>
      <c r="D59" s="207">
        <f>'Adj. By Account (TC)'!B59*C59</f>
        <v>1202130.1300292267</v>
      </c>
      <c r="E59" s="208">
        <f t="shared" si="0"/>
        <v>3.822504113392227E-2</v>
      </c>
      <c r="G59" s="207">
        <f>C59*'Adj. By Account (TC)'!E59</f>
        <v>3218.37020750392</v>
      </c>
      <c r="H59" s="209">
        <f t="shared" si="2"/>
        <v>1205348.5002367306</v>
      </c>
      <c r="J59" s="207">
        <f>C59*'Adj. By Account (TC)'!H59</f>
        <v>9490.9650045459057</v>
      </c>
      <c r="K59" s="209">
        <f t="shared" si="3"/>
        <v>1214839.4652412764</v>
      </c>
      <c r="N59" s="206"/>
      <c r="O59" s="206"/>
    </row>
    <row r="60" spans="1:15">
      <c r="A60" s="197" t="str">
        <f t="shared" si="1"/>
        <v>WYP</v>
      </c>
      <c r="B60" s="206" t="s">
        <v>201</v>
      </c>
      <c r="C60" s="225">
        <v>0</v>
      </c>
      <c r="D60" s="207">
        <f>'Adj. By Account (TC)'!B60*C60</f>
        <v>0</v>
      </c>
      <c r="E60" s="208">
        <f t="shared" si="0"/>
        <v>0</v>
      </c>
      <c r="G60" s="207">
        <f>C60*'Adj. By Account (TC)'!E60</f>
        <v>0</v>
      </c>
      <c r="H60" s="209">
        <f t="shared" si="2"/>
        <v>0</v>
      </c>
      <c r="J60" s="207">
        <f>C60*'Adj. By Account (TC)'!H60</f>
        <v>0</v>
      </c>
      <c r="K60" s="209">
        <f t="shared" si="3"/>
        <v>0</v>
      </c>
      <c r="N60" s="206"/>
      <c r="O60" s="206"/>
    </row>
    <row r="61" spans="1:15">
      <c r="A61" s="197" t="str">
        <f t="shared" si="1"/>
        <v>WYU</v>
      </c>
      <c r="B61" s="206" t="s">
        <v>202</v>
      </c>
      <c r="C61" s="225">
        <v>0</v>
      </c>
      <c r="D61" s="207">
        <f>'Adj. By Account (TC)'!B61*C61</f>
        <v>0</v>
      </c>
      <c r="E61" s="208">
        <f t="shared" si="0"/>
        <v>0</v>
      </c>
      <c r="G61" s="207">
        <f>C61*'Adj. By Account (TC)'!E61</f>
        <v>0</v>
      </c>
      <c r="H61" s="209">
        <f t="shared" si="2"/>
        <v>0</v>
      </c>
      <c r="J61" s="207">
        <f>C61*'Adj. By Account (TC)'!H61</f>
        <v>0</v>
      </c>
      <c r="K61" s="209">
        <f t="shared" si="3"/>
        <v>0</v>
      </c>
      <c r="N61" s="206"/>
      <c r="O61" s="206"/>
    </row>
    <row r="62" spans="1:15">
      <c r="A62" s="197" t="str">
        <f t="shared" si="1"/>
        <v>CA</v>
      </c>
      <c r="B62" s="206" t="s">
        <v>203</v>
      </c>
      <c r="C62" s="225">
        <v>0</v>
      </c>
      <c r="D62" s="207">
        <f>'Adj. By Account (TC)'!B62*C62</f>
        <v>0</v>
      </c>
      <c r="E62" s="208">
        <f t="shared" si="0"/>
        <v>0</v>
      </c>
      <c r="G62" s="207">
        <f>C62*'Adj. By Account (TC)'!E62</f>
        <v>0</v>
      </c>
      <c r="H62" s="209">
        <f t="shared" si="2"/>
        <v>0</v>
      </c>
      <c r="J62" s="207">
        <f>C62*'Adj. By Account (TC)'!H62</f>
        <v>0</v>
      </c>
      <c r="K62" s="209">
        <f t="shared" si="3"/>
        <v>0</v>
      </c>
      <c r="N62" s="206"/>
      <c r="O62" s="206"/>
    </row>
    <row r="63" spans="1:15">
      <c r="A63" s="197" t="str">
        <f t="shared" si="1"/>
        <v>CN</v>
      </c>
      <c r="B63" s="206" t="s">
        <v>204</v>
      </c>
      <c r="C63" s="225">
        <v>6.9301032461305659E-2</v>
      </c>
      <c r="D63" s="207">
        <f>'Adj. By Account (TC)'!B63*C63</f>
        <v>175396.64315944727</v>
      </c>
      <c r="E63" s="208">
        <f t="shared" si="0"/>
        <v>5.5772197468827722E-3</v>
      </c>
      <c r="G63" s="207">
        <f>C63*'Adj. By Account (TC)'!E63</f>
        <v>469.57589427264185</v>
      </c>
      <c r="H63" s="209">
        <f t="shared" si="2"/>
        <v>175866.21905371992</v>
      </c>
      <c r="J63" s="207">
        <f>C63*'Adj. By Account (TC)'!H63</f>
        <v>1384.778037383247</v>
      </c>
      <c r="K63" s="209">
        <f t="shared" si="3"/>
        <v>177250.99709110317</v>
      </c>
      <c r="N63" s="206"/>
      <c r="O63" s="206"/>
    </row>
    <row r="64" spans="1:15">
      <c r="A64" s="197" t="str">
        <f t="shared" si="1"/>
        <v>IDU</v>
      </c>
      <c r="B64" s="206" t="s">
        <v>205</v>
      </c>
      <c r="C64" s="225">
        <v>0</v>
      </c>
      <c r="D64" s="207">
        <f>'Adj. By Account (TC)'!B64*C64</f>
        <v>0</v>
      </c>
      <c r="E64" s="208">
        <f t="shared" si="0"/>
        <v>0</v>
      </c>
      <c r="G64" s="207">
        <f>C64*'Adj. By Account (TC)'!E64</f>
        <v>0</v>
      </c>
      <c r="H64" s="209">
        <f t="shared" si="2"/>
        <v>0</v>
      </c>
      <c r="J64" s="207">
        <f>C64*'Adj. By Account (TC)'!H64</f>
        <v>0</v>
      </c>
      <c r="K64" s="209">
        <f t="shared" si="3"/>
        <v>0</v>
      </c>
      <c r="N64" s="206"/>
      <c r="O64" s="206"/>
    </row>
    <row r="65" spans="1:15">
      <c r="A65" s="197" t="str">
        <f t="shared" si="1"/>
        <v>OR</v>
      </c>
      <c r="B65" s="206" t="s">
        <v>206</v>
      </c>
      <c r="C65" s="225">
        <v>0</v>
      </c>
      <c r="D65" s="207">
        <f>'Adj. By Account (TC)'!B65*C65</f>
        <v>0</v>
      </c>
      <c r="E65" s="208">
        <f t="shared" si="0"/>
        <v>0</v>
      </c>
      <c r="G65" s="207">
        <f>C65*'Adj. By Account (TC)'!E65</f>
        <v>0</v>
      </c>
      <c r="H65" s="209">
        <f t="shared" si="2"/>
        <v>0</v>
      </c>
      <c r="J65" s="207">
        <f>C65*'Adj. By Account (TC)'!H65</f>
        <v>0</v>
      </c>
      <c r="K65" s="209">
        <f t="shared" si="3"/>
        <v>0</v>
      </c>
      <c r="N65" s="206"/>
      <c r="O65" s="206"/>
    </row>
    <row r="66" spans="1:15">
      <c r="A66" s="197" t="str">
        <f t="shared" si="1"/>
        <v>OTHE</v>
      </c>
      <c r="B66" s="206" t="s">
        <v>207</v>
      </c>
      <c r="C66" s="225">
        <v>0</v>
      </c>
      <c r="D66" s="207">
        <f>'Adj. By Account (TC)'!B66*C66</f>
        <v>0</v>
      </c>
      <c r="E66" s="208">
        <f t="shared" si="0"/>
        <v>0</v>
      </c>
      <c r="G66" s="207">
        <f>C66*'Adj. By Account (TC)'!E66</f>
        <v>0</v>
      </c>
      <c r="H66" s="209">
        <f t="shared" si="2"/>
        <v>0</v>
      </c>
      <c r="J66" s="207">
        <f>C66*'Adj. By Account (TC)'!H66</f>
        <v>0</v>
      </c>
      <c r="K66" s="209">
        <f t="shared" si="3"/>
        <v>0</v>
      </c>
      <c r="N66" s="206"/>
      <c r="O66" s="206"/>
    </row>
    <row r="67" spans="1:15">
      <c r="A67" s="197" t="str">
        <f t="shared" si="1"/>
        <v>UT</v>
      </c>
      <c r="B67" s="206" t="s">
        <v>208</v>
      </c>
      <c r="C67" s="225">
        <v>0</v>
      </c>
      <c r="D67" s="207">
        <f>'Adj. By Account (TC)'!B67*C67</f>
        <v>0</v>
      </c>
      <c r="E67" s="208">
        <f t="shared" si="0"/>
        <v>0</v>
      </c>
      <c r="G67" s="207">
        <f>C67*'Adj. By Account (TC)'!E67</f>
        <v>0</v>
      </c>
      <c r="H67" s="209">
        <f t="shared" si="2"/>
        <v>0</v>
      </c>
      <c r="J67" s="207">
        <f>C67*'Adj. By Account (TC)'!H67</f>
        <v>0</v>
      </c>
      <c r="K67" s="209">
        <f t="shared" si="3"/>
        <v>0</v>
      </c>
      <c r="N67" s="206"/>
      <c r="O67" s="206"/>
    </row>
    <row r="68" spans="1:15">
      <c r="A68" s="197" t="str">
        <f t="shared" si="1"/>
        <v>WA</v>
      </c>
      <c r="B68" s="211" t="s">
        <v>209</v>
      </c>
      <c r="C68" s="225">
        <v>1</v>
      </c>
      <c r="D68" s="207">
        <f>'Adj. By Account (TC)'!B68*C68</f>
        <v>453792.55451283569</v>
      </c>
      <c r="E68" s="208">
        <f t="shared" si="0"/>
        <v>1.4429585141584531E-2</v>
      </c>
      <c r="G68" s="207">
        <f>C68*'Adj. By Account (TC)'!E68</f>
        <v>1214.9037790074369</v>
      </c>
      <c r="H68" s="209">
        <f t="shared" si="2"/>
        <v>455007.45829184313</v>
      </c>
      <c r="J68" s="207">
        <f>C68*'Adj. By Account (TC)'!H68</f>
        <v>3582.7479460148807</v>
      </c>
      <c r="K68" s="209">
        <f t="shared" si="3"/>
        <v>458590.20623785799</v>
      </c>
      <c r="N68" s="211"/>
      <c r="O68" s="211"/>
    </row>
    <row r="69" spans="1:15">
      <c r="A69" s="197" t="str">
        <f t="shared" si="1"/>
        <v>WYP</v>
      </c>
      <c r="B69" s="211" t="s">
        <v>210</v>
      </c>
      <c r="C69" s="225">
        <v>0</v>
      </c>
      <c r="D69" s="207">
        <f>'Adj. By Account (TC)'!B69*C69</f>
        <v>0</v>
      </c>
      <c r="E69" s="222">
        <f t="shared" si="0"/>
        <v>0</v>
      </c>
      <c r="F69" s="213"/>
      <c r="G69" s="207">
        <f>C69*'Adj. By Account (TC)'!E69</f>
        <v>0</v>
      </c>
      <c r="H69" s="209">
        <f t="shared" si="2"/>
        <v>0</v>
      </c>
      <c r="I69" s="213"/>
      <c r="J69" s="207">
        <f>C69*'Adj. By Account (TC)'!H69</f>
        <v>0</v>
      </c>
      <c r="K69" s="209">
        <f t="shared" si="3"/>
        <v>0</v>
      </c>
      <c r="N69" s="211"/>
      <c r="O69" s="211"/>
    </row>
    <row r="70" spans="1:15">
      <c r="A70" s="197" t="str">
        <f t="shared" si="1"/>
        <v>CA</v>
      </c>
      <c r="B70" s="211" t="s">
        <v>211</v>
      </c>
      <c r="C70" s="225">
        <v>0</v>
      </c>
      <c r="D70" s="207">
        <f>'Adj. By Account (TC)'!B70*C70</f>
        <v>0</v>
      </c>
      <c r="E70" s="222">
        <f t="shared" si="0"/>
        <v>0</v>
      </c>
      <c r="F70" s="213"/>
      <c r="G70" s="207">
        <f>C70*'Adj. By Account (TC)'!E70</f>
        <v>0</v>
      </c>
      <c r="H70" s="209">
        <f t="shared" si="2"/>
        <v>0</v>
      </c>
      <c r="I70" s="213"/>
      <c r="J70" s="207">
        <f>C70*'Adj. By Account (TC)'!H70</f>
        <v>0</v>
      </c>
      <c r="K70" s="209">
        <f t="shared" si="3"/>
        <v>0</v>
      </c>
      <c r="N70" s="211"/>
      <c r="O70" s="211"/>
    </row>
    <row r="71" spans="1:15">
      <c r="A71" s="197" t="str">
        <f t="shared" si="1"/>
        <v>IDU</v>
      </c>
      <c r="B71" s="211" t="s">
        <v>212</v>
      </c>
      <c r="C71" s="225">
        <v>0</v>
      </c>
      <c r="D71" s="207">
        <f>'Adj. By Account (TC)'!B71*C71</f>
        <v>0</v>
      </c>
      <c r="E71" s="222">
        <f t="shared" si="0"/>
        <v>0</v>
      </c>
      <c r="F71" s="213"/>
      <c r="G71" s="207">
        <f>C71*'Adj. By Account (TC)'!E71</f>
        <v>0</v>
      </c>
      <c r="H71" s="209">
        <f t="shared" si="2"/>
        <v>0</v>
      </c>
      <c r="I71" s="213"/>
      <c r="J71" s="207">
        <f>C71*'Adj. By Account (TC)'!H71</f>
        <v>0</v>
      </c>
      <c r="K71" s="209">
        <f t="shared" si="3"/>
        <v>0</v>
      </c>
      <c r="N71" s="211"/>
      <c r="O71" s="211"/>
    </row>
    <row r="72" spans="1:15">
      <c r="A72" s="197" t="str">
        <f t="shared" si="1"/>
        <v>OR</v>
      </c>
      <c r="B72" s="206" t="s">
        <v>213</v>
      </c>
      <c r="C72" s="225">
        <v>0</v>
      </c>
      <c r="D72" s="207">
        <f>'Adj. By Account (TC)'!B72*C72</f>
        <v>0</v>
      </c>
      <c r="E72" s="222">
        <f t="shared" ref="E72:E83" si="4">D72/D$89</f>
        <v>0</v>
      </c>
      <c r="F72" s="213"/>
      <c r="G72" s="207">
        <f>C72*'Adj. By Account (TC)'!E72</f>
        <v>0</v>
      </c>
      <c r="H72" s="209">
        <f t="shared" si="2"/>
        <v>0</v>
      </c>
      <c r="I72" s="213"/>
      <c r="J72" s="207">
        <f>C72*'Adj. By Account (TC)'!H72</f>
        <v>0</v>
      </c>
      <c r="K72" s="209">
        <f t="shared" si="3"/>
        <v>0</v>
      </c>
      <c r="N72" s="206"/>
      <c r="O72" s="206"/>
    </row>
    <row r="73" spans="1:15">
      <c r="A73" s="197" t="str">
        <f t="shared" ref="A73:A83" si="5">MID(B73,4,4)</f>
        <v>SO</v>
      </c>
      <c r="B73" s="211" t="s">
        <v>214</v>
      </c>
      <c r="C73" s="225">
        <v>6.8509279244491156E-2</v>
      </c>
      <c r="D73" s="207">
        <f>'Adj. By Account (TC)'!B73*C73</f>
        <v>6752332.8621852221</v>
      </c>
      <c r="E73" s="208">
        <f t="shared" si="4"/>
        <v>0.21470903603480096</v>
      </c>
      <c r="G73" s="207">
        <f>C73*'Adj. By Account (TC)'!E73</f>
        <v>18077.499575090296</v>
      </c>
      <c r="H73" s="209">
        <f t="shared" ref="H73:H83" si="6">D73+G73</f>
        <v>6770410.3617603127</v>
      </c>
      <c r="J73" s="207">
        <f>C73*'Adj. By Account (TC)'!H73</f>
        <v>53310.49716929326</v>
      </c>
      <c r="K73" s="209">
        <f t="shared" ref="K73:K83" si="7">H73+J73</f>
        <v>6823720.8589296062</v>
      </c>
      <c r="N73" s="211"/>
      <c r="O73" s="211"/>
    </row>
    <row r="74" spans="1:15">
      <c r="A74" s="197" t="str">
        <f t="shared" si="5"/>
        <v>UT</v>
      </c>
      <c r="B74" s="206" t="s">
        <v>215</v>
      </c>
      <c r="C74" s="225">
        <v>0</v>
      </c>
      <c r="D74" s="207">
        <f>'Adj. By Account (TC)'!B74*C74</f>
        <v>0</v>
      </c>
      <c r="E74" s="222">
        <f t="shared" si="4"/>
        <v>0</v>
      </c>
      <c r="F74" s="213"/>
      <c r="G74" s="207">
        <f>C74*'Adj. By Account (TC)'!E74</f>
        <v>0</v>
      </c>
      <c r="H74" s="209">
        <f t="shared" si="6"/>
        <v>0</v>
      </c>
      <c r="I74" s="213"/>
      <c r="J74" s="207">
        <f>C74*'Adj. By Account (TC)'!H74</f>
        <v>0</v>
      </c>
      <c r="K74" s="209">
        <f t="shared" si="7"/>
        <v>0</v>
      </c>
      <c r="N74" s="206"/>
      <c r="O74" s="206"/>
    </row>
    <row r="75" spans="1:15">
      <c r="A75" s="197" t="str">
        <f t="shared" si="5"/>
        <v>WA</v>
      </c>
      <c r="B75" s="206" t="s">
        <v>216</v>
      </c>
      <c r="C75" s="225">
        <v>1</v>
      </c>
      <c r="D75" s="207">
        <f>'Adj. By Account (TC)'!B75*C75</f>
        <v>-536235.2103122765</v>
      </c>
      <c r="E75" s="208">
        <f t="shared" si="4"/>
        <v>-1.7051076634395548E-2</v>
      </c>
      <c r="G75" s="207">
        <f>C75*'Adj. By Account (TC)'!E75</f>
        <v>-1435.6211378228004</v>
      </c>
      <c r="H75" s="209">
        <f t="shared" si="6"/>
        <v>-537670.83145009924</v>
      </c>
      <c r="J75" s="207">
        <f>C75*'Adj. By Account (TC)'!H75</f>
        <v>-4233.6428379474974</v>
      </c>
      <c r="K75" s="209">
        <f t="shared" si="7"/>
        <v>-541904.47428804671</v>
      </c>
      <c r="N75" s="206"/>
      <c r="O75" s="206"/>
    </row>
    <row r="76" spans="1:15">
      <c r="A76" s="197" t="str">
        <f t="shared" si="5"/>
        <v>WYP</v>
      </c>
      <c r="B76" s="206" t="s">
        <v>217</v>
      </c>
      <c r="C76" s="225">
        <v>0</v>
      </c>
      <c r="D76" s="207">
        <f>'Adj. By Account (TC)'!B76*C76</f>
        <v>0</v>
      </c>
      <c r="E76" s="208">
        <f t="shared" si="4"/>
        <v>0</v>
      </c>
      <c r="G76" s="207">
        <f>C76*'Adj. By Account (TC)'!E76</f>
        <v>0</v>
      </c>
      <c r="H76" s="209">
        <f t="shared" si="6"/>
        <v>0</v>
      </c>
      <c r="J76" s="207">
        <f>C76*'Adj. By Account (TC)'!H76</f>
        <v>0</v>
      </c>
      <c r="K76" s="209">
        <f t="shared" si="7"/>
        <v>0</v>
      </c>
      <c r="N76" s="206"/>
      <c r="O76" s="206"/>
    </row>
    <row r="77" spans="1:15">
      <c r="A77" s="197" t="str">
        <f t="shared" si="5"/>
        <v>CA</v>
      </c>
      <c r="B77" s="206" t="s">
        <v>218</v>
      </c>
      <c r="C77" s="225">
        <v>0</v>
      </c>
      <c r="D77" s="207">
        <f>'Adj. By Account (TC)'!B77*C77</f>
        <v>0</v>
      </c>
      <c r="E77" s="208">
        <f t="shared" si="4"/>
        <v>0</v>
      </c>
      <c r="G77" s="207">
        <f>C77*'Adj. By Account (TC)'!E77</f>
        <v>0</v>
      </c>
      <c r="H77" s="209">
        <f t="shared" si="6"/>
        <v>0</v>
      </c>
      <c r="J77" s="207">
        <f>C77*'Adj. By Account (TC)'!H77</f>
        <v>0</v>
      </c>
      <c r="K77" s="209">
        <f t="shared" si="7"/>
        <v>0</v>
      </c>
      <c r="N77" s="206"/>
      <c r="O77" s="206"/>
    </row>
    <row r="78" spans="1:15">
      <c r="A78" s="197" t="str">
        <f t="shared" si="5"/>
        <v>IDU</v>
      </c>
      <c r="B78" s="206" t="s">
        <v>219</v>
      </c>
      <c r="C78" s="225">
        <v>0</v>
      </c>
      <c r="D78" s="207">
        <f>'Adj. By Account (TC)'!B78*C78</f>
        <v>0</v>
      </c>
      <c r="E78" s="208">
        <f t="shared" si="4"/>
        <v>0</v>
      </c>
      <c r="G78" s="207">
        <f>C78*'Adj. By Account (TC)'!E78</f>
        <v>0</v>
      </c>
      <c r="H78" s="209">
        <f t="shared" si="6"/>
        <v>0</v>
      </c>
      <c r="J78" s="207">
        <f>C78*'Adj. By Account (TC)'!H78</f>
        <v>0</v>
      </c>
      <c r="K78" s="209">
        <f t="shared" si="7"/>
        <v>0</v>
      </c>
      <c r="N78" s="206"/>
      <c r="O78" s="206"/>
    </row>
    <row r="79" spans="1:15">
      <c r="A79" s="197" t="str">
        <f t="shared" si="5"/>
        <v>OR</v>
      </c>
      <c r="B79" s="206" t="s">
        <v>220</v>
      </c>
      <c r="C79" s="225">
        <v>0</v>
      </c>
      <c r="D79" s="207">
        <f>'Adj. By Account (TC)'!B79*C79</f>
        <v>0</v>
      </c>
      <c r="E79" s="208">
        <f t="shared" si="4"/>
        <v>0</v>
      </c>
      <c r="G79" s="207">
        <f>C79*'Adj. By Account (TC)'!E79</f>
        <v>0</v>
      </c>
      <c r="H79" s="209">
        <f t="shared" si="6"/>
        <v>0</v>
      </c>
      <c r="J79" s="207">
        <f>C79*'Adj. By Account (TC)'!H79</f>
        <v>0</v>
      </c>
      <c r="K79" s="209">
        <f t="shared" si="7"/>
        <v>0</v>
      </c>
      <c r="N79" s="206"/>
      <c r="O79" s="206"/>
    </row>
    <row r="80" spans="1:15">
      <c r="A80" s="197" t="str">
        <f t="shared" si="5"/>
        <v>SO</v>
      </c>
      <c r="B80" s="206" t="s">
        <v>221</v>
      </c>
      <c r="C80" s="225">
        <v>6.8509279244491156E-2</v>
      </c>
      <c r="D80" s="207">
        <f>'Adj. By Account (TC)'!B80*C80</f>
        <v>178477.75023387701</v>
      </c>
      <c r="E80" s="208">
        <f t="shared" si="4"/>
        <v>5.6751920393293756E-3</v>
      </c>
      <c r="G80" s="207">
        <f>C80*'Adj. By Account (TC)'!E80</f>
        <v>477.82470441953762</v>
      </c>
      <c r="H80" s="209">
        <f t="shared" si="6"/>
        <v>178955.57493829654</v>
      </c>
      <c r="J80" s="207">
        <f>C80*'Adj. By Account (TC)'!H80</f>
        <v>1409.1037561121839</v>
      </c>
      <c r="K80" s="209">
        <f t="shared" si="7"/>
        <v>180364.67869440874</v>
      </c>
      <c r="N80" s="206"/>
      <c r="O80" s="206"/>
    </row>
    <row r="81" spans="1:15">
      <c r="A81" s="197" t="str">
        <f t="shared" si="5"/>
        <v>UT</v>
      </c>
      <c r="B81" s="206" t="s">
        <v>222</v>
      </c>
      <c r="C81" s="225">
        <v>0</v>
      </c>
      <c r="D81" s="207">
        <f>'Adj. By Account (TC)'!B81*C81</f>
        <v>0</v>
      </c>
      <c r="E81" s="208">
        <f t="shared" si="4"/>
        <v>0</v>
      </c>
      <c r="G81" s="207">
        <f>C81*'Adj. By Account (TC)'!E81</f>
        <v>0</v>
      </c>
      <c r="H81" s="209">
        <f t="shared" si="6"/>
        <v>0</v>
      </c>
      <c r="J81" s="207">
        <f>C81*'Adj. By Account (TC)'!H81</f>
        <v>0</v>
      </c>
      <c r="K81" s="209">
        <f t="shared" si="7"/>
        <v>0</v>
      </c>
      <c r="N81" s="206"/>
      <c r="O81" s="206"/>
    </row>
    <row r="82" spans="1:15">
      <c r="A82" s="197" t="str">
        <f t="shared" si="5"/>
        <v>WA</v>
      </c>
      <c r="B82" s="206" t="s">
        <v>223</v>
      </c>
      <c r="C82" s="225">
        <v>1</v>
      </c>
      <c r="D82" s="207">
        <f>'Adj. By Account (TC)'!B82*C82</f>
        <v>-18159.596193000005</v>
      </c>
      <c r="E82" s="208">
        <f t="shared" si="4"/>
        <v>-5.7743441755009253E-4</v>
      </c>
      <c r="G82" s="207">
        <f>C82*'Adj. By Account (TC)'!E82</f>
        <v>-48.617285190607362</v>
      </c>
      <c r="H82" s="209">
        <f t="shared" si="6"/>
        <v>-18208.213478190613</v>
      </c>
      <c r="J82" s="207">
        <f>C82*'Adj. By Account (TC)'!H82</f>
        <v>-143.37224203860342</v>
      </c>
      <c r="K82" s="209">
        <f t="shared" si="7"/>
        <v>-18351.585720229217</v>
      </c>
      <c r="N82" s="206"/>
      <c r="O82" s="206"/>
    </row>
    <row r="83" spans="1:15">
      <c r="A83" s="197" t="str">
        <f t="shared" si="5"/>
        <v>WYU</v>
      </c>
      <c r="B83" s="206" t="s">
        <v>224</v>
      </c>
      <c r="C83" s="225">
        <v>0</v>
      </c>
      <c r="D83" s="207">
        <f>'Adj. By Account (TC)'!B83*C83</f>
        <v>0</v>
      </c>
      <c r="E83" s="208">
        <f t="shared" si="4"/>
        <v>0</v>
      </c>
      <c r="G83" s="207">
        <f>C83*'Adj. By Account (TC)'!E83</f>
        <v>0</v>
      </c>
      <c r="H83" s="209">
        <f t="shared" si="6"/>
        <v>0</v>
      </c>
      <c r="J83" s="207">
        <f>C83*'Adj. By Account (TC)'!H83</f>
        <v>0</v>
      </c>
      <c r="K83" s="209">
        <f t="shared" si="7"/>
        <v>0</v>
      </c>
      <c r="N83" s="206"/>
      <c r="O83" s="206"/>
    </row>
    <row r="84" spans="1:15">
      <c r="B84" s="206"/>
      <c r="C84" s="225"/>
      <c r="D84" s="207"/>
      <c r="E84" s="208"/>
      <c r="G84" s="207"/>
      <c r="H84" s="209"/>
      <c r="J84" s="207"/>
      <c r="K84" s="209"/>
    </row>
    <row r="85" spans="1:15">
      <c r="B85" s="216" t="s">
        <v>225</v>
      </c>
      <c r="C85" s="226"/>
      <c r="D85" s="217">
        <f>SUM(D8:D83)</f>
        <v>31448759.618532192</v>
      </c>
      <c r="E85" s="218">
        <f>SUM(E8:E83)</f>
        <v>1.0000000000000002</v>
      </c>
      <c r="F85" s="216"/>
      <c r="G85" s="217">
        <f>SUM(G8:G83)</f>
        <v>84195.336670228528</v>
      </c>
      <c r="H85" s="217">
        <f>SUM(H8:H83)</f>
        <v>31532954.955202423</v>
      </c>
      <c r="I85" s="227"/>
      <c r="J85" s="217">
        <f>SUM(J8:J83)</f>
        <v>248291.81926303499</v>
      </c>
      <c r="K85" s="217">
        <f>SUM(K8:K83)</f>
        <v>31781246.774465457</v>
      </c>
    </row>
    <row r="86" spans="1:15">
      <c r="B86" s="206"/>
      <c r="C86" s="228"/>
      <c r="D86" s="213"/>
      <c r="G86" s="213"/>
      <c r="H86" s="213"/>
      <c r="I86" s="213"/>
      <c r="J86" s="213"/>
      <c r="K86" s="213"/>
    </row>
    <row r="87" spans="1:15">
      <c r="B87" s="206" t="s">
        <v>226</v>
      </c>
      <c r="C87" s="229"/>
      <c r="D87" s="212">
        <v>0</v>
      </c>
      <c r="E87" s="208">
        <f>D87/D89</f>
        <v>0</v>
      </c>
      <c r="G87" s="212">
        <v>0</v>
      </c>
      <c r="H87" s="214">
        <f>D87+G87</f>
        <v>0</v>
      </c>
      <c r="I87" s="213"/>
      <c r="J87" s="212">
        <v>0</v>
      </c>
      <c r="K87" s="214">
        <f>H87+J87</f>
        <v>0</v>
      </c>
    </row>
    <row r="88" spans="1:15">
      <c r="B88" s="206"/>
      <c r="C88" s="228"/>
      <c r="D88" s="213"/>
    </row>
    <row r="89" spans="1:15">
      <c r="B89" s="216" t="s">
        <v>101</v>
      </c>
      <c r="C89" s="216"/>
      <c r="D89" s="217">
        <f>D85+D87</f>
        <v>31448759.618532192</v>
      </c>
      <c r="E89" s="218">
        <f>E85+E87</f>
        <v>1.0000000000000002</v>
      </c>
      <c r="F89" s="216"/>
      <c r="G89" s="220">
        <f>G85+G87</f>
        <v>84195.336670228528</v>
      </c>
      <c r="H89" s="220">
        <f>H85+H87</f>
        <v>31532954.955202423</v>
      </c>
      <c r="I89" s="216"/>
      <c r="J89" s="220">
        <f>J85+J87</f>
        <v>248291.81926303499</v>
      </c>
      <c r="K89" s="220">
        <f>K85+K87</f>
        <v>31781246.774465457</v>
      </c>
    </row>
    <row r="90" spans="1:15">
      <c r="B90" s="206"/>
      <c r="C90" s="228"/>
      <c r="D90" s="213"/>
    </row>
    <row r="91" spans="1:15" s="213" customFormat="1">
      <c r="B91" s="230" t="s">
        <v>230</v>
      </c>
      <c r="C91" s="231"/>
      <c r="D91" s="232">
        <f>'Adj. By Account (TC)'!B89</f>
        <v>723907693.92999983</v>
      </c>
      <c r="E91" s="222"/>
      <c r="F91" s="212"/>
      <c r="G91" s="212"/>
      <c r="H91" s="212"/>
      <c r="I91" s="212"/>
      <c r="J91" s="212"/>
      <c r="K91" s="212"/>
    </row>
    <row r="92" spans="1:15" s="213" customFormat="1">
      <c r="B92" s="233" t="s">
        <v>231</v>
      </c>
      <c r="C92" s="234"/>
      <c r="D92" s="235">
        <f>'Adj. By Account (TC)'!B87</f>
        <v>226457418.55589375</v>
      </c>
      <c r="E92" s="222"/>
      <c r="F92" s="212"/>
      <c r="G92" s="212"/>
      <c r="H92" s="212"/>
      <c r="I92" s="212"/>
      <c r="J92" s="212"/>
      <c r="K92" s="212"/>
    </row>
    <row r="93" spans="1:15" s="213" customFormat="1">
      <c r="B93" s="233" t="s">
        <v>232</v>
      </c>
      <c r="C93" s="211"/>
      <c r="D93" s="236">
        <f>'Adj. By Account (TC)'!B85</f>
        <v>497450275.37410605</v>
      </c>
      <c r="E93" s="222"/>
      <c r="F93" s="212"/>
      <c r="G93" s="212"/>
      <c r="H93" s="212"/>
      <c r="I93" s="212"/>
      <c r="J93" s="212"/>
      <c r="K93" s="212"/>
    </row>
    <row r="94" spans="1:15" s="213" customFormat="1">
      <c r="B94" s="233"/>
      <c r="C94" s="211"/>
      <c r="D94" s="236"/>
      <c r="E94" s="222"/>
      <c r="F94" s="212"/>
      <c r="G94" s="212"/>
      <c r="H94" s="212"/>
      <c r="I94" s="212"/>
      <c r="J94" s="212"/>
      <c r="K94" s="212"/>
    </row>
    <row r="95" spans="1:15" s="213" customFormat="1">
      <c r="B95" s="233" t="s">
        <v>233</v>
      </c>
      <c r="C95" s="211"/>
      <c r="D95" s="237">
        <f>D89/D93</f>
        <v>6.3219905939103649E-2</v>
      </c>
      <c r="E95" s="222"/>
      <c r="F95" s="212"/>
      <c r="G95" s="212">
        <f>$D$95*'Adj. By Account (TC)'!E85</f>
        <v>84195.336670228557</v>
      </c>
      <c r="H95" s="212">
        <f>$D$95*'Adj. By Account (TC)'!F85</f>
        <v>31532954.955202416</v>
      </c>
      <c r="I95" s="212">
        <f>$D$95*'Adj. By Account (TC)'!G85</f>
        <v>0</v>
      </c>
      <c r="J95" s="212">
        <f>$D$95*'Adj. By Account (TC)'!H85</f>
        <v>248291.81926303491</v>
      </c>
      <c r="K95" s="212">
        <f>$D$95*'Adj. By Account (TC)'!I85</f>
        <v>31781246.774465442</v>
      </c>
    </row>
    <row r="96" spans="1:15" s="213" customFormat="1">
      <c r="B96" s="238" t="s">
        <v>234</v>
      </c>
      <c r="C96" s="239"/>
      <c r="D96" s="235">
        <f>D89</f>
        <v>31448759.618532192</v>
      </c>
      <c r="E96" s="240" t="s">
        <v>235</v>
      </c>
      <c r="G96" s="212">
        <f>G89-G95</f>
        <v>0</v>
      </c>
      <c r="H96" s="212">
        <f t="shared" ref="H96:K96" si="8">H89-H95</f>
        <v>0</v>
      </c>
      <c r="I96" s="212">
        <f t="shared" si="8"/>
        <v>0</v>
      </c>
      <c r="J96" s="212">
        <f t="shared" si="8"/>
        <v>0</v>
      </c>
      <c r="K96" s="212">
        <f t="shared" si="8"/>
        <v>0</v>
      </c>
    </row>
    <row r="97" spans="3:11" s="213" customFormat="1">
      <c r="D97" s="212"/>
    </row>
    <row r="98" spans="3:11" s="213" customFormat="1">
      <c r="D98" s="214"/>
      <c r="E98" s="222"/>
      <c r="F98" s="214"/>
      <c r="G98" s="214"/>
      <c r="H98" s="214"/>
      <c r="I98" s="214"/>
      <c r="J98" s="214"/>
      <c r="K98" s="214"/>
    </row>
    <row r="99" spans="3:11" s="213" customFormat="1">
      <c r="D99" s="214"/>
      <c r="E99" s="222"/>
      <c r="F99" s="214"/>
      <c r="G99" s="214"/>
      <c r="H99" s="214"/>
      <c r="I99" s="214"/>
      <c r="J99" s="214"/>
      <c r="K99" s="214"/>
    </row>
    <row r="100" spans="3:11" s="213" customFormat="1">
      <c r="D100" s="214"/>
      <c r="E100" s="222"/>
      <c r="F100" s="214"/>
      <c r="G100" s="214"/>
      <c r="H100" s="214"/>
      <c r="I100" s="214"/>
      <c r="J100" s="214"/>
      <c r="K100" s="214"/>
    </row>
    <row r="101" spans="3:11" s="213" customFormat="1">
      <c r="C101" s="197"/>
    </row>
  </sheetData>
  <pageMargins left="1" right="0.25" top="1" bottom="0.5" header="0.75" footer="0.5"/>
  <pageSetup scale="60" orientation="portrait" r:id="rId1"/>
  <headerFooter alignWithMargins="0">
    <oddHeader>&amp;R&amp;"Arial,Regular"&amp;10Page 4.3.8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5F349-8ADB-4CA2-A128-1012FC2FBD8C}"/>
</file>

<file path=customXml/itemProps2.xml><?xml version="1.0" encoding="utf-8"?>
<ds:datastoreItem xmlns:ds="http://schemas.openxmlformats.org/officeDocument/2006/customXml" ds:itemID="{5F057D8F-47CB-4650-AD6D-C1E82D2EE396}"/>
</file>

<file path=customXml/itemProps3.xml><?xml version="1.0" encoding="utf-8"?>
<ds:datastoreItem xmlns:ds="http://schemas.openxmlformats.org/officeDocument/2006/customXml" ds:itemID="{BE326201-5A54-416E-BC8A-578FA3755D5B}"/>
</file>

<file path=customXml/itemProps4.xml><?xml version="1.0" encoding="utf-8"?>
<ds:datastoreItem xmlns:ds="http://schemas.openxmlformats.org/officeDocument/2006/customXml" ds:itemID="{6D191155-C98C-4941-8177-C1025E7386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4.2</vt:lpstr>
      <vt:lpstr>4.3</vt:lpstr>
      <vt:lpstr>4.3.1</vt:lpstr>
      <vt:lpstr>4.3.2</vt:lpstr>
      <vt:lpstr>4.3.3-4.3.4</vt:lpstr>
      <vt:lpstr>4.3.5</vt:lpstr>
      <vt:lpstr>4.3.6</vt:lpstr>
      <vt:lpstr>Adj. By Account (TC)</vt:lpstr>
      <vt:lpstr>Adj. By Account (WA)</vt:lpstr>
      <vt:lpstr>'4.2'!Print_Area</vt:lpstr>
      <vt:lpstr>'4.3'!Print_Area</vt:lpstr>
      <vt:lpstr>'4.3.1'!Print_Area</vt:lpstr>
      <vt:lpstr>'4.3.2'!Print_Area</vt:lpstr>
      <vt:lpstr>'4.3.3-4.3.4'!Print_Area</vt:lpstr>
      <vt:lpstr>'Adj. By Account (TC)'!Print_Area</vt:lpstr>
      <vt:lpstr>'Adj. By Account (WA)'!Print_Area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2012-11-19T23:14:38Z</dcterms:created>
  <dcterms:modified xsi:type="dcterms:W3CDTF">2012-12-23T18:59:39Z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