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6\2016_WA_Elec_and_Gas_GRC\Data Requests\Drafts\Liz\ICNU\"/>
    </mc:Choice>
  </mc:AlternateContent>
  <bookViews>
    <workbookView xWindow="270" yWindow="1320" windowWidth="11265" windowHeight="8115" tabRatio="911"/>
  </bookViews>
  <sheets>
    <sheet name="ADJ DETAIL INPUT" sheetId="1" r:id="rId1"/>
    <sheet name="CF" sheetId="56" r:id="rId2"/>
    <sheet name="ADJ SUMMARY" sheetId="3" r:id="rId3"/>
    <sheet name="LEAD SHEETS-DO NOT ENTER" sheetId="76" r:id="rId4"/>
    <sheet name="ROO INPUT" sheetId="5" r:id="rId5"/>
    <sheet name="DEBT CALC" sheetId="75" r:id="rId6"/>
    <sheet name="not-used-RR SUMMARY" sheetId="55" state="hidden" r:id="rId7"/>
    <sheet name="not used-PROP0SED RATES" sheetId="54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ID_Elec" localSheetId="1">[1]DebtCalc!#REF!</definedName>
    <definedName name="ID_Elec" localSheetId="5">'DEBT CALC'!$A$63:$D$140</definedName>
    <definedName name="ID_Elec" localSheetId="3">#REF!</definedName>
    <definedName name="ID_Elec" localSheetId="7">[2]DebtCalc!#REF!</definedName>
    <definedName name="ID_Elec" localSheetId="6">[2]DebtCalc!#REF!</definedName>
    <definedName name="ID_Elec">#REF!</definedName>
    <definedName name="ID_Gas" localSheetId="5">'DEBT CALC'!#REF!</definedName>
    <definedName name="ID_Gas" localSheetId="3">#REF!</definedName>
    <definedName name="ID_Gas">#REF!</definedName>
    <definedName name="_xlnm.Print_Area" localSheetId="0">'ADJ DETAIL INPUT'!$A$2:$T$86</definedName>
    <definedName name="_xlnm.Print_Area" localSheetId="2">'ADJ SUMMARY'!$A$1:$H$30</definedName>
    <definedName name="_xlnm.Print_Area" localSheetId="1">CF!$A$1:$E$29</definedName>
    <definedName name="_xlnm.Print_Area" localSheetId="5">'DEBT CALC'!$A$1:$R$42</definedName>
    <definedName name="_xlnm.Print_Area" localSheetId="3">'LEAD SHEETS-DO NOT ENTER'!$A$2:$S$78</definedName>
    <definedName name="_xlnm.Print_Area" localSheetId="7">'not used-PROP0SED RATES'!$A$2:$J$83</definedName>
    <definedName name="_xlnm.Print_Area" localSheetId="6">'not-used-RR SUMMARY'!$A$1:$F$29,'not-used-RR SUMMARY'!$G$1:$M$22</definedName>
    <definedName name="_xlnm.Print_Area" localSheetId="4">'ROO INPUT'!$A$3:$G$82</definedName>
    <definedName name="Print_for_CBReport">'ADJ SUMMARY'!$A$1:$F$42</definedName>
    <definedName name="Print_for_Checking" localSheetId="5">'[3]ADJ SUMMARY'!$A$1:'[3]ADJ SUMMARY'!#REF!</definedName>
    <definedName name="Print_for_Checking">'ADJ SUMMARY'!$A$1:$F$42</definedName>
    <definedName name="_xlnm.Print_Titles" localSheetId="0">'ADJ DETAIL INPUT'!$A:$D,'ADJ DETAIL INPUT'!$2:$11</definedName>
    <definedName name="_xlnm.Print_Titles" localSheetId="3">'LEAD SHEETS-DO NOT ENTER'!$A:$D,'LEAD SHEETS-DO NOT ENTER'!$2:$11</definedName>
    <definedName name="Summary" localSheetId="5">#REF!</definedName>
    <definedName name="Summary" localSheetId="3">#REF!</definedName>
    <definedName name="Summary">#REF!</definedName>
    <definedName name="WA_Elec" localSheetId="1">[1]DebtCalc!#REF!</definedName>
    <definedName name="WA_Elec" localSheetId="5">'DEBT CALC'!$A$1:$D$62</definedName>
    <definedName name="WA_Elec" localSheetId="3">#REF!</definedName>
    <definedName name="WA_Elec" localSheetId="7">[2]DebtCalc!#REF!</definedName>
    <definedName name="WA_Elec" localSheetId="6">[2]DebtCalc!#REF!</definedName>
    <definedName name="WA_Elec">#REF!</definedName>
    <definedName name="WA_Gas" localSheetId="5">'DEBT CALC'!#REF!</definedName>
    <definedName name="WA_Gas" localSheetId="3">#REF!</definedName>
    <definedName name="WA_Gas">#REF!</definedName>
    <definedName name="Z_5BE913A1_B14F_11D2_B0DC_0000832CDFF0_.wvu.Cols" localSheetId="0" hidden="1">'ADJ DETAIL INPUT'!$Y:$AD</definedName>
    <definedName name="Z_5BE913A1_B14F_11D2_B0DC_0000832CDFF0_.wvu.Cols" localSheetId="3" hidden="1">'LEAD SHEETS-DO NOT ENTER'!$Y:$AD</definedName>
    <definedName name="Z_5BE913A1_B14F_11D2_B0DC_0000832CDFF0_.wvu.PrintArea" localSheetId="0" hidden="1">'ADJ DETAIL INPUT'!$E$12:$AD$83</definedName>
    <definedName name="Z_5BE913A1_B14F_11D2_B0DC_0000832CDFF0_.wvu.PrintArea" localSheetId="2" hidden="1">'ADJ SUMMARY'!$A$1:$F$42</definedName>
    <definedName name="Z_5BE913A1_B14F_11D2_B0DC_0000832CDFF0_.wvu.PrintArea" localSheetId="3" hidden="1">'LEAD SHEETS-DO NOT ENTER'!$E$12:$AD$79</definedName>
    <definedName name="Z_5BE913A1_B14F_11D2_B0DC_0000832CDFF0_.wvu.PrintArea" localSheetId="4" hidden="1">'ROO INPUT'!$A$3:$G$82</definedName>
    <definedName name="Z_5BE913A1_B14F_11D2_B0DC_0000832CDFF0_.wvu.PrintTitles" localSheetId="0" hidden="1">'ADJ DETAIL INPUT'!$A:$D,'ADJ DETAIL INPUT'!$2:$11</definedName>
    <definedName name="Z_5BE913A1_B14F_11D2_B0DC_0000832CDFF0_.wvu.PrintTitles" localSheetId="3" hidden="1">'LEAD SHEETS-DO NOT ENTER'!$A:$D,'LEAD SHEETS-DO NOT ENTER'!$2:$11</definedName>
    <definedName name="Z_5BE913A1_B14F_11D2_B0DC_0000832CDFF0_.wvu.Rows" localSheetId="2" hidden="1">'ADJ SUMMARY'!$23:$23,'ADJ SUMMARY'!$26:$38,'ADJ SUMMARY'!#REF!</definedName>
    <definedName name="Z_A15D1964_B049_11D2_8670_0000832CEEE8_.wvu.Cols" localSheetId="0" hidden="1">'ADJ DETAIL INPUT'!$Y:$AD</definedName>
    <definedName name="Z_A15D1964_B049_11D2_8670_0000832CEEE8_.wvu.Cols" localSheetId="3" hidden="1">'LEAD SHEETS-DO NOT ENTER'!$Y:$AD</definedName>
    <definedName name="Z_A15D1964_B049_11D2_8670_0000832CEEE8_.wvu.PrintArea" localSheetId="0" hidden="1">'ADJ DETAIL INPUT'!$E$12:$AD$83</definedName>
    <definedName name="Z_A15D1964_B049_11D2_8670_0000832CEEE8_.wvu.PrintArea" localSheetId="2" hidden="1">'ADJ SUMMARY'!$A$1:$F$42</definedName>
    <definedName name="Z_A15D1964_B049_11D2_8670_0000832CEEE8_.wvu.PrintArea" localSheetId="3" hidden="1">'LEAD SHEETS-DO NOT ENTER'!$E$12:$AD$79</definedName>
    <definedName name="Z_A15D1964_B049_11D2_8670_0000832CEEE8_.wvu.PrintArea" localSheetId="4" hidden="1">'ROO INPUT'!$A$3:$G$82</definedName>
    <definedName name="Z_A15D1964_B049_11D2_8670_0000832CEEE8_.wvu.PrintTitles" localSheetId="0" hidden="1">'ADJ DETAIL INPUT'!$A:$D,'ADJ DETAIL INPUT'!$2:$11</definedName>
    <definedName name="Z_A15D1964_B049_11D2_8670_0000832CEEE8_.wvu.PrintTitles" localSheetId="3" hidden="1">'LEAD SHEETS-DO NOT ENTER'!$A:$D,'LEAD SHEETS-DO NOT ENTER'!$2:$11</definedName>
    <definedName name="Z_A15D1964_B049_11D2_8670_0000832CEEE8_.wvu.Rows" localSheetId="2" hidden="1">'ADJ SUMMARY'!$23:$23,'ADJ SUMMARY'!$26:$38,'ADJ SUMMARY'!#REF!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D80" i="76" l="1"/>
  <c r="G10" i="75"/>
  <c r="G199" i="5"/>
  <c r="F199" i="5"/>
  <c r="F282" i="5"/>
  <c r="G282" i="5"/>
  <c r="F275" i="5"/>
  <c r="F273" i="5"/>
  <c r="F272" i="5"/>
  <c r="F271" i="5"/>
  <c r="F270" i="5"/>
  <c r="F269" i="5"/>
  <c r="F266" i="5"/>
  <c r="F265" i="5"/>
  <c r="F264" i="5"/>
  <c r="F263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88" i="5"/>
  <c r="I48" i="1" l="1"/>
  <c r="I37" i="1"/>
  <c r="I31" i="1"/>
  <c r="I25" i="1"/>
  <c r="I18" i="1"/>
  <c r="R37" i="1"/>
  <c r="R31" i="1"/>
  <c r="R25" i="1"/>
  <c r="R25" i="76" s="1"/>
  <c r="R18" i="1"/>
  <c r="F8" i="76"/>
  <c r="G8" i="76"/>
  <c r="H8" i="76"/>
  <c r="I8" i="76"/>
  <c r="J8" i="76"/>
  <c r="K8" i="76"/>
  <c r="L8" i="76"/>
  <c r="M8" i="76"/>
  <c r="N8" i="76"/>
  <c r="O8" i="76"/>
  <c r="P8" i="76"/>
  <c r="Q8" i="76"/>
  <c r="R8" i="76"/>
  <c r="S8" i="76"/>
  <c r="F9" i="76"/>
  <c r="G9" i="76"/>
  <c r="H9" i="76"/>
  <c r="I9" i="76"/>
  <c r="J9" i="76"/>
  <c r="K9" i="76"/>
  <c r="L9" i="76"/>
  <c r="M9" i="76"/>
  <c r="N9" i="76"/>
  <c r="O9" i="76"/>
  <c r="P9" i="76"/>
  <c r="Q9" i="76"/>
  <c r="R9" i="76"/>
  <c r="S9" i="76"/>
  <c r="F10" i="76"/>
  <c r="G10" i="76"/>
  <c r="H10" i="76"/>
  <c r="I10" i="76"/>
  <c r="J10" i="76"/>
  <c r="K10" i="76"/>
  <c r="L10" i="76"/>
  <c r="M10" i="76"/>
  <c r="N10" i="76"/>
  <c r="O10" i="76"/>
  <c r="P10" i="76"/>
  <c r="Q10" i="76"/>
  <c r="R10" i="76"/>
  <c r="S10" i="76"/>
  <c r="H11" i="76"/>
  <c r="F12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S12" i="76"/>
  <c r="F15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S15" i="76"/>
  <c r="F16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S16" i="76"/>
  <c r="F17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S17" i="76"/>
  <c r="R18" i="76"/>
  <c r="F22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S22" i="76"/>
  <c r="F23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S23" i="76"/>
  <c r="F24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S24" i="76"/>
  <c r="I25" i="76"/>
  <c r="F28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S28" i="76"/>
  <c r="F29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S29" i="76"/>
  <c r="F30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S30" i="76"/>
  <c r="I31" i="76"/>
  <c r="R31" i="76"/>
  <c r="F34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S34" i="76"/>
  <c r="F35" i="76"/>
  <c r="G35" i="76"/>
  <c r="H35" i="76"/>
  <c r="I35" i="76"/>
  <c r="J35" i="76"/>
  <c r="K35" i="76"/>
  <c r="L35" i="76"/>
  <c r="M35" i="76"/>
  <c r="N35" i="76"/>
  <c r="O35" i="76"/>
  <c r="P35" i="76"/>
  <c r="Q35" i="76"/>
  <c r="R35" i="76"/>
  <c r="S35" i="76"/>
  <c r="F36" i="76"/>
  <c r="G36" i="76"/>
  <c r="I36" i="76"/>
  <c r="J36" i="76"/>
  <c r="K36" i="76"/>
  <c r="L36" i="76"/>
  <c r="M36" i="76"/>
  <c r="N36" i="76"/>
  <c r="O36" i="76"/>
  <c r="P36" i="76"/>
  <c r="Q36" i="76"/>
  <c r="R36" i="76"/>
  <c r="S36" i="76"/>
  <c r="R37" i="76"/>
  <c r="F39" i="76"/>
  <c r="G39" i="76"/>
  <c r="I39" i="76"/>
  <c r="J39" i="76"/>
  <c r="K39" i="76"/>
  <c r="L39" i="76"/>
  <c r="M39" i="76"/>
  <c r="N39" i="76"/>
  <c r="O39" i="76"/>
  <c r="P39" i="76"/>
  <c r="Q39" i="76"/>
  <c r="R39" i="76"/>
  <c r="S39" i="76"/>
  <c r="F40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S40" i="76"/>
  <c r="F41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S41" i="76"/>
  <c r="F44" i="76"/>
  <c r="G44" i="76"/>
  <c r="I44" i="76"/>
  <c r="J44" i="76"/>
  <c r="K44" i="76"/>
  <c r="L44" i="76"/>
  <c r="M44" i="76"/>
  <c r="N44" i="76"/>
  <c r="O44" i="76"/>
  <c r="P44" i="76"/>
  <c r="Q44" i="76"/>
  <c r="R44" i="76"/>
  <c r="S44" i="76"/>
  <c r="F45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S45" i="76"/>
  <c r="F46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S46" i="76"/>
  <c r="F47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S47" i="76"/>
  <c r="I48" i="76"/>
  <c r="N52" i="76"/>
  <c r="F54" i="76"/>
  <c r="G54" i="76"/>
  <c r="H54" i="76"/>
  <c r="I54" i="76"/>
  <c r="J54" i="76"/>
  <c r="K54" i="76"/>
  <c r="L54" i="76"/>
  <c r="M54" i="76"/>
  <c r="N54" i="76"/>
  <c r="O54" i="76"/>
  <c r="P54" i="76"/>
  <c r="Q54" i="76"/>
  <c r="R54" i="76"/>
  <c r="S54" i="76"/>
  <c r="F55" i="76"/>
  <c r="G55" i="76"/>
  <c r="H55" i="76"/>
  <c r="I55" i="76"/>
  <c r="J55" i="76"/>
  <c r="K55" i="76"/>
  <c r="L55" i="76"/>
  <c r="M55" i="76"/>
  <c r="N55" i="76"/>
  <c r="O55" i="76"/>
  <c r="P55" i="76"/>
  <c r="Q55" i="76"/>
  <c r="R55" i="76"/>
  <c r="S55" i="76"/>
  <c r="F61" i="76"/>
  <c r="G61" i="76"/>
  <c r="H61" i="76"/>
  <c r="I61" i="76"/>
  <c r="J61" i="76"/>
  <c r="K61" i="76"/>
  <c r="L61" i="76"/>
  <c r="M61" i="76"/>
  <c r="N61" i="76"/>
  <c r="O61" i="76"/>
  <c r="P61" i="76"/>
  <c r="Q61" i="76"/>
  <c r="R61" i="76"/>
  <c r="S61" i="76"/>
  <c r="F62" i="76"/>
  <c r="G62" i="76"/>
  <c r="H62" i="76"/>
  <c r="I62" i="76"/>
  <c r="J62" i="76"/>
  <c r="K62" i="76"/>
  <c r="L62" i="76"/>
  <c r="M62" i="76"/>
  <c r="N62" i="76"/>
  <c r="O62" i="76"/>
  <c r="P62" i="76"/>
  <c r="Q62" i="76"/>
  <c r="R62" i="76"/>
  <c r="S62" i="76"/>
  <c r="F63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S63" i="76"/>
  <c r="F66" i="76"/>
  <c r="G66" i="76"/>
  <c r="H66" i="76"/>
  <c r="I66" i="76"/>
  <c r="J66" i="76"/>
  <c r="K66" i="76"/>
  <c r="L66" i="76"/>
  <c r="M66" i="76"/>
  <c r="N66" i="76"/>
  <c r="O66" i="76"/>
  <c r="P66" i="76"/>
  <c r="Q66" i="76"/>
  <c r="R66" i="76"/>
  <c r="S66" i="76"/>
  <c r="F67" i="76"/>
  <c r="G67" i="76"/>
  <c r="H67" i="76"/>
  <c r="I67" i="76"/>
  <c r="J67" i="76"/>
  <c r="K67" i="76"/>
  <c r="L67" i="76"/>
  <c r="M67" i="76"/>
  <c r="N67" i="76"/>
  <c r="O67" i="76"/>
  <c r="P67" i="76"/>
  <c r="Q67" i="76"/>
  <c r="R67" i="76"/>
  <c r="S67" i="76"/>
  <c r="F68" i="76"/>
  <c r="G68" i="76"/>
  <c r="H68" i="76"/>
  <c r="I68" i="76"/>
  <c r="J68" i="76"/>
  <c r="K68" i="76"/>
  <c r="L68" i="76"/>
  <c r="M68" i="76"/>
  <c r="N68" i="76"/>
  <c r="O68" i="76"/>
  <c r="P68" i="76"/>
  <c r="Q68" i="76"/>
  <c r="R68" i="76"/>
  <c r="S68" i="76"/>
  <c r="F71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S71" i="76"/>
  <c r="F73" i="76"/>
  <c r="G73" i="76"/>
  <c r="H73" i="76"/>
  <c r="I73" i="76"/>
  <c r="J73" i="76"/>
  <c r="K73" i="76"/>
  <c r="L73" i="76"/>
  <c r="M73" i="76"/>
  <c r="N73" i="76"/>
  <c r="O73" i="76"/>
  <c r="P73" i="76"/>
  <c r="Q73" i="76"/>
  <c r="R73" i="76"/>
  <c r="S73" i="76"/>
  <c r="F74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S74" i="76"/>
  <c r="F75" i="76"/>
  <c r="G75" i="76"/>
  <c r="H75" i="76"/>
  <c r="I75" i="76"/>
  <c r="J75" i="76"/>
  <c r="K75" i="76"/>
  <c r="L75" i="76"/>
  <c r="M75" i="76"/>
  <c r="N75" i="76"/>
  <c r="O75" i="76"/>
  <c r="P75" i="76"/>
  <c r="Q75" i="76"/>
  <c r="R75" i="76"/>
  <c r="S75" i="76"/>
  <c r="F76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S76" i="76"/>
  <c r="F80" i="76"/>
  <c r="G80" i="76"/>
  <c r="H80" i="76"/>
  <c r="I80" i="76"/>
  <c r="J80" i="76"/>
  <c r="K80" i="76"/>
  <c r="L80" i="76"/>
  <c r="M80" i="76"/>
  <c r="N80" i="76"/>
  <c r="O80" i="76"/>
  <c r="P80" i="76"/>
  <c r="Q80" i="76"/>
  <c r="R80" i="76"/>
  <c r="S80" i="76"/>
  <c r="E12" i="76"/>
  <c r="E11" i="76"/>
  <c r="E10" i="76"/>
  <c r="E9" i="76"/>
  <c r="E8" i="76"/>
  <c r="I49" i="1" l="1"/>
  <c r="I51" i="1" s="1"/>
  <c r="I54" i="1" s="1"/>
  <c r="T43" i="76"/>
  <c r="A5" i="76"/>
  <c r="A4" i="76"/>
  <c r="A3" i="76"/>
  <c r="A2" i="76"/>
  <c r="H44" i="1" l="1"/>
  <c r="H44" i="76" s="1"/>
  <c r="H39" i="1"/>
  <c r="H39" i="76" s="1"/>
  <c r="H36" i="1"/>
  <c r="H36" i="76" s="1"/>
  <c r="O14" i="75"/>
  <c r="Q13" i="75"/>
  <c r="Q11" i="75" l="1"/>
  <c r="Q14" i="75" s="1"/>
  <c r="G15" i="5"/>
  <c r="G16" i="5"/>
  <c r="G17" i="5"/>
  <c r="G22" i="5"/>
  <c r="G23" i="5"/>
  <c r="G24" i="5"/>
  <c r="G28" i="5"/>
  <c r="G29" i="5"/>
  <c r="G30" i="5"/>
  <c r="G34" i="5"/>
  <c r="G37" i="5" s="1"/>
  <c r="G35" i="5"/>
  <c r="G36" i="5"/>
  <c r="G39" i="5"/>
  <c r="G40" i="5"/>
  <c r="G41" i="5"/>
  <c r="G44" i="5"/>
  <c r="G45" i="5"/>
  <c r="G46" i="5"/>
  <c r="G54" i="5"/>
  <c r="G56" i="5"/>
  <c r="G57" i="5"/>
  <c r="G63" i="5"/>
  <c r="G66" i="5" s="1"/>
  <c r="G64" i="5"/>
  <c r="G65" i="5"/>
  <c r="G69" i="5"/>
  <c r="G70" i="5"/>
  <c r="G71" i="5"/>
  <c r="G74" i="5"/>
  <c r="G76" i="5"/>
  <c r="G77" i="5"/>
  <c r="G78" i="5"/>
  <c r="G79" i="5"/>
  <c r="H78" i="54"/>
  <c r="J78" i="54" s="1"/>
  <c r="G72" i="5" l="1"/>
  <c r="G18" i="5"/>
  <c r="G25" i="5"/>
  <c r="G31" i="5"/>
  <c r="G48" i="5"/>
  <c r="G73" i="5"/>
  <c r="G75" i="5" s="1"/>
  <c r="G82" i="5" s="1"/>
  <c r="C30" i="75"/>
  <c r="L30" i="75" s="1"/>
  <c r="E85" i="1"/>
  <c r="R12" i="7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7" i="5" s="1"/>
  <c r="F103" i="5"/>
  <c r="F104" i="5"/>
  <c r="F105" i="5"/>
  <c r="F106" i="5"/>
  <c r="F22" i="5" s="1"/>
  <c r="F107" i="5"/>
  <c r="F24" i="5" s="1"/>
  <c r="F108" i="5"/>
  <c r="F109" i="5"/>
  <c r="F110" i="5"/>
  <c r="F111" i="5"/>
  <c r="F112" i="5"/>
  <c r="F113" i="5"/>
  <c r="F114" i="5"/>
  <c r="F115" i="5"/>
  <c r="F116" i="5"/>
  <c r="F117" i="5"/>
  <c r="F28" i="5" s="1"/>
  <c r="F118" i="5"/>
  <c r="F119" i="5"/>
  <c r="F120" i="5"/>
  <c r="F121" i="5"/>
  <c r="F30" i="5" s="1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34" i="5" s="1"/>
  <c r="F149" i="5"/>
  <c r="F150" i="5"/>
  <c r="F35" i="5" s="1"/>
  <c r="F151" i="5"/>
  <c r="F36" i="5" s="1"/>
  <c r="F152" i="5"/>
  <c r="F153" i="5"/>
  <c r="F154" i="5"/>
  <c r="F155" i="5"/>
  <c r="F156" i="5"/>
  <c r="F157" i="5"/>
  <c r="F158" i="5"/>
  <c r="F159" i="5"/>
  <c r="F160" i="5"/>
  <c r="F161" i="5"/>
  <c r="F162" i="5"/>
  <c r="F39" i="5" s="1"/>
  <c r="F163" i="5"/>
  <c r="F164" i="5"/>
  <c r="F165" i="5"/>
  <c r="F166" i="5"/>
  <c r="F167" i="5"/>
  <c r="F168" i="5"/>
  <c r="F40" i="5" s="1"/>
  <c r="F169" i="5"/>
  <c r="F170" i="5"/>
  <c r="F171" i="5"/>
  <c r="F172" i="5"/>
  <c r="F173" i="5"/>
  <c r="F174" i="5"/>
  <c r="F41" i="5" s="1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44" i="5" s="1"/>
  <c r="F189" i="5"/>
  <c r="F190" i="5"/>
  <c r="F45" i="5" s="1"/>
  <c r="F191" i="5"/>
  <c r="F192" i="5"/>
  <c r="F193" i="5"/>
  <c r="F194" i="5"/>
  <c r="F195" i="5"/>
  <c r="F196" i="5"/>
  <c r="F197" i="5"/>
  <c r="F198" i="5"/>
  <c r="F200" i="5"/>
  <c r="F201" i="5"/>
  <c r="F202" i="5"/>
  <c r="F203" i="5"/>
  <c r="F204" i="5"/>
  <c r="F205" i="5"/>
  <c r="F206" i="5"/>
  <c r="F207" i="5"/>
  <c r="F208" i="5"/>
  <c r="F54" i="5" s="1"/>
  <c r="F209" i="5"/>
  <c r="F56" i="5" s="1"/>
  <c r="F210" i="5"/>
  <c r="F57" i="5" s="1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63" i="5" s="1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64" i="5" s="1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69" i="5"/>
  <c r="F70" i="5"/>
  <c r="F267" i="5"/>
  <c r="F268" i="5"/>
  <c r="F274" i="5"/>
  <c r="F276" i="5"/>
  <c r="F277" i="5"/>
  <c r="F278" i="5"/>
  <c r="F279" i="5"/>
  <c r="F280" i="5"/>
  <c r="F281" i="5"/>
  <c r="F283" i="5"/>
  <c r="F284" i="5"/>
  <c r="F74" i="5" s="1"/>
  <c r="F285" i="5"/>
  <c r="F286" i="5"/>
  <c r="F287" i="5"/>
  <c r="F288" i="5"/>
  <c r="F289" i="5"/>
  <c r="F290" i="5"/>
  <c r="F291" i="5"/>
  <c r="F292" i="5"/>
  <c r="F293" i="5"/>
  <c r="F294" i="5"/>
  <c r="F295" i="5"/>
  <c r="F79" i="5" s="1"/>
  <c r="E79" i="5" s="1"/>
  <c r="F296" i="5"/>
  <c r="F297" i="5"/>
  <c r="F298" i="5"/>
  <c r="F299" i="5"/>
  <c r="F88" i="5"/>
  <c r="F76" i="5" l="1"/>
  <c r="E76" i="5" s="1"/>
  <c r="F78" i="5"/>
  <c r="E78" i="1" s="1"/>
  <c r="E75" i="76" s="1"/>
  <c r="T75" i="76" s="1"/>
  <c r="AD75" i="76" s="1"/>
  <c r="F77" i="5"/>
  <c r="E77" i="5" s="1"/>
  <c r="F29" i="5"/>
  <c r="G49" i="5"/>
  <c r="G51" i="5" s="1"/>
  <c r="G59" i="5" s="1"/>
  <c r="F78" i="54"/>
  <c r="G78" i="54" s="1"/>
  <c r="T78" i="1"/>
  <c r="AD78" i="1" s="1"/>
  <c r="F71" i="5"/>
  <c r="F65" i="5"/>
  <c r="F46" i="5"/>
  <c r="E46" i="5" s="1"/>
  <c r="F23" i="5"/>
  <c r="D30" i="75"/>
  <c r="E30" i="75" s="1"/>
  <c r="I55" i="54"/>
  <c r="I72" i="54"/>
  <c r="I66" i="54"/>
  <c r="I31" i="54"/>
  <c r="I25" i="54"/>
  <c r="E79" i="1"/>
  <c r="E74" i="5"/>
  <c r="E55" i="1"/>
  <c r="F55" i="54" s="1"/>
  <c r="P18" i="1"/>
  <c r="P18" i="76" s="1"/>
  <c r="Q18" i="1"/>
  <c r="Q18" i="76" s="1"/>
  <c r="S18" i="1"/>
  <c r="S18" i="76" s="1"/>
  <c r="F18" i="1"/>
  <c r="F18" i="76" s="1"/>
  <c r="G18" i="1"/>
  <c r="G18" i="76" s="1"/>
  <c r="H18" i="1"/>
  <c r="H18" i="76" s="1"/>
  <c r="I18" i="76"/>
  <c r="J18" i="1"/>
  <c r="J18" i="76" s="1"/>
  <c r="K18" i="1"/>
  <c r="K18" i="76" s="1"/>
  <c r="L18" i="1"/>
  <c r="L18" i="76" s="1"/>
  <c r="M18" i="1"/>
  <c r="M18" i="76" s="1"/>
  <c r="N18" i="1"/>
  <c r="N18" i="76" s="1"/>
  <c r="O18" i="1"/>
  <c r="O18" i="76" s="1"/>
  <c r="E77" i="1" l="1"/>
  <c r="E46" i="1"/>
  <c r="E46" i="76" s="1"/>
  <c r="T46" i="76" s="1"/>
  <c r="AD46" i="76" s="1"/>
  <c r="E78" i="5"/>
  <c r="F46" i="54"/>
  <c r="F77" i="54"/>
  <c r="E74" i="76"/>
  <c r="T74" i="76" s="1"/>
  <c r="AD74" i="76" s="1"/>
  <c r="F79" i="54"/>
  <c r="E76" i="76"/>
  <c r="T76" i="76" s="1"/>
  <c r="AD76" i="76" s="1"/>
  <c r="I73" i="54"/>
  <c r="I75" i="54" s="1"/>
  <c r="I81" i="54" s="1"/>
  <c r="T46" i="1" l="1"/>
  <c r="AD46" i="1" s="1"/>
  <c r="H46" i="54" s="1"/>
  <c r="J46" i="54" s="1"/>
  <c r="G46" i="54"/>
  <c r="S16" i="55"/>
  <c r="Q13" i="55"/>
  <c r="Q19" i="55" s="1"/>
  <c r="S13" i="55" l="1"/>
  <c r="T14" i="55" l="1"/>
  <c r="S19" i="55"/>
  <c r="A4" i="75" l="1"/>
  <c r="A66" i="75" s="1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D110" i="75"/>
  <c r="B110" i="75"/>
  <c r="D107" i="75"/>
  <c r="B107" i="75"/>
  <c r="A107" i="75"/>
  <c r="D106" i="75"/>
  <c r="B106" i="75"/>
  <c r="A106" i="75"/>
  <c r="D105" i="75"/>
  <c r="B105" i="75"/>
  <c r="A105" i="75"/>
  <c r="D104" i="75"/>
  <c r="B104" i="75"/>
  <c r="A104" i="75"/>
  <c r="D103" i="75"/>
  <c r="B103" i="75"/>
  <c r="A103" i="75"/>
  <c r="D102" i="75"/>
  <c r="B102" i="75"/>
  <c r="A102" i="75"/>
  <c r="D101" i="75"/>
  <c r="B101" i="75"/>
  <c r="A101" i="75"/>
  <c r="D100" i="75"/>
  <c r="B100" i="75"/>
  <c r="A100" i="75"/>
  <c r="D99" i="75"/>
  <c r="B99" i="75"/>
  <c r="A99" i="75"/>
  <c r="D98" i="75"/>
  <c r="B98" i="75"/>
  <c r="A98" i="75"/>
  <c r="D97" i="75"/>
  <c r="B97" i="75"/>
  <c r="A97" i="75"/>
  <c r="D96" i="75"/>
  <c r="B96" i="75"/>
  <c r="A96" i="75"/>
  <c r="D95" i="75"/>
  <c r="B95" i="75"/>
  <c r="A95" i="75"/>
  <c r="D94" i="75"/>
  <c r="B94" i="75"/>
  <c r="A94" i="75"/>
  <c r="D93" i="75"/>
  <c r="B93" i="75"/>
  <c r="A93" i="75"/>
  <c r="D92" i="75"/>
  <c r="B92" i="75"/>
  <c r="A92" i="75"/>
  <c r="D90" i="75"/>
  <c r="B90" i="75"/>
  <c r="A90" i="75"/>
  <c r="D89" i="75"/>
  <c r="B89" i="75"/>
  <c r="A89" i="75"/>
  <c r="D88" i="75"/>
  <c r="B88" i="75"/>
  <c r="A88" i="75"/>
  <c r="D87" i="75"/>
  <c r="B87" i="75"/>
  <c r="A87" i="75"/>
  <c r="D86" i="75"/>
  <c r="B86" i="75"/>
  <c r="A86" i="75"/>
  <c r="D85" i="75"/>
  <c r="B85" i="75"/>
  <c r="A85" i="75"/>
  <c r="D84" i="75"/>
  <c r="B84" i="75"/>
  <c r="A84" i="75"/>
  <c r="D83" i="75"/>
  <c r="B83" i="75"/>
  <c r="A83" i="75"/>
  <c r="D82" i="75"/>
  <c r="B82" i="75"/>
  <c r="A82" i="75"/>
  <c r="D81" i="75"/>
  <c r="B81" i="75"/>
  <c r="A81" i="75"/>
  <c r="D80" i="75"/>
  <c r="B80" i="75"/>
  <c r="A80" i="75"/>
  <c r="D79" i="75"/>
  <c r="B79" i="75"/>
  <c r="A79" i="75"/>
  <c r="D78" i="75"/>
  <c r="B78" i="75"/>
  <c r="A78" i="75"/>
  <c r="D77" i="75"/>
  <c r="B77" i="75"/>
  <c r="A77" i="75"/>
  <c r="D76" i="75"/>
  <c r="B76" i="75"/>
  <c r="A76" i="75"/>
  <c r="D75" i="75"/>
  <c r="B75" i="75"/>
  <c r="A75" i="75"/>
  <c r="D74" i="75"/>
  <c r="B74" i="75"/>
  <c r="A74" i="75"/>
  <c r="D73" i="75"/>
  <c r="B73" i="75"/>
  <c r="A73" i="75"/>
  <c r="D72" i="75"/>
  <c r="B72" i="75"/>
  <c r="A72" i="75"/>
  <c r="D71" i="75"/>
  <c r="B71" i="75"/>
  <c r="A71" i="75"/>
  <c r="D70" i="75"/>
  <c r="D108" i="75" s="1"/>
  <c r="B70" i="75"/>
  <c r="A70" i="75"/>
  <c r="A64" i="75"/>
  <c r="A63" i="75"/>
  <c r="C52" i="75"/>
  <c r="E34" i="75"/>
  <c r="L11" i="75"/>
  <c r="L10" i="75"/>
  <c r="D112" i="75" l="1"/>
  <c r="D116" i="75" s="1"/>
  <c r="D119" i="75" s="1"/>
  <c r="C130" i="75"/>
  <c r="C50" i="75"/>
  <c r="C60" i="75" s="1"/>
  <c r="C128" i="75" l="1"/>
  <c r="C138" i="75" s="1"/>
  <c r="C136" i="75" s="1"/>
  <c r="C127" i="75"/>
  <c r="C134" i="75" s="1"/>
  <c r="C133" i="75" s="1"/>
  <c r="C129" i="75"/>
  <c r="C59" i="75"/>
  <c r="C51" i="75"/>
  <c r="C58" i="75" l="1"/>
  <c r="C137" i="75"/>
  <c r="C49" i="75"/>
  <c r="C56" i="75" s="1"/>
  <c r="C132" i="75"/>
  <c r="C54" i="75" l="1"/>
  <c r="C55" i="75"/>
  <c r="F25" i="1" l="1"/>
  <c r="F25" i="76" s="1"/>
  <c r="G25" i="1"/>
  <c r="G25" i="76" s="1"/>
  <c r="H25" i="1"/>
  <c r="H25" i="76" s="1"/>
  <c r="J25" i="1"/>
  <c r="J25" i="76" s="1"/>
  <c r="K25" i="1"/>
  <c r="K25" i="76" s="1"/>
  <c r="L25" i="1"/>
  <c r="L25" i="76" s="1"/>
  <c r="M25" i="1"/>
  <c r="M25" i="76" s="1"/>
  <c r="N25" i="1"/>
  <c r="N25" i="76" s="1"/>
  <c r="O25" i="1"/>
  <c r="O25" i="76" s="1"/>
  <c r="P25" i="1"/>
  <c r="P25" i="76" s="1"/>
  <c r="Q25" i="1"/>
  <c r="Q25" i="76" s="1"/>
  <c r="S25" i="1"/>
  <c r="S25" i="76" s="1"/>
  <c r="T43" i="1" l="1"/>
  <c r="A3" i="54"/>
  <c r="A4" i="54"/>
  <c r="A5" i="54"/>
  <c r="A2" i="54"/>
  <c r="A3" i="1"/>
  <c r="A4" i="1"/>
  <c r="A5" i="1"/>
  <c r="A2" i="1"/>
  <c r="A1" i="3" s="1"/>
  <c r="I11" i="1"/>
  <c r="I11" i="76" s="1"/>
  <c r="F11" i="1"/>
  <c r="G11" i="1" l="1"/>
  <c r="G11" i="76" s="1"/>
  <c r="F11" i="76"/>
  <c r="J11" i="1"/>
  <c r="A4" i="55"/>
  <c r="C4" i="56"/>
  <c r="A5" i="3"/>
  <c r="K11" i="1" l="1"/>
  <c r="J11" i="76"/>
  <c r="E28" i="5"/>
  <c r="E34" i="5"/>
  <c r="L11" i="1" l="1"/>
  <c r="K11" i="76"/>
  <c r="T77" i="1"/>
  <c r="M11" i="1" l="1"/>
  <c r="L11" i="76"/>
  <c r="T79" i="1"/>
  <c r="E23" i="56"/>
  <c r="E25" i="56" s="1"/>
  <c r="N11" i="1" l="1"/>
  <c r="M11" i="76"/>
  <c r="AD77" i="1"/>
  <c r="AD79" i="1"/>
  <c r="H77" i="54" s="1"/>
  <c r="G77" i="54" s="1"/>
  <c r="E27" i="56"/>
  <c r="E29" i="56" s="1"/>
  <c r="F22" i="55" s="1"/>
  <c r="E63" i="1"/>
  <c r="E61" i="76" s="1"/>
  <c r="T61" i="76" s="1"/>
  <c r="E69" i="1"/>
  <c r="E66" i="76" s="1"/>
  <c r="T66" i="76" s="1"/>
  <c r="E70" i="1"/>
  <c r="E74" i="1"/>
  <c r="E76" i="1"/>
  <c r="E73" i="76" s="1"/>
  <c r="T73" i="76" s="1"/>
  <c r="AD73" i="76" s="1"/>
  <c r="E15" i="1"/>
  <c r="E15" i="76" s="1"/>
  <c r="T15" i="76" s="1"/>
  <c r="E22" i="1"/>
  <c r="E22" i="76" s="1"/>
  <c r="T22" i="76" s="1"/>
  <c r="E23" i="1"/>
  <c r="E23" i="76" s="1"/>
  <c r="T23" i="76" s="1"/>
  <c r="AD23" i="76" s="1"/>
  <c r="E28" i="1"/>
  <c r="E30" i="1"/>
  <c r="E30" i="76" s="1"/>
  <c r="T30" i="76" s="1"/>
  <c r="AD30" i="76" s="1"/>
  <c r="E34" i="1"/>
  <c r="E34" i="76" s="1"/>
  <c r="T34" i="76" s="1"/>
  <c r="E35" i="1"/>
  <c r="E35" i="76" s="1"/>
  <c r="T35" i="76" s="1"/>
  <c r="AD35" i="76" s="1"/>
  <c r="E36" i="1"/>
  <c r="E39" i="1"/>
  <c r="E39" i="76" s="1"/>
  <c r="T39" i="76" s="1"/>
  <c r="AD39" i="76" s="1"/>
  <c r="E40" i="1"/>
  <c r="E40" i="76" s="1"/>
  <c r="T40" i="76" s="1"/>
  <c r="AD40" i="76" s="1"/>
  <c r="E41" i="1"/>
  <c r="E41" i="76" s="1"/>
  <c r="T41" i="76" s="1"/>
  <c r="AD41" i="76" s="1"/>
  <c r="E44" i="1"/>
  <c r="E47" i="1"/>
  <c r="E54" i="1"/>
  <c r="E52" i="76" s="1"/>
  <c r="E56" i="1"/>
  <c r="E57" i="1"/>
  <c r="C22" i="3"/>
  <c r="B24" i="75" s="1"/>
  <c r="J13" i="55"/>
  <c r="E71" i="1"/>
  <c r="E64" i="1"/>
  <c r="E62" i="76" s="1"/>
  <c r="T62" i="76" s="1"/>
  <c r="AD62" i="76" s="1"/>
  <c r="E65" i="1"/>
  <c r="E63" i="76" s="1"/>
  <c r="T63" i="76" s="1"/>
  <c r="AD63" i="76" s="1"/>
  <c r="E45" i="1"/>
  <c r="E45" i="76" s="1"/>
  <c r="T45" i="76" s="1"/>
  <c r="AD45" i="76" s="1"/>
  <c r="E29" i="1"/>
  <c r="E29" i="76" s="1"/>
  <c r="T29" i="76" s="1"/>
  <c r="AD29" i="76" s="1"/>
  <c r="E24" i="1"/>
  <c r="E24" i="76" s="1"/>
  <c r="T24" i="76" s="1"/>
  <c r="AD24" i="76" s="1"/>
  <c r="E16" i="1"/>
  <c r="E16" i="76" s="1"/>
  <c r="T16" i="76" s="1"/>
  <c r="AD16" i="76" s="1"/>
  <c r="L16" i="55"/>
  <c r="A11" i="3"/>
  <c r="A13" i="75" s="1"/>
  <c r="C11" i="3"/>
  <c r="B13" i="75" s="1"/>
  <c r="A12" i="3"/>
  <c r="A14" i="75" s="1"/>
  <c r="C12" i="3"/>
  <c r="B14" i="75" s="1"/>
  <c r="A13" i="3"/>
  <c r="A15" i="75" s="1"/>
  <c r="C13" i="3"/>
  <c r="B15" i="75" s="1"/>
  <c r="A14" i="3"/>
  <c r="A16" i="75" s="1"/>
  <c r="C14" i="3"/>
  <c r="B16" i="75" s="1"/>
  <c r="A15" i="3"/>
  <c r="A17" i="75" s="1"/>
  <c r="C15" i="3"/>
  <c r="B17" i="75" s="1"/>
  <c r="A16" i="3"/>
  <c r="A18" i="75" s="1"/>
  <c r="C16" i="3"/>
  <c r="B18" i="75" s="1"/>
  <c r="A17" i="3"/>
  <c r="A19" i="75" s="1"/>
  <c r="C17" i="3"/>
  <c r="B19" i="75" s="1"/>
  <c r="A18" i="3"/>
  <c r="A20" i="75" s="1"/>
  <c r="C18" i="3"/>
  <c r="B20" i="75" s="1"/>
  <c r="C19" i="3"/>
  <c r="B21" i="75" s="1"/>
  <c r="C20" i="3"/>
  <c r="B22" i="75" s="1"/>
  <c r="C21" i="3"/>
  <c r="B23" i="75" s="1"/>
  <c r="C23" i="3"/>
  <c r="B25" i="75" s="1"/>
  <c r="E36" i="5"/>
  <c r="H36" i="5" s="1"/>
  <c r="C9" i="3"/>
  <c r="B11" i="75" s="1"/>
  <c r="A10" i="3"/>
  <c r="A12" i="75" s="1"/>
  <c r="C10" i="3"/>
  <c r="B12" i="75" s="1"/>
  <c r="A9" i="3"/>
  <c r="A11" i="75" s="1"/>
  <c r="F25" i="5"/>
  <c r="F31" i="5"/>
  <c r="F37" i="5"/>
  <c r="F48" i="5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F66" i="5"/>
  <c r="H68" i="5"/>
  <c r="E69" i="5"/>
  <c r="H69" i="5" s="1"/>
  <c r="E70" i="5"/>
  <c r="H70" i="5" s="1"/>
  <c r="E71" i="5"/>
  <c r="H71" i="5" s="1"/>
  <c r="F72" i="5"/>
  <c r="H74" i="5"/>
  <c r="H76" i="5"/>
  <c r="H77" i="5"/>
  <c r="E17" i="5"/>
  <c r="F18" i="5"/>
  <c r="T56" i="1" l="1"/>
  <c r="E54" i="76"/>
  <c r="T54" i="76" s="1"/>
  <c r="AD54" i="76" s="1"/>
  <c r="T74" i="1"/>
  <c r="E71" i="76"/>
  <c r="T71" i="76" s="1"/>
  <c r="AD71" i="76" s="1"/>
  <c r="O11" i="1"/>
  <c r="P11" i="1" s="1"/>
  <c r="Q11" i="1" s="1"/>
  <c r="R11" i="1" s="1"/>
  <c r="S11" i="1" s="1"/>
  <c r="N11" i="76"/>
  <c r="T71" i="1"/>
  <c r="AD71" i="1" s="1"/>
  <c r="H71" i="54" s="1"/>
  <c r="E68" i="76"/>
  <c r="T68" i="76" s="1"/>
  <c r="AD68" i="76" s="1"/>
  <c r="T57" i="1"/>
  <c r="E55" i="76"/>
  <c r="T55" i="76" s="1"/>
  <c r="AD55" i="76" s="1"/>
  <c r="F44" i="54"/>
  <c r="E44" i="76"/>
  <c r="T44" i="76" s="1"/>
  <c r="T36" i="1"/>
  <c r="E36" i="76"/>
  <c r="T36" i="76" s="1"/>
  <c r="AD36" i="76" s="1"/>
  <c r="F28" i="54"/>
  <c r="E28" i="76"/>
  <c r="T28" i="76" s="1"/>
  <c r="AD61" i="76"/>
  <c r="AD64" i="76" s="1"/>
  <c r="T64" i="76"/>
  <c r="T47" i="1"/>
  <c r="E47" i="76"/>
  <c r="T47" i="76" s="1"/>
  <c r="AD47" i="76" s="1"/>
  <c r="AD15" i="76"/>
  <c r="AD66" i="76"/>
  <c r="AD34" i="76"/>
  <c r="AD22" i="76"/>
  <c r="AD25" i="76" s="1"/>
  <c r="T25" i="76"/>
  <c r="T70" i="1"/>
  <c r="E67" i="76"/>
  <c r="T67" i="76" s="1"/>
  <c r="AD67" i="76" s="1"/>
  <c r="F74" i="54"/>
  <c r="F36" i="54"/>
  <c r="F57" i="54"/>
  <c r="F73" i="5"/>
  <c r="T76" i="1"/>
  <c r="AD76" i="1" s="1"/>
  <c r="H76" i="54" s="1"/>
  <c r="F76" i="54"/>
  <c r="H29" i="5"/>
  <c r="E31" i="5"/>
  <c r="T69" i="1"/>
  <c r="AD69" i="1" s="1"/>
  <c r="H69" i="54" s="1"/>
  <c r="E72" i="1"/>
  <c r="E69" i="76" s="1"/>
  <c r="E25" i="1"/>
  <c r="E25" i="76" s="1"/>
  <c r="E48" i="1"/>
  <c r="E48" i="76" s="1"/>
  <c r="E66" i="1"/>
  <c r="E64" i="76" s="1"/>
  <c r="T44" i="1"/>
  <c r="AD44" i="1" s="1"/>
  <c r="T28" i="1"/>
  <c r="AD28" i="1" s="1"/>
  <c r="E31" i="1"/>
  <c r="E31" i="76" s="1"/>
  <c r="F29" i="54"/>
  <c r="T29" i="1"/>
  <c r="AD29" i="1" s="1"/>
  <c r="H29" i="54" s="1"/>
  <c r="F47" i="54"/>
  <c r="F39" i="54"/>
  <c r="T39" i="1"/>
  <c r="AD39" i="1" s="1"/>
  <c r="H39" i="54" s="1"/>
  <c r="F30" i="54"/>
  <c r="T30" i="1"/>
  <c r="F24" i="54"/>
  <c r="T24" i="1"/>
  <c r="AD24" i="1" s="1"/>
  <c r="H24" i="54" s="1"/>
  <c r="F64" i="54"/>
  <c r="T64" i="1"/>
  <c r="F54" i="54"/>
  <c r="F40" i="54"/>
  <c r="T40" i="1"/>
  <c r="F34" i="54"/>
  <c r="T34" i="1"/>
  <c r="F22" i="54"/>
  <c r="T22" i="1"/>
  <c r="AD22" i="1" s="1"/>
  <c r="F65" i="54"/>
  <c r="T65" i="1"/>
  <c r="F41" i="54"/>
  <c r="T41" i="1"/>
  <c r="F35" i="54"/>
  <c r="T35" i="1"/>
  <c r="AD35" i="1" s="1"/>
  <c r="F23" i="54"/>
  <c r="T23" i="1"/>
  <c r="AD23" i="1" s="1"/>
  <c r="H23" i="54" s="1"/>
  <c r="F63" i="54"/>
  <c r="T63" i="1"/>
  <c r="F16" i="54"/>
  <c r="T16" i="1"/>
  <c r="AD16" i="1" s="1"/>
  <c r="F45" i="54"/>
  <c r="T45" i="1"/>
  <c r="AD45" i="1" s="1"/>
  <c r="H45" i="54" s="1"/>
  <c r="F15" i="54"/>
  <c r="T15" i="1"/>
  <c r="AD15" i="1" s="1"/>
  <c r="F56" i="54"/>
  <c r="S48" i="1"/>
  <c r="S48" i="76" s="1"/>
  <c r="F69" i="54"/>
  <c r="AD36" i="1"/>
  <c r="J77" i="54"/>
  <c r="H72" i="1"/>
  <c r="H69" i="76" s="1"/>
  <c r="E86" i="1"/>
  <c r="F71" i="54"/>
  <c r="E66" i="5"/>
  <c r="H66" i="5" s="1"/>
  <c r="E48" i="5"/>
  <c r="H48" i="5" s="1"/>
  <c r="E18" i="5"/>
  <c r="H18" i="5" s="1"/>
  <c r="H17" i="5"/>
  <c r="E72" i="5"/>
  <c r="H72" i="5" s="1"/>
  <c r="H31" i="5"/>
  <c r="E25" i="5"/>
  <c r="J48" i="1"/>
  <c r="J48" i="76" s="1"/>
  <c r="J31" i="1"/>
  <c r="J31" i="76" s="1"/>
  <c r="K48" i="1"/>
  <c r="K48" i="76" s="1"/>
  <c r="J37" i="1"/>
  <c r="J37" i="76" s="1"/>
  <c r="N48" i="1"/>
  <c r="N48" i="76" s="1"/>
  <c r="H79" i="54"/>
  <c r="F70" i="54"/>
  <c r="N31" i="1"/>
  <c r="N31" i="76" s="1"/>
  <c r="R48" i="1"/>
  <c r="R48" i="76" s="1"/>
  <c r="G37" i="1"/>
  <c r="G37" i="76" s="1"/>
  <c r="L31" i="1"/>
  <c r="L31" i="76" s="1"/>
  <c r="P37" i="1"/>
  <c r="P37" i="76" s="1"/>
  <c r="G31" i="1"/>
  <c r="G31" i="76" s="1"/>
  <c r="L37" i="1"/>
  <c r="L37" i="76" s="1"/>
  <c r="P31" i="1"/>
  <c r="P31" i="76" s="1"/>
  <c r="I37" i="76"/>
  <c r="F31" i="1"/>
  <c r="F31" i="76" s="1"/>
  <c r="H37" i="1"/>
  <c r="H37" i="76" s="1"/>
  <c r="K37" i="1"/>
  <c r="K37" i="76" s="1"/>
  <c r="L48" i="1"/>
  <c r="L48" i="76" s="1"/>
  <c r="M37" i="1"/>
  <c r="M37" i="76" s="1"/>
  <c r="O48" i="1"/>
  <c r="O48" i="76" s="1"/>
  <c r="P48" i="1"/>
  <c r="P48" i="76" s="1"/>
  <c r="Q48" i="1"/>
  <c r="Q48" i="76" s="1"/>
  <c r="Q37" i="1"/>
  <c r="Q37" i="76" s="1"/>
  <c r="R72" i="1"/>
  <c r="R69" i="76" s="1"/>
  <c r="Q66" i="1"/>
  <c r="Q64" i="76" s="1"/>
  <c r="M72" i="1"/>
  <c r="M69" i="76" s="1"/>
  <c r="L66" i="1"/>
  <c r="L64" i="76" s="1"/>
  <c r="H31" i="1"/>
  <c r="H31" i="76" s="1"/>
  <c r="M31" i="1"/>
  <c r="M31" i="76" s="1"/>
  <c r="Q31" i="1"/>
  <c r="Q31" i="76" s="1"/>
  <c r="M66" i="1"/>
  <c r="M64" i="76" s="1"/>
  <c r="L72" i="1"/>
  <c r="L69" i="76" s="1"/>
  <c r="O37" i="1"/>
  <c r="O37" i="76" s="1"/>
  <c r="E37" i="1"/>
  <c r="E37" i="76" s="1"/>
  <c r="F48" i="1"/>
  <c r="F48" i="76" s="1"/>
  <c r="F37" i="1"/>
  <c r="F37" i="76" s="1"/>
  <c r="K31" i="1"/>
  <c r="M48" i="1"/>
  <c r="M48" i="76" s="1"/>
  <c r="N37" i="1"/>
  <c r="N37" i="76" s="1"/>
  <c r="Q72" i="1"/>
  <c r="Q69" i="76" s="1"/>
  <c r="P66" i="1"/>
  <c r="P64" i="76" s="1"/>
  <c r="N72" i="1"/>
  <c r="N69" i="76" s="1"/>
  <c r="L13" i="55"/>
  <c r="J19" i="55"/>
  <c r="F49" i="5"/>
  <c r="F51" i="5" s="1"/>
  <c r="F59" i="5" s="1"/>
  <c r="S37" i="1"/>
  <c r="S37" i="76" s="1"/>
  <c r="R49" i="1"/>
  <c r="R49" i="76" s="1"/>
  <c r="S72" i="1"/>
  <c r="S69" i="76" s="1"/>
  <c r="O72" i="1"/>
  <c r="O69" i="76" s="1"/>
  <c r="K72" i="1"/>
  <c r="K69" i="76" s="1"/>
  <c r="H66" i="1"/>
  <c r="F66" i="1"/>
  <c r="F64" i="76" s="1"/>
  <c r="E37" i="5"/>
  <c r="H37" i="5" s="1"/>
  <c r="S31" i="1"/>
  <c r="O31" i="1"/>
  <c r="O31" i="76" s="1"/>
  <c r="S66" i="1"/>
  <c r="S64" i="76" s="1"/>
  <c r="O66" i="1"/>
  <c r="O64" i="76" s="1"/>
  <c r="J72" i="1"/>
  <c r="J69" i="76" s="1"/>
  <c r="F72" i="1"/>
  <c r="F69" i="76" s="1"/>
  <c r="H48" i="1"/>
  <c r="H48" i="76" s="1"/>
  <c r="R66" i="1"/>
  <c r="P72" i="1"/>
  <c r="P69" i="76" s="1"/>
  <c r="N66" i="1"/>
  <c r="K66" i="1"/>
  <c r="K64" i="76" s="1"/>
  <c r="J66" i="1"/>
  <c r="J64" i="76" s="1"/>
  <c r="I72" i="1"/>
  <c r="I69" i="76" s="1"/>
  <c r="G72" i="1"/>
  <c r="G69" i="76" s="1"/>
  <c r="G48" i="1"/>
  <c r="G48" i="76" s="1"/>
  <c r="I66" i="1"/>
  <c r="I64" i="76" s="1"/>
  <c r="G66" i="1"/>
  <c r="G64" i="76" s="1"/>
  <c r="E17" i="1"/>
  <c r="T37" i="76" l="1"/>
  <c r="AD37" i="76"/>
  <c r="E18" i="1"/>
  <c r="E18" i="76" s="1"/>
  <c r="E17" i="76"/>
  <c r="T17" i="76" s="1"/>
  <c r="S49" i="1"/>
  <c r="S49" i="76" s="1"/>
  <c r="S31" i="76"/>
  <c r="O11" i="76"/>
  <c r="A19" i="3"/>
  <c r="A21" i="75" s="1"/>
  <c r="N73" i="1"/>
  <c r="N70" i="76" s="1"/>
  <c r="N64" i="76"/>
  <c r="H73" i="1"/>
  <c r="H70" i="76" s="1"/>
  <c r="H64" i="76"/>
  <c r="K49" i="1"/>
  <c r="K49" i="76" s="1"/>
  <c r="K31" i="76"/>
  <c r="AD69" i="76"/>
  <c r="AD70" i="76" s="1"/>
  <c r="AD72" i="76" s="1"/>
  <c r="AD78" i="76" s="1"/>
  <c r="R73" i="1"/>
  <c r="R70" i="76" s="1"/>
  <c r="R64" i="76"/>
  <c r="AD28" i="76"/>
  <c r="AD31" i="76" s="1"/>
  <c r="T31" i="76"/>
  <c r="T48" i="76"/>
  <c r="AD44" i="76"/>
  <c r="AD48" i="76" s="1"/>
  <c r="T69" i="76"/>
  <c r="T70" i="76" s="1"/>
  <c r="T72" i="76" s="1"/>
  <c r="T78" i="76" s="1"/>
  <c r="S73" i="1"/>
  <c r="J73" i="1"/>
  <c r="J70" i="76" s="1"/>
  <c r="O49" i="1"/>
  <c r="O49" i="76" s="1"/>
  <c r="K73" i="1"/>
  <c r="K70" i="76" s="1"/>
  <c r="G73" i="1"/>
  <c r="Q49" i="1"/>
  <c r="Q49" i="76" s="1"/>
  <c r="P49" i="1"/>
  <c r="P49" i="76" s="1"/>
  <c r="F75" i="5"/>
  <c r="F82" i="5" s="1"/>
  <c r="F48" i="54"/>
  <c r="F66" i="54"/>
  <c r="I49" i="76"/>
  <c r="F49" i="1"/>
  <c r="F49" i="76" s="1"/>
  <c r="L49" i="1"/>
  <c r="N49" i="1"/>
  <c r="N49" i="76" s="1"/>
  <c r="N75" i="1"/>
  <c r="N72" i="76" s="1"/>
  <c r="H75" i="1"/>
  <c r="H72" i="76" s="1"/>
  <c r="M49" i="1"/>
  <c r="H49" i="1"/>
  <c r="G49" i="1"/>
  <c r="G49" i="76" s="1"/>
  <c r="J49" i="1"/>
  <c r="J49" i="76" s="1"/>
  <c r="E73" i="5"/>
  <c r="E75" i="5" s="1"/>
  <c r="E82" i="5" s="1"/>
  <c r="E73" i="1"/>
  <c r="T48" i="1"/>
  <c r="AD34" i="1"/>
  <c r="AD37" i="1" s="1"/>
  <c r="T37" i="1"/>
  <c r="G79" i="54"/>
  <c r="F31" i="54"/>
  <c r="F37" i="54"/>
  <c r="F72" i="54"/>
  <c r="F25" i="54"/>
  <c r="E49" i="5"/>
  <c r="E51" i="5" s="1"/>
  <c r="E59" i="5" s="1"/>
  <c r="E49" i="1"/>
  <c r="E49" i="76" s="1"/>
  <c r="T25" i="1"/>
  <c r="AD25" i="1"/>
  <c r="O73" i="1"/>
  <c r="O70" i="76" s="1"/>
  <c r="F73" i="1"/>
  <c r="F70" i="76" s="1"/>
  <c r="P73" i="1"/>
  <c r="P70" i="76" s="1"/>
  <c r="M73" i="1"/>
  <c r="M70" i="76" s="1"/>
  <c r="L73" i="1"/>
  <c r="L70" i="76" s="1"/>
  <c r="I73" i="1"/>
  <c r="I70" i="76" s="1"/>
  <c r="G39" i="54"/>
  <c r="Q73" i="1"/>
  <c r="Q70" i="76" s="1"/>
  <c r="T17" i="1"/>
  <c r="T18" i="1" s="1"/>
  <c r="M14" i="55"/>
  <c r="H25" i="5"/>
  <c r="G69" i="54"/>
  <c r="J69" i="54"/>
  <c r="H36" i="54"/>
  <c r="G36" i="54" s="1"/>
  <c r="AD57" i="1"/>
  <c r="H57" i="54" s="1"/>
  <c r="G71" i="54"/>
  <c r="H22" i="54"/>
  <c r="H25" i="54" s="1"/>
  <c r="J71" i="54"/>
  <c r="AD41" i="1"/>
  <c r="H41" i="54" s="1"/>
  <c r="AD30" i="1"/>
  <c r="AD31" i="1" s="1"/>
  <c r="AD40" i="1"/>
  <c r="H40" i="54" s="1"/>
  <c r="AD56" i="1"/>
  <c r="H56" i="54" s="1"/>
  <c r="AD74" i="1"/>
  <c r="H74" i="54" s="1"/>
  <c r="J74" i="54" s="1"/>
  <c r="AD64" i="1"/>
  <c r="H64" i="54" s="1"/>
  <c r="AD63" i="1"/>
  <c r="H63" i="54" s="1"/>
  <c r="J79" i="54"/>
  <c r="L19" i="55"/>
  <c r="H16" i="54"/>
  <c r="R51" i="1"/>
  <c r="AD47" i="1"/>
  <c r="H47" i="54" s="1"/>
  <c r="F51" i="1"/>
  <c r="K51" i="1"/>
  <c r="K50" i="76" s="1"/>
  <c r="J76" i="54"/>
  <c r="G76" i="54"/>
  <c r="O51" i="1"/>
  <c r="S51" i="1"/>
  <c r="S50" i="76" s="1"/>
  <c r="J23" i="54"/>
  <c r="G23" i="54"/>
  <c r="H15" i="54"/>
  <c r="H44" i="54"/>
  <c r="G24" i="54"/>
  <c r="J24" i="54"/>
  <c r="H35" i="54"/>
  <c r="H28" i="54"/>
  <c r="F17" i="54"/>
  <c r="F18" i="54" s="1"/>
  <c r="G29" i="54"/>
  <c r="J29" i="54"/>
  <c r="G45" i="54"/>
  <c r="J45" i="54"/>
  <c r="N51" i="1" l="1"/>
  <c r="N50" i="76" s="1"/>
  <c r="R75" i="1"/>
  <c r="R72" i="76" s="1"/>
  <c r="Q51" i="1"/>
  <c r="Q50" i="76" s="1"/>
  <c r="J75" i="1"/>
  <c r="J72" i="76" s="1"/>
  <c r="J51" i="1"/>
  <c r="J50" i="76" s="1"/>
  <c r="P51" i="1"/>
  <c r="P50" i="76" s="1"/>
  <c r="AD49" i="76"/>
  <c r="T49" i="76"/>
  <c r="K75" i="1"/>
  <c r="K72" i="76" s="1"/>
  <c r="M51" i="1"/>
  <c r="M50" i="76" s="1"/>
  <c r="M49" i="76"/>
  <c r="AD17" i="76"/>
  <c r="AD18" i="76" s="1"/>
  <c r="T18" i="76"/>
  <c r="H51" i="1"/>
  <c r="H50" i="76" s="1"/>
  <c r="H49" i="76"/>
  <c r="G75" i="1"/>
  <c r="G70" i="76"/>
  <c r="S75" i="1"/>
  <c r="S70" i="76"/>
  <c r="F54" i="1"/>
  <c r="F52" i="76" s="1"/>
  <c r="F50" i="76"/>
  <c r="E75" i="1"/>
  <c r="E70" i="76"/>
  <c r="L51" i="1"/>
  <c r="L49" i="76"/>
  <c r="H48" i="54"/>
  <c r="I52" i="76"/>
  <c r="I50" i="76"/>
  <c r="R54" i="1"/>
  <c r="R52" i="76" s="1"/>
  <c r="R50" i="76"/>
  <c r="O54" i="1"/>
  <c r="O52" i="76" s="1"/>
  <c r="O50" i="76"/>
  <c r="N82" i="1"/>
  <c r="R82" i="1"/>
  <c r="R55" i="1" s="1"/>
  <c r="K82" i="1"/>
  <c r="E15" i="3" s="1"/>
  <c r="D17" i="75" s="1"/>
  <c r="G17" i="75" s="1"/>
  <c r="H82" i="1"/>
  <c r="E12" i="3" s="1"/>
  <c r="D14" i="75" s="1"/>
  <c r="G14" i="75" s="1"/>
  <c r="H82" i="5"/>
  <c r="F84" i="5"/>
  <c r="F73" i="54"/>
  <c r="F75" i="54" s="1"/>
  <c r="F81" i="54" s="1"/>
  <c r="I75" i="1"/>
  <c r="I72" i="76" s="1"/>
  <c r="L75" i="1"/>
  <c r="L72" i="76" s="1"/>
  <c r="P75" i="1"/>
  <c r="P72" i="76" s="1"/>
  <c r="F75" i="1"/>
  <c r="F72" i="76" s="1"/>
  <c r="O75" i="1"/>
  <c r="O72" i="76" s="1"/>
  <c r="Q75" i="1"/>
  <c r="M75" i="1"/>
  <c r="F49" i="54"/>
  <c r="F51" i="54" s="1"/>
  <c r="F59" i="54" s="1"/>
  <c r="G15" i="54"/>
  <c r="AD17" i="1"/>
  <c r="AD18" i="1" s="1"/>
  <c r="J54" i="1"/>
  <c r="J52" i="76" s="1"/>
  <c r="K54" i="1"/>
  <c r="K52" i="76" s="1"/>
  <c r="F14" i="55"/>
  <c r="H51" i="5"/>
  <c r="T72" i="1"/>
  <c r="AD70" i="1"/>
  <c r="G57" i="54"/>
  <c r="J57" i="54"/>
  <c r="T31" i="1"/>
  <c r="T49" i="1" s="1"/>
  <c r="J64" i="54"/>
  <c r="G64" i="54"/>
  <c r="J56" i="54"/>
  <c r="G56" i="54"/>
  <c r="H30" i="54"/>
  <c r="H31" i="54" s="1"/>
  <c r="J63" i="54"/>
  <c r="G63" i="54"/>
  <c r="G74" i="54"/>
  <c r="J40" i="54"/>
  <c r="G40" i="54"/>
  <c r="G41" i="54"/>
  <c r="J41" i="54"/>
  <c r="E22" i="3"/>
  <c r="D24" i="75" s="1"/>
  <c r="AD48" i="1"/>
  <c r="J47" i="54"/>
  <c r="G47" i="54"/>
  <c r="F26" i="55"/>
  <c r="H49" i="5"/>
  <c r="AD65" i="1"/>
  <c r="T66" i="1"/>
  <c r="E18" i="3"/>
  <c r="D20" i="75" s="1"/>
  <c r="G20" i="75" s="1"/>
  <c r="G51" i="1"/>
  <c r="J22" i="54"/>
  <c r="J25" i="54" s="1"/>
  <c r="G22" i="54"/>
  <c r="G25" i="54" s="1"/>
  <c r="G16" i="54"/>
  <c r="J16" i="54"/>
  <c r="H34" i="54"/>
  <c r="H37" i="54" s="1"/>
  <c r="G28" i="54"/>
  <c r="J28" i="54"/>
  <c r="G35" i="54"/>
  <c r="J35" i="54"/>
  <c r="G44" i="54"/>
  <c r="E51" i="1"/>
  <c r="E50" i="76" s="1"/>
  <c r="Q54" i="1" l="1"/>
  <c r="Q52" i="76" s="1"/>
  <c r="J82" i="1"/>
  <c r="E14" i="3" s="1"/>
  <c r="D16" i="75" s="1"/>
  <c r="G16" i="75" s="1"/>
  <c r="L24" i="75"/>
  <c r="G24" i="75"/>
  <c r="H54" i="1"/>
  <c r="H52" i="76" s="1"/>
  <c r="P54" i="1"/>
  <c r="P52" i="76" s="1"/>
  <c r="M54" i="1"/>
  <c r="M52" i="76" s="1"/>
  <c r="AD50" i="76"/>
  <c r="M82" i="1"/>
  <c r="M72" i="76"/>
  <c r="H78" i="76"/>
  <c r="H53" i="76" s="1"/>
  <c r="H55" i="1"/>
  <c r="E82" i="1"/>
  <c r="E72" i="76"/>
  <c r="S82" i="1"/>
  <c r="S72" i="76"/>
  <c r="J78" i="76"/>
  <c r="J53" i="76" s="1"/>
  <c r="J55" i="1"/>
  <c r="J59" i="1" s="1"/>
  <c r="N78" i="76"/>
  <c r="N53" i="76" s="1"/>
  <c r="N55" i="1"/>
  <c r="N59" i="1" s="1"/>
  <c r="N57" i="76" s="1"/>
  <c r="P11" i="76"/>
  <c r="A20" i="3"/>
  <c r="A22" i="75" s="1"/>
  <c r="G54" i="1"/>
  <c r="G52" i="76" s="1"/>
  <c r="G50" i="76"/>
  <c r="R78" i="76"/>
  <c r="R53" i="76" s="1"/>
  <c r="R59" i="1"/>
  <c r="R57" i="76" s="1"/>
  <c r="L54" i="1"/>
  <c r="L52" i="76" s="1"/>
  <c r="L50" i="76"/>
  <c r="G82" i="1"/>
  <c r="G72" i="76"/>
  <c r="Q82" i="1"/>
  <c r="E21" i="3" s="1"/>
  <c r="D23" i="75" s="1"/>
  <c r="Q72" i="76"/>
  <c r="K78" i="76"/>
  <c r="K53" i="76" s="1"/>
  <c r="K55" i="1"/>
  <c r="K59" i="1" s="1"/>
  <c r="E17" i="3"/>
  <c r="D19" i="75" s="1"/>
  <c r="P82" i="1"/>
  <c r="E20" i="3" s="1"/>
  <c r="D22" i="75" s="1"/>
  <c r="G22" i="75" s="1"/>
  <c r="F82" i="1"/>
  <c r="O82" i="1"/>
  <c r="I82" i="1"/>
  <c r="E13" i="3" s="1"/>
  <c r="D15" i="75" s="1"/>
  <c r="G15" i="75" s="1"/>
  <c r="L82" i="1"/>
  <c r="G48" i="54"/>
  <c r="H49" i="54"/>
  <c r="AD49" i="1"/>
  <c r="T51" i="1"/>
  <c r="E59" i="1"/>
  <c r="E20" i="75"/>
  <c r="L20" i="75"/>
  <c r="E16" i="75"/>
  <c r="L16" i="75"/>
  <c r="E17" i="75"/>
  <c r="L17" i="75"/>
  <c r="E24" i="75"/>
  <c r="L14" i="75"/>
  <c r="E14" i="75"/>
  <c r="T73" i="1"/>
  <c r="T75" i="1" s="1"/>
  <c r="T82" i="1" s="1"/>
  <c r="H70" i="54"/>
  <c r="H72" i="54" s="1"/>
  <c r="AD72" i="1"/>
  <c r="G30" i="54"/>
  <c r="G31" i="54" s="1"/>
  <c r="J30" i="54"/>
  <c r="J31" i="54" s="1"/>
  <c r="H65" i="54"/>
  <c r="H66" i="54" s="1"/>
  <c r="AD66" i="1"/>
  <c r="J34" i="54"/>
  <c r="G34" i="54"/>
  <c r="G37" i="54" s="1"/>
  <c r="F78" i="76" l="1"/>
  <c r="F53" i="76" s="1"/>
  <c r="F55" i="1"/>
  <c r="H59" i="1"/>
  <c r="D12" i="3" s="1"/>
  <c r="E19" i="75"/>
  <c r="G19" i="75"/>
  <c r="L23" i="75"/>
  <c r="G23" i="75"/>
  <c r="T50" i="76"/>
  <c r="D15" i="3"/>
  <c r="K57" i="76"/>
  <c r="G78" i="76"/>
  <c r="G53" i="76" s="1"/>
  <c r="G55" i="1"/>
  <c r="G59" i="1" s="1"/>
  <c r="G57" i="76" s="1"/>
  <c r="E11" i="3"/>
  <c r="D13" i="75" s="1"/>
  <c r="G13" i="75" s="1"/>
  <c r="E78" i="76"/>
  <c r="E9" i="3"/>
  <c r="M78" i="76"/>
  <c r="M53" i="76" s="1"/>
  <c r="M55" i="1"/>
  <c r="M59" i="1" s="1"/>
  <c r="E83" i="1"/>
  <c r="E79" i="76" s="1"/>
  <c r="E57" i="76"/>
  <c r="L78" i="76"/>
  <c r="L53" i="76" s="1"/>
  <c r="L55" i="1"/>
  <c r="L59" i="1" s="1"/>
  <c r="H57" i="76"/>
  <c r="O78" i="76"/>
  <c r="O53" i="76" s="1"/>
  <c r="O55" i="1"/>
  <c r="O59" i="1" s="1"/>
  <c r="O57" i="76" s="1"/>
  <c r="Q78" i="76"/>
  <c r="Q53" i="76" s="1"/>
  <c r="Q55" i="1"/>
  <c r="Q59" i="1" s="1"/>
  <c r="Q57" i="76" s="1"/>
  <c r="S78" i="76"/>
  <c r="S53" i="76" s="1"/>
  <c r="E23" i="3"/>
  <c r="D25" i="75" s="1"/>
  <c r="G25" i="75" s="1"/>
  <c r="I55" i="1"/>
  <c r="I59" i="1" s="1"/>
  <c r="I78" i="76"/>
  <c r="I53" i="76" s="1"/>
  <c r="P78" i="76"/>
  <c r="P53" i="76" s="1"/>
  <c r="P55" i="1"/>
  <c r="P59" i="1" s="1"/>
  <c r="P57" i="76" s="1"/>
  <c r="Q11" i="76"/>
  <c r="A21" i="3"/>
  <c r="A23" i="75" s="1"/>
  <c r="J57" i="76"/>
  <c r="E23" i="75"/>
  <c r="D14" i="3"/>
  <c r="L19" i="75"/>
  <c r="D18" i="3"/>
  <c r="D22" i="3"/>
  <c r="E16" i="3"/>
  <c r="D18" i="75" s="1"/>
  <c r="E19" i="3"/>
  <c r="D21" i="75" s="1"/>
  <c r="E10" i="3"/>
  <c r="F59" i="1"/>
  <c r="F57" i="76" s="1"/>
  <c r="G49" i="54"/>
  <c r="E15" i="75"/>
  <c r="L15" i="75"/>
  <c r="L22" i="75"/>
  <c r="E22" i="75"/>
  <c r="H73" i="54"/>
  <c r="H75" i="54" s="1"/>
  <c r="H81" i="54" s="1"/>
  <c r="AD73" i="1"/>
  <c r="J70" i="54"/>
  <c r="J72" i="54" s="1"/>
  <c r="G70" i="54"/>
  <c r="G72" i="54" s="1"/>
  <c r="H59" i="5"/>
  <c r="E84" i="5"/>
  <c r="J65" i="54"/>
  <c r="J66" i="54" s="1"/>
  <c r="G65" i="54"/>
  <c r="G66" i="54" s="1"/>
  <c r="D9" i="3"/>
  <c r="F82" i="54"/>
  <c r="H17" i="54"/>
  <c r="H18" i="54" s="1"/>
  <c r="H51" i="54" s="1"/>
  <c r="AD51" i="1"/>
  <c r="D21" i="3" l="1"/>
  <c r="T53" i="76"/>
  <c r="AD53" i="76" s="1"/>
  <c r="L21" i="75"/>
  <c r="G21" i="75"/>
  <c r="E18" i="75"/>
  <c r="G18" i="75"/>
  <c r="C11" i="75"/>
  <c r="E11" i="75" s="1"/>
  <c r="E25" i="3"/>
  <c r="E28" i="3" s="1"/>
  <c r="R11" i="76"/>
  <c r="C9" i="75"/>
  <c r="A22" i="3"/>
  <c r="A24" i="75" s="1"/>
  <c r="D16" i="3"/>
  <c r="L57" i="76"/>
  <c r="D17" i="3"/>
  <c r="M57" i="76"/>
  <c r="E13" i="75"/>
  <c r="L13" i="75"/>
  <c r="L25" i="75"/>
  <c r="E25" i="75"/>
  <c r="D13" i="3"/>
  <c r="I57" i="76"/>
  <c r="L18" i="75"/>
  <c r="D20" i="3"/>
  <c r="E21" i="75"/>
  <c r="D12" i="75"/>
  <c r="G12" i="75" s="1"/>
  <c r="D19" i="3"/>
  <c r="G73" i="54"/>
  <c r="G75" i="54" s="1"/>
  <c r="G81" i="54" s="1"/>
  <c r="J73" i="54"/>
  <c r="J75" i="54" s="1"/>
  <c r="J81" i="54" s="1"/>
  <c r="AD75" i="1"/>
  <c r="D11" i="3"/>
  <c r="D10" i="3"/>
  <c r="J17" i="54"/>
  <c r="G17" i="54"/>
  <c r="G18" i="54" s="1"/>
  <c r="G51" i="54" s="1"/>
  <c r="C27" i="75" l="1"/>
  <c r="C32" i="75" s="1"/>
  <c r="C36" i="75" s="1"/>
  <c r="C39" i="75" s="1"/>
  <c r="S54" i="1" s="1"/>
  <c r="S52" i="76" s="1"/>
  <c r="T52" i="76" s="1"/>
  <c r="G11" i="75"/>
  <c r="C139" i="75"/>
  <c r="C41" i="75"/>
  <c r="S11" i="76"/>
  <c r="A23" i="3"/>
  <c r="A25" i="75" s="1"/>
  <c r="E12" i="75"/>
  <c r="E27" i="75" s="1"/>
  <c r="I27" i="75" s="1"/>
  <c r="L12" i="75"/>
  <c r="D27" i="75"/>
  <c r="D32" i="75" s="1"/>
  <c r="AD82" i="1"/>
  <c r="F12" i="55" s="1"/>
  <c r="F16" i="55" s="1"/>
  <c r="AD52" i="76" l="1"/>
  <c r="AD57" i="76" s="1"/>
  <c r="T57" i="76"/>
  <c r="T79" i="76" s="1"/>
  <c r="G27" i="75"/>
  <c r="G39" i="75" s="1"/>
  <c r="I14" i="75"/>
  <c r="L27" i="75"/>
  <c r="L32" i="75" s="1"/>
  <c r="L36" i="75" s="1"/>
  <c r="L39" i="75" s="1"/>
  <c r="D36" i="75"/>
  <c r="E32" i="75"/>
  <c r="T54" i="1"/>
  <c r="T55" i="1"/>
  <c r="AD55" i="1" s="1"/>
  <c r="H55" i="54" s="1"/>
  <c r="S59" i="1"/>
  <c r="S57" i="76" s="1"/>
  <c r="AD79" i="76" l="1"/>
  <c r="J14" i="75"/>
  <c r="D39" i="75"/>
  <c r="E39" i="75" s="1"/>
  <c r="I39" i="75" s="1"/>
  <c r="E36" i="75"/>
  <c r="T59" i="1"/>
  <c r="T83" i="1" s="1"/>
  <c r="G55" i="54"/>
  <c r="J55" i="54"/>
  <c r="AD54" i="1"/>
  <c r="AD59" i="1" s="1"/>
  <c r="D23" i="3"/>
  <c r="D25" i="3" l="1"/>
  <c r="D28" i="3" s="1"/>
  <c r="F28" i="3" s="1"/>
  <c r="H54" i="54"/>
  <c r="H59" i="54" s="1"/>
  <c r="F18" i="55"/>
  <c r="F20" i="55" s="1"/>
  <c r="F24" i="55" s="1"/>
  <c r="AD83" i="1"/>
  <c r="F25" i="3" l="1"/>
  <c r="G54" i="54"/>
  <c r="G59" i="54" s="1"/>
  <c r="J12" i="56"/>
  <c r="H82" i="54"/>
  <c r="F28" i="55" l="1"/>
  <c r="J17" i="56"/>
  <c r="J19" i="56"/>
  <c r="I36" i="54" s="1"/>
  <c r="I37" i="54" s="1"/>
  <c r="I15" i="54"/>
  <c r="I18" i="54" s="1"/>
  <c r="J15" i="56"/>
  <c r="J21" i="56"/>
  <c r="J15" i="54" l="1"/>
  <c r="J18" i="54" s="1"/>
  <c r="I44" i="54"/>
  <c r="I48" i="54" s="1"/>
  <c r="J23" i="56"/>
  <c r="J25" i="56" s="1"/>
  <c r="I39" i="54"/>
  <c r="J39" i="54" s="1"/>
  <c r="J36" i="54"/>
  <c r="J37" i="54" s="1"/>
  <c r="I49" i="54" l="1"/>
  <c r="I51" i="54" s="1"/>
  <c r="J44" i="54"/>
  <c r="J48" i="54" s="1"/>
  <c r="J49" i="54" s="1"/>
  <c r="J51" i="54" s="1"/>
  <c r="J27" i="56"/>
  <c r="I54" i="54" s="1"/>
  <c r="J54" i="54" s="1"/>
  <c r="J59" i="54" l="1"/>
  <c r="I59" i="54"/>
  <c r="J29" i="56"/>
  <c r="J82" i="54" l="1"/>
</calcChain>
</file>

<file path=xl/comments1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comments2.xml><?xml version="1.0" encoding="utf-8"?>
<comments xmlns="http://schemas.openxmlformats.org/spreadsheetml/2006/main">
  <authors>
    <author>rzk7kq</author>
  </authors>
  <commentList>
    <comment ref="B44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D110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3.xml><?xml version="1.0" encoding="utf-8"?>
<comments xmlns="http://schemas.openxmlformats.org/spreadsheetml/2006/main">
  <authors>
    <author>sz0rsr</author>
  </authors>
  <commentList>
    <comment ref="F22" authorId="0" shapeId="0">
      <text>
        <r>
          <rPr>
            <b/>
            <sz val="8"/>
            <color indexed="81"/>
            <rFont val="Tahoma"/>
            <family val="2"/>
          </rPr>
          <t xml:space="preserve">PF Conversion Factor….Millwood expires in 2004, therfore Millwood Pro Formed out here
</t>
        </r>
      </text>
    </comment>
  </commentList>
</comments>
</file>

<file path=xl/sharedStrings.xml><?xml version="1.0" encoding="utf-8"?>
<sst xmlns="http://schemas.openxmlformats.org/spreadsheetml/2006/main" count="757" uniqueCount="451">
  <si>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</si>
  <si>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</si>
  <si>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</si>
  <si>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</si>
  <si>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</si>
  <si>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</si>
  <si>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</si>
  <si>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</si>
  <si>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</si>
  <si>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</si>
  <si>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</si>
  <si>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</si>
  <si>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</si>
  <si>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</si>
  <si>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</si>
  <si>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</si>
  <si>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Restated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</si>
  <si>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</si>
  <si>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</si>
  <si>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</si>
  <si>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</si>
  <si>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</si>
  <si>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</si>
  <si>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</si>
  <si>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</si>
  <si>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</si>
  <si>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</si>
  <si>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Expenses</t>
  </si>
  <si>
    <t>Subs</t>
  </si>
  <si>
    <t>Total</t>
  </si>
  <si>
    <t>a</t>
  </si>
  <si>
    <t>b</t>
  </si>
  <si>
    <t>c</t>
  </si>
  <si>
    <t>d</t>
  </si>
  <si>
    <t>e</t>
  </si>
  <si>
    <t>f</t>
  </si>
  <si>
    <t>-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</si>
  <si>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</si>
  <si>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</si>
  <si>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</si>
  <si>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</si>
  <si>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</si>
  <si>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</si>
  <si>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</si>
  <si>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</si>
  <si>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</si>
  <si>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</si>
  <si>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</si>
  <si>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</si>
  <si>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</si>
  <si>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</si>
  <si>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</si>
  <si>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</si>
  <si>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</si>
  <si>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</si>
  <si>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</si>
  <si>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</si>
  <si>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</si>
  <si>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</si>
  <si>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</si>
  <si>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</si>
  <si>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</si>
  <si>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</si>
  <si>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</si>
  <si>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</si>
  <si>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</si>
  <si>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</si>
  <si>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</si>
  <si>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</si>
  <si>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</si>
  <si>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</si>
  <si>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</si>
  <si>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</si>
  <si>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</si>
  <si>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RATE OF RETURN</t>
  </si>
  <si>
    <t>Restatement Summary</t>
  </si>
  <si>
    <t>Column</t>
  </si>
  <si>
    <t>Description</t>
  </si>
  <si>
    <t xml:space="preserve">NOI   </t>
  </si>
  <si>
    <t>ROR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</si>
  <si>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</si>
  <si>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</si>
  <si>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</si>
  <si>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</si>
  <si>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</si>
  <si>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</si>
  <si>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</si>
  <si>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</si>
  <si>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</si>
  <si>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</si>
  <si>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</si>
  <si>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</si>
  <si>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</si>
  <si>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</si>
  <si>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</si>
  <si>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</si>
  <si>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</si>
  <si>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</si>
  <si>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</si>
  <si>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</si>
  <si>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</si>
  <si>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</si>
  <si>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</si>
  <si>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</si>
  <si>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</si>
  <si>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</si>
  <si>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</si>
  <si>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</si>
  <si>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</si>
  <si>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</si>
  <si>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</si>
  <si>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</si>
  <si>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</si>
  <si>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</si>
  <si>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</si>
  <si>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</si>
  <si>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</si>
  <si>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</si>
  <si>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</si>
  <si>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Normalization &amp;</t>
  </si>
  <si>
    <t>Gas Cost Adjust</t>
  </si>
  <si>
    <t>Washington - Gas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</si>
  <si>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</si>
  <si>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</si>
  <si>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</si>
  <si>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</si>
  <si>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</si>
  <si>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</si>
  <si>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</si>
  <si>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</si>
  <si>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</si>
  <si>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</si>
  <si>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Net</t>
  </si>
  <si>
    <t>Gains/losses</t>
  </si>
  <si>
    <t>Excise</t>
  </si>
  <si>
    <t>Calculation of General Revenue Requirement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</si>
  <si>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</si>
  <si>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</si>
  <si>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</si>
  <si>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</si>
  <si>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</si>
  <si>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</si>
  <si>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</si>
  <si>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</si>
  <si>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</si>
  <si>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</si>
  <si>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</si>
  <si>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</si>
  <si>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Total General Business Revenues</t>
  </si>
  <si>
    <t>Percentage Revenue Increase</t>
  </si>
  <si>
    <t>WITH PRESENT RATES</t>
  </si>
  <si>
    <t>WITH PROPOSED RATES</t>
  </si>
  <si>
    <t>Actual Per</t>
  </si>
  <si>
    <t>Proposed</t>
  </si>
  <si>
    <t>Revenues &amp;</t>
  </si>
  <si>
    <t>Related Exp</t>
  </si>
  <si>
    <t>(000's OF DOLLARS)</t>
  </si>
  <si>
    <t>WASH</t>
  </si>
  <si>
    <t xml:space="preserve">Pro Forma Rate Base </t>
  </si>
  <si>
    <t>Revenue Conversion Factor</t>
  </si>
  <si>
    <t>Washington - Gas System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</si>
  <si>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</si>
  <si>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</si>
  <si>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</si>
  <si>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</si>
  <si>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</si>
  <si>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</si>
  <si>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Franchise Fees  (City of Millwood Expired in 2004)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</si>
  <si>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</si>
  <si>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</si>
  <si>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</si>
  <si>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</si>
  <si>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</si>
  <si>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</si>
  <si>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Revenue</t>
  </si>
  <si>
    <t>Misc</t>
  </si>
  <si>
    <t>Restating</t>
  </si>
  <si>
    <t xml:space="preserve">REVISED - Agreed to Cost of Capital in Partial Settlement Stipulation </t>
  </si>
  <si>
    <t>Washington - Electric System</t>
  </si>
  <si>
    <t>Common Equity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</si>
  <si>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</si>
  <si>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</si>
  <si>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</si>
  <si>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</si>
  <si>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</si>
  <si>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PRO FORMA COST CAPITAL</t>
  </si>
  <si>
    <t>Term Debt</t>
  </si>
  <si>
    <t>Done</t>
  </si>
  <si>
    <t>Not Done</t>
  </si>
  <si>
    <t>FILED:</t>
  </si>
  <si>
    <t>Debt Interest</t>
  </si>
  <si>
    <t>Adjsutment Number</t>
  </si>
  <si>
    <t>Workpaper Reference</t>
  </si>
  <si>
    <t>G-ROO</t>
  </si>
  <si>
    <t>G-DFIT</t>
  </si>
  <si>
    <t>G-DDC</t>
  </si>
  <si>
    <t>G-RNGC</t>
  </si>
  <si>
    <t>G-EBO</t>
  </si>
  <si>
    <t>G-PT</t>
  </si>
  <si>
    <t>G-UE</t>
  </si>
  <si>
    <t>G-RE</t>
  </si>
  <si>
    <t>G-ID</t>
  </si>
  <si>
    <t>G-FIT</t>
  </si>
  <si>
    <t>G-NGL</t>
  </si>
  <si>
    <t>G-OSC</t>
  </si>
  <si>
    <t>G-ET</t>
  </si>
  <si>
    <t>G-MR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</si>
  <si>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</si>
  <si>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</si>
  <si>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</si>
  <si>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</si>
  <si>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</si>
  <si>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</si>
  <si>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</si>
  <si>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</si>
  <si>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</si>
  <si>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</si>
  <si>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</si>
  <si>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</si>
  <si>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</si>
  <si>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</si>
  <si>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</si>
  <si>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</si>
  <si>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</si>
  <si>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</si>
  <si>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</si>
  <si>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</si>
  <si>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</si>
  <si>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</si>
  <si>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</si>
  <si>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</si>
  <si>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</si>
  <si>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</si>
  <si>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</si>
  <si>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</si>
  <si>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</si>
  <si>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</si>
  <si>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</si>
  <si>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</si>
  <si>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</si>
  <si>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</si>
  <si>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</si>
  <si>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</si>
  <si>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</si>
  <si>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Settled</t>
  </si>
  <si>
    <t>Interest Per Results (G-FIT-12A)</t>
  </si>
  <si>
    <t>Tara</t>
  </si>
  <si>
    <t>Deferred Debits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</si>
  <si>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</si>
  <si>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</si>
  <si>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</si>
  <si>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</si>
  <si>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</si>
  <si>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</si>
  <si>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</si>
  <si>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</si>
  <si>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</si>
  <si>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</si>
  <si>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</si>
  <si>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</si>
  <si>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</si>
  <si>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</si>
  <si>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</si>
  <si>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</si>
  <si>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</si>
  <si>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</si>
  <si>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</si>
  <si>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</si>
  <si>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</si>
  <si>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</si>
  <si>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</si>
  <si>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</si>
  <si>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</si>
  <si>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</si>
  <si>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</si>
  <si>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</si>
  <si>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</si>
  <si>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</si>
  <si>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</si>
  <si>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</si>
  <si>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</si>
  <si>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</si>
  <si>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</si>
  <si>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</si>
  <si>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</si>
  <si>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</si>
  <si>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</si>
  <si>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</si>
  <si>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</si>
  <si>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</si>
  <si>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</si>
  <si>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</si>
  <si>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</si>
  <si>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</si>
  <si>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</si>
  <si>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</si>
  <si>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</si>
  <si>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</si>
  <si>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</si>
  <si>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</si>
  <si>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</si>
  <si>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</si>
  <si>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</si>
  <si>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</si>
  <si>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</si>
  <si>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</si>
  <si>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</si>
  <si>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</si>
  <si>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</si>
  <si>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</si>
  <si>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</si>
  <si>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</si>
  <si>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</si>
  <si>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</si>
  <si>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</si>
  <si>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</si>
  <si>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</si>
  <si>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</si>
  <si>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</si>
  <si>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</si>
  <si>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</si>
  <si>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</si>
  <si>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</si>
  <si>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</si>
  <si>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</si>
  <si>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</si>
  <si>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</si>
  <si>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</si>
  <si>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</si>
  <si>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</si>
  <si>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</si>
  <si>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</si>
  <si>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</si>
  <si>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</si>
  <si>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</si>
  <si>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</si>
  <si>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</si>
  <si>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</si>
  <si>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</si>
  <si>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</si>
  <si>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</si>
  <si>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</si>
  <si>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</si>
  <si>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</si>
  <si>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</si>
  <si>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</si>
  <si>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</si>
  <si>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</si>
  <si>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</si>
  <si>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</si>
  <si>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</si>
  <si>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</si>
  <si>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</si>
  <si>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</si>
  <si>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</si>
  <si>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</si>
  <si>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</si>
  <si>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</si>
  <si>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</si>
  <si>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</si>
  <si>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</si>
  <si>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</si>
  <si>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</si>
  <si>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</si>
  <si>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</si>
  <si>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</si>
  <si>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</si>
  <si>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</si>
  <si>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</si>
  <si>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</si>
  <si>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</si>
  <si>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</si>
  <si>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</si>
  <si>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</si>
  <si>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</si>
  <si>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</si>
  <si>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</si>
  <si>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</si>
  <si>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</si>
  <si>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</si>
  <si>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</si>
  <si>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</si>
  <si>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</si>
  <si>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</si>
  <si>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</si>
  <si>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</si>
  <si>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</si>
  <si>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</si>
  <si>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</si>
  <si>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</si>
  <si>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</si>
  <si>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</si>
  <si>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</si>
  <si>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</si>
  <si>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</si>
  <si>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</si>
  <si>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</si>
  <si>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</si>
  <si>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</si>
  <si>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</si>
  <si>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</si>
  <si>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</si>
  <si>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</si>
  <si>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</si>
  <si>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</si>
  <si>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</si>
  <si>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</si>
  <si>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</si>
  <si>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</si>
  <si>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</si>
  <si>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</si>
  <si>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</si>
  <si>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</si>
  <si>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</si>
  <si>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</si>
  <si>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</si>
  <si>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</si>
  <si>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</si>
  <si>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</si>
  <si>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</si>
  <si>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</si>
  <si>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</si>
  <si>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</si>
  <si>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</si>
  <si>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</si>
  <si>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</si>
  <si>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</si>
  <si>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</si>
  <si>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</si>
  <si>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</si>
  <si>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</si>
  <si>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</si>
  <si>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</si>
  <si>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AMA 2011 weighted cost of debt</t>
  </si>
  <si>
    <t>Adjutment</t>
  </si>
  <si>
    <t>Misc Adjs</t>
  </si>
  <si>
    <t>Misc.</t>
  </si>
  <si>
    <t>JSS-02/21/11</t>
  </si>
  <si>
    <t>DFIT</t>
  </si>
  <si>
    <t xml:space="preserve">FIT / </t>
  </si>
  <si>
    <t>Washington Natural Gas</t>
  </si>
  <si>
    <t>TWELVE MONTHS ENDED DECEMBER 31, 2012</t>
  </si>
  <si>
    <t>Ryan</t>
  </si>
  <si>
    <t>407429</t>
  </si>
  <si>
    <t>Reg Credit Decoupling Rebate</t>
  </si>
  <si>
    <t>ADFIT - Common Plant (283750 from C-DTX)</t>
  </si>
  <si>
    <t xml:space="preserve">Karen </t>
  </si>
  <si>
    <t>Jen</t>
  </si>
  <si>
    <t>Line No. 29</t>
  </si>
  <si>
    <t>(Restated Restate Debt)</t>
  </si>
  <si>
    <t>Check RB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</si>
</sst>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#,###_);\(#,###\)"/>
    <numFmt numFmtId="169" formatCode="_(&quot;$&quot;#,###_);_(&quot;$&quot;\ \(#,###\);_(* _);_(@_)"/>
    <numFmt numFmtId="170" formatCode="0.000000"/>
    <numFmt numFmtId="171" formatCode="0.000%"/>
    <numFmt numFmtId="172" formatCode="&quot;x &quot;0.00"/>
    <numFmt numFmtId="173" formatCode="&quot;x &quot;0.000"/>
    <numFmt numFmtId="174" formatCode="_(* #,##0_);_(* \(#,##0\);_(* &quot;-&quot;??_);_(@_)"/>
    <numFmt numFmtId="175" formatCode="0.00000"/>
    <numFmt numFmtId="176" formatCode="0000.00"/>
    <numFmt numFmtId="177" formatCode="0000"/>
    <numFmt numFmtId="178" formatCode="_(* #,##0.00000_);_(* \(#,##0.00000\);_(* &quot;-&quot;_);_(@_)"/>
  </numFmts>
  <fonts count="9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10"/>
      <color theme="1"/>
      <name val="Times New Roman"/>
      <family val="1"/>
    </font>
    <font>
      <sz val="9"/>
      <color rgb="FF0000FF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Geneva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Geneva"/>
    </font>
    <font>
      <b/>
      <sz val="9"/>
      <color rgb="FF0000FF"/>
      <name val="Times New Roman"/>
      <family val="1"/>
    </font>
    <font>
      <b/>
      <sz val="10"/>
      <color theme="1"/>
      <name val="Arial"/>
      <family val="2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0"/>
      <name val="Tms Rmn"/>
    </font>
    <font>
      <sz val="11"/>
      <name val="Tms Rmn"/>
    </font>
    <font>
      <i/>
      <sz val="8"/>
      <name val="Times New Roman"/>
      <family val="1"/>
    </font>
    <font>
      <b/>
      <sz val="9"/>
      <color theme="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u/>
      <sz val="9"/>
      <color rgb="FF0000FF"/>
      <name val="Times New Roman"/>
      <family val="1"/>
    </font>
    <font>
      <sz val="10"/>
      <color rgb="FF0000FF"/>
      <name val="Tms Rmn"/>
    </font>
    <font>
      <b/>
      <sz val="10"/>
      <name val="Tahoma"/>
      <family val="2"/>
    </font>
    <font>
      <sz val="10"/>
      <color rgb="FFC00000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indexed="21"/>
      <name val="Tahoma"/>
      <family val="2"/>
    </font>
    <font>
      <sz val="10"/>
      <color indexed="62"/>
      <name val="Tahoma"/>
      <family val="2"/>
    </font>
    <font>
      <sz val="10"/>
      <color indexed="56"/>
      <name val="Tahoma"/>
      <family val="2"/>
    </font>
    <font>
      <sz val="10"/>
      <color rgb="FFC00000"/>
      <name val="Times New Roman"/>
      <family val="1"/>
    </font>
    <font>
      <i/>
      <sz val="10"/>
      <color rgb="FFFF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3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5" fillId="0" borderId="0"/>
    <xf numFmtId="44" fontId="2" fillId="0" borderId="0" applyFont="0" applyFill="0" applyBorder="0" applyAlignment="0" applyProtection="0"/>
    <xf numFmtId="0" fontId="51" fillId="3" borderId="0"/>
    <xf numFmtId="0" fontId="2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2" fillId="0" borderId="0"/>
    <xf numFmtId="38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52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29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4" fillId="11" borderId="35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66" fillId="12" borderId="38" applyNumberFormat="0" applyAlignment="0" applyProtection="0"/>
    <xf numFmtId="0" fontId="71" fillId="39" borderId="0">
      <alignment horizontal="left"/>
    </xf>
    <xf numFmtId="0" fontId="72" fillId="39" borderId="0">
      <alignment horizontal="right"/>
    </xf>
    <xf numFmtId="0" fontId="72" fillId="39" borderId="0">
      <alignment horizontal="center"/>
    </xf>
    <xf numFmtId="0" fontId="72" fillId="39" borderId="0">
      <alignment horizontal="right"/>
    </xf>
    <xf numFmtId="0" fontId="73" fillId="39" borderId="0">
      <alignment horizontal="left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6" fillId="0" borderId="32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7" fillId="0" borderId="33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62" fillId="10" borderId="35" applyNumberFormat="0" applyAlignment="0" applyProtection="0"/>
    <xf numFmtId="0" fontId="71" fillId="39" borderId="0">
      <alignment horizontal="left"/>
    </xf>
    <xf numFmtId="0" fontId="71" fillId="39" borderId="0">
      <alignment horizontal="left"/>
    </xf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1" fillId="13" borderId="39" applyNumberFormat="0" applyFon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0" fontId="63" fillId="11" borderId="36" applyNumberFormat="0" applyAlignment="0" applyProtection="0"/>
    <xf numFmtId="40" fontId="74" fillId="38" borderId="0">
      <alignment horizontal="right"/>
    </xf>
    <xf numFmtId="0" fontId="75" fillId="38" borderId="0">
      <alignment horizontal="right"/>
    </xf>
    <xf numFmtId="0" fontId="76" fillId="38" borderId="7"/>
    <xf numFmtId="0" fontId="76" fillId="0" borderId="0" applyBorder="0">
      <alignment horizontal="centerContinuous"/>
    </xf>
    <xf numFmtId="0" fontId="77" fillId="0" borderId="0" applyBorder="0">
      <alignment horizontal="centerContinuous"/>
    </xf>
    <xf numFmtId="0" fontId="71" fillId="39" borderId="0">
      <alignment horizontal="center"/>
    </xf>
    <xf numFmtId="49" fontId="78" fillId="39" borderId="0">
      <alignment horizontal="center"/>
    </xf>
    <xf numFmtId="0" fontId="72" fillId="39" borderId="0">
      <alignment horizontal="center"/>
    </xf>
    <xf numFmtId="0" fontId="72" fillId="39" borderId="0">
      <alignment horizontal="centerContinuous"/>
    </xf>
    <xf numFmtId="0" fontId="79" fillId="39" borderId="0">
      <alignment horizontal="left"/>
    </xf>
    <xf numFmtId="49" fontId="79" fillId="39" borderId="0">
      <alignment horizontal="center"/>
    </xf>
    <xf numFmtId="0" fontId="71" fillId="39" borderId="0">
      <alignment horizontal="left"/>
    </xf>
    <xf numFmtId="49" fontId="79" fillId="39" borderId="0">
      <alignment horizontal="left"/>
    </xf>
    <xf numFmtId="0" fontId="71" fillId="39" borderId="0">
      <alignment horizontal="centerContinuous"/>
    </xf>
    <xf numFmtId="0" fontId="71" fillId="39" borderId="0">
      <alignment horizontal="right"/>
    </xf>
    <xf numFmtId="49" fontId="71" fillId="39" borderId="0">
      <alignment horizontal="left"/>
    </xf>
    <xf numFmtId="0" fontId="72" fillId="39" borderId="0">
      <alignment horizontal="right"/>
    </xf>
    <xf numFmtId="0" fontId="79" fillId="40" borderId="0">
      <alignment horizontal="center"/>
    </xf>
    <xf numFmtId="0" fontId="80" fillId="40" borderId="0">
      <alignment horizontal="center"/>
    </xf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69" fillId="0" borderId="40" applyNumberFormat="0" applyFill="0" applyAlignment="0" applyProtection="0"/>
    <xf numFmtId="0" fontId="81" fillId="39" borderId="0">
      <alignment horizontal="center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</cellStyleXfs>
  <cellXfs count="602">
    <xf numFmtId="0" fontId="0" fillId="0" borderId="0" xfId="0"/>
    <xf numFmtId="0" fontId="4" fillId="0" borderId="0" xfId="6" applyFont="1"/>
    <xf numFmtId="0" fontId="4" fillId="0" borderId="0" xfId="6" applyNumberFormat="1" applyFont="1" applyAlignment="1">
      <alignment horizontal="center"/>
    </xf>
    <xf numFmtId="5" fontId="4" fillId="0" borderId="0" xfId="6" applyNumberFormat="1" applyFont="1"/>
    <xf numFmtId="37" fontId="4" fillId="0" borderId="0" xfId="6" applyNumberFormat="1" applyFont="1"/>
    <xf numFmtId="0" fontId="4" fillId="0" borderId="0" xfId="6" applyNumberFormat="1" applyFont="1" applyBorder="1" applyAlignment="1">
      <alignment horizontal="center"/>
    </xf>
    <xf numFmtId="37" fontId="4" fillId="0" borderId="0" xfId="6" applyNumberFormat="1" applyFont="1" applyBorder="1"/>
    <xf numFmtId="10" fontId="4" fillId="0" borderId="0" xfId="7" applyNumberFormat="1" applyFont="1"/>
    <xf numFmtId="0" fontId="5" fillId="0" borderId="0" xfId="0" applyFont="1" applyAlignment="1">
      <alignment horizontal="centerContinuous"/>
    </xf>
    <xf numFmtId="0" fontId="5" fillId="0" borderId="0" xfId="0" applyFont="1"/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Continuous"/>
    </xf>
    <xf numFmtId="165" fontId="5" fillId="0" borderId="10" xfId="0" applyNumberFormat="1" applyFont="1" applyBorder="1" applyAlignment="1">
      <alignment horizontal="right"/>
    </xf>
    <xf numFmtId="166" fontId="7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Continuous"/>
    </xf>
    <xf numFmtId="165" fontId="5" fillId="0" borderId="10" xfId="0" applyNumberFormat="1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5" fontId="5" fillId="0" borderId="0" xfId="0" applyNumberFormat="1" applyFont="1"/>
    <xf numFmtId="37" fontId="5" fillId="0" borderId="0" xfId="0" applyNumberFormat="1" applyFont="1"/>
    <xf numFmtId="37" fontId="5" fillId="0" borderId="10" xfId="0" applyNumberFormat="1" applyFont="1" applyBorder="1"/>
    <xf numFmtId="3" fontId="5" fillId="0" borderId="0" xfId="0" applyNumberFormat="1" applyFont="1" applyAlignment="1">
      <alignment horizontal="left"/>
    </xf>
    <xf numFmtId="167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 applyAlignment="1">
      <alignment horizontal="left"/>
    </xf>
    <xf numFmtId="5" fontId="5" fillId="0" borderId="12" xfId="0" applyNumberFormat="1" applyFont="1" applyBorder="1"/>
    <xf numFmtId="10" fontId="5" fillId="0" borderId="0" xfId="7" applyNumberFormat="1" applyFont="1"/>
    <xf numFmtId="37" fontId="4" fillId="0" borderId="0" xfId="0" applyNumberFormat="1" applyFont="1"/>
    <xf numFmtId="5" fontId="11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6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5" fontId="4" fillId="0" borderId="0" xfId="0" applyNumberFormat="1" applyFont="1"/>
    <xf numFmtId="0" fontId="9" fillId="0" borderId="0" xfId="0" applyFont="1" applyBorder="1"/>
    <xf numFmtId="3" fontId="4" fillId="0" borderId="0" xfId="6" applyNumberFormat="1" applyFont="1"/>
    <xf numFmtId="169" fontId="4" fillId="0" borderId="0" xfId="6" applyNumberFormat="1" applyFont="1"/>
    <xf numFmtId="0" fontId="6" fillId="0" borderId="0" xfId="0" applyFont="1" applyAlignment="1">
      <alignment horizontal="centerContinuous"/>
    </xf>
    <xf numFmtId="37" fontId="4" fillId="0" borderId="0" xfId="5" applyNumberFormat="1" applyFont="1"/>
    <xf numFmtId="171" fontId="4" fillId="0" borderId="10" xfId="7" applyNumberFormat="1" applyFont="1" applyBorder="1"/>
    <xf numFmtId="171" fontId="4" fillId="0" borderId="0" xfId="7" applyNumberFormat="1" applyFont="1" applyBorder="1"/>
    <xf numFmtId="5" fontId="4" fillId="0" borderId="10" xfId="0" applyNumberFormat="1" applyFont="1" applyBorder="1"/>
    <xf numFmtId="5" fontId="4" fillId="0" borderId="0" xfId="0" applyNumberFormat="1" applyFont="1" applyBorder="1"/>
    <xf numFmtId="5" fontId="4" fillId="0" borderId="18" xfId="0" applyNumberFormat="1" applyFont="1" applyBorder="1"/>
    <xf numFmtId="10" fontId="4" fillId="0" borderId="16" xfId="7" applyNumberFormat="1" applyFont="1" applyBorder="1"/>
    <xf numFmtId="0" fontId="4" fillId="0" borderId="0" xfId="5" applyFont="1"/>
    <xf numFmtId="0" fontId="4" fillId="0" borderId="0" xfId="5" applyNumberFormat="1" applyFont="1" applyAlignment="1">
      <alignment horizontal="left"/>
    </xf>
    <xf numFmtId="0" fontId="4" fillId="0" borderId="0" xfId="5" applyNumberFormat="1" applyFont="1" applyAlignment="1">
      <alignment horizontal="center"/>
    </xf>
    <xf numFmtId="0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3" fontId="6" fillId="0" borderId="13" xfId="0" applyNumberFormat="1" applyFont="1" applyBorder="1" applyAlignment="1">
      <alignment horizontal="centerContinuous"/>
    </xf>
    <xf numFmtId="3" fontId="6" fillId="0" borderId="15" xfId="0" applyNumberFormat="1" applyFont="1" applyBorder="1" applyAlignment="1">
      <alignment horizontal="centerContinuous"/>
    </xf>
    <xf numFmtId="3" fontId="6" fillId="0" borderId="14" xfId="0" applyNumberFormat="1" applyFont="1" applyBorder="1" applyAlignment="1">
      <alignment horizontal="centerContinuous"/>
    </xf>
    <xf numFmtId="0" fontId="6" fillId="0" borderId="1" xfId="5" applyNumberFormat="1" applyFont="1" applyBorder="1" applyAlignment="1">
      <alignment horizontal="center"/>
    </xf>
    <xf numFmtId="0" fontId="6" fillId="0" borderId="2" xfId="5" applyNumberFormat="1" applyFont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5" xfId="5" applyNumberFormat="1" applyFont="1" applyBorder="1" applyAlignment="1">
      <alignment horizontal="center"/>
    </xf>
    <xf numFmtId="0" fontId="6" fillId="0" borderId="6" xfId="5" applyNumberFormat="1" applyFont="1" applyBorder="1" applyAlignment="1">
      <alignment horizontal="center"/>
    </xf>
    <xf numFmtId="0" fontId="6" fillId="0" borderId="6" xfId="5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8" xfId="5" applyNumberFormat="1" applyFont="1" applyBorder="1" applyAlignment="1">
      <alignment horizontal="center"/>
    </xf>
    <xf numFmtId="0" fontId="6" fillId="0" borderId="9" xfId="5" applyNumberFormat="1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0" fontId="6" fillId="0" borderId="11" xfId="5" applyFont="1" applyBorder="1" applyAlignment="1">
      <alignment horizontal="center"/>
    </xf>
    <xf numFmtId="0" fontId="8" fillId="0" borderId="0" xfId="5" applyNumberFormat="1" applyFont="1" applyAlignment="1">
      <alignment horizontal="center"/>
    </xf>
    <xf numFmtId="0" fontId="8" fillId="0" borderId="0" xfId="5" applyFont="1" applyAlignment="1">
      <alignment horizontal="center"/>
    </xf>
    <xf numFmtId="10" fontId="4" fillId="0" borderId="0" xfId="6" applyNumberFormat="1" applyFont="1"/>
    <xf numFmtId="37" fontId="4" fillId="0" borderId="0" xfId="5" applyNumberFormat="1" applyFont="1" applyBorder="1" applyAlignment="1">
      <alignment horizontal="center"/>
    </xf>
    <xf numFmtId="0" fontId="4" fillId="0" borderId="0" xfId="5" applyFont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0" xfId="0" applyFont="1" applyBorder="1"/>
    <xf numFmtId="37" fontId="4" fillId="0" borderId="12" xfId="6" applyNumberFormat="1" applyFont="1" applyBorder="1"/>
    <xf numFmtId="174" fontId="4" fillId="0" borderId="0" xfId="1" applyNumberFormat="1" applyFont="1"/>
    <xf numFmtId="170" fontId="10" fillId="0" borderId="0" xfId="0" applyNumberFormat="1" applyFont="1" applyAlignment="1">
      <alignment horizontal="center"/>
    </xf>
    <xf numFmtId="170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70" fontId="20" fillId="0" borderId="0" xfId="0" applyNumberFormat="1" applyFont="1" applyAlignment="1">
      <alignment horizontal="right"/>
    </xf>
    <xf numFmtId="170" fontId="9" fillId="0" borderId="0" xfId="0" applyNumberFormat="1" applyFont="1"/>
    <xf numFmtId="170" fontId="21" fillId="0" borderId="0" xfId="0" applyNumberFormat="1" applyFont="1" applyAlignment="1">
      <alignment horizontal="center"/>
    </xf>
    <xf numFmtId="170" fontId="10" fillId="0" borderId="0" xfId="0" applyNumberFormat="1" applyFont="1"/>
    <xf numFmtId="5" fontId="9" fillId="0" borderId="0" xfId="1" applyNumberFormat="1" applyFont="1"/>
    <xf numFmtId="174" fontId="9" fillId="0" borderId="0" xfId="1" applyNumberFormat="1" applyFont="1"/>
    <xf numFmtId="170" fontId="22" fillId="0" borderId="0" xfId="0" applyNumberFormat="1" applyFont="1"/>
    <xf numFmtId="174" fontId="9" fillId="0" borderId="15" xfId="1" applyNumberFormat="1" applyFont="1" applyBorder="1"/>
    <xf numFmtId="174" fontId="9" fillId="0" borderId="0" xfId="1" applyNumberFormat="1" applyFont="1" applyBorder="1"/>
    <xf numFmtId="10" fontId="22" fillId="0" borderId="0" xfId="0" applyNumberFormat="1" applyFont="1"/>
    <xf numFmtId="174" fontId="9" fillId="0" borderId="10" xfId="1" applyNumberFormat="1" applyFont="1" applyBorder="1"/>
    <xf numFmtId="164" fontId="9" fillId="0" borderId="12" xfId="1" applyNumberFormat="1" applyFont="1" applyBorder="1"/>
    <xf numFmtId="0" fontId="15" fillId="0" borderId="0" xfId="0" applyFont="1"/>
    <xf numFmtId="170" fontId="12" fillId="0" borderId="0" xfId="0" applyNumberFormat="1" applyFont="1"/>
    <xf numFmtId="0" fontId="23" fillId="0" borderId="0" xfId="0" applyFont="1"/>
    <xf numFmtId="170" fontId="12" fillId="0" borderId="15" xfId="0" applyNumberFormat="1" applyFont="1" applyBorder="1"/>
    <xf numFmtId="0" fontId="0" fillId="0" borderId="0" xfId="0" applyFill="1"/>
    <xf numFmtId="0" fontId="9" fillId="0" borderId="0" xfId="0" applyFont="1" applyFill="1" applyBorder="1"/>
    <xf numFmtId="0" fontId="9" fillId="0" borderId="0" xfId="0" applyFont="1" applyFill="1"/>
    <xf numFmtId="0" fontId="16" fillId="0" borderId="0" xfId="0" applyFont="1" applyAlignment="1">
      <alignment horizontal="right"/>
    </xf>
    <xf numFmtId="0" fontId="24" fillId="0" borderId="0" xfId="0" applyFont="1" applyFill="1"/>
    <xf numFmtId="3" fontId="25" fillId="0" borderId="0" xfId="0" applyNumberFormat="1" applyFont="1" applyFill="1"/>
    <xf numFmtId="3" fontId="4" fillId="0" borderId="0" xfId="0" applyNumberFormat="1" applyFont="1" applyFill="1"/>
    <xf numFmtId="175" fontId="12" fillId="0" borderId="0" xfId="0" applyNumberFormat="1" applyFont="1"/>
    <xf numFmtId="37" fontId="4" fillId="0" borderId="0" xfId="3" applyNumberFormat="1" applyFont="1" applyFill="1"/>
    <xf numFmtId="0" fontId="12" fillId="0" borderId="0" xfId="0" applyFont="1"/>
    <xf numFmtId="170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6" fillId="0" borderId="0" xfId="0" applyFont="1"/>
    <xf numFmtId="0" fontId="26" fillId="0" borderId="0" xfId="0" applyFont="1" applyFill="1"/>
    <xf numFmtId="37" fontId="26" fillId="0" borderId="0" xfId="5" applyNumberFormat="1" applyFont="1"/>
    <xf numFmtId="0" fontId="27" fillId="0" borderId="0" xfId="0" applyFont="1" applyFill="1" applyBorder="1" applyAlignment="1">
      <alignment horizontal="center"/>
    </xf>
    <xf numFmtId="37" fontId="26" fillId="0" borderId="0" xfId="5" applyNumberFormat="1" applyFont="1" applyFill="1" applyBorder="1"/>
    <xf numFmtId="5" fontId="29" fillId="0" borderId="0" xfId="0" applyNumberFormat="1" applyFont="1" applyFill="1" applyBorder="1"/>
    <xf numFmtId="174" fontId="26" fillId="0" borderId="0" xfId="1" applyNumberFormat="1" applyFont="1" applyFill="1" applyBorder="1"/>
    <xf numFmtId="5" fontId="26" fillId="0" borderId="0" xfId="0" applyNumberFormat="1" applyFont="1" applyFill="1" applyBorder="1"/>
    <xf numFmtId="0" fontId="27" fillId="0" borderId="0" xfId="0" applyFont="1" applyFill="1" applyBorder="1"/>
    <xf numFmtId="37" fontId="27" fillId="0" borderId="0" xfId="5" applyNumberFormat="1" applyFont="1" applyFill="1" applyBorder="1" applyAlignment="1">
      <alignment horizontal="center"/>
    </xf>
    <xf numFmtId="0" fontId="10" fillId="0" borderId="0" xfId="0" applyFont="1"/>
    <xf numFmtId="5" fontId="9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6" xfId="0" applyFont="1" applyBorder="1"/>
    <xf numFmtId="5" fontId="5" fillId="0" borderId="0" xfId="0" applyNumberFormat="1" applyFont="1" applyFill="1"/>
    <xf numFmtId="37" fontId="5" fillId="0" borderId="0" xfId="0" applyNumberFormat="1" applyFont="1" applyFill="1"/>
    <xf numFmtId="37" fontId="5" fillId="0" borderId="10" xfId="0" applyNumberFormat="1" applyFont="1" applyFill="1" applyBorder="1"/>
    <xf numFmtId="174" fontId="5" fillId="0" borderId="0" xfId="1" applyNumberFormat="1" applyFont="1" applyAlignment="1">
      <alignment horizontal="center"/>
    </xf>
    <xf numFmtId="174" fontId="5" fillId="0" borderId="0" xfId="1" applyNumberFormat="1" applyFont="1"/>
    <xf numFmtId="3" fontId="4" fillId="0" borderId="0" xfId="0" applyNumberFormat="1" applyFont="1"/>
    <xf numFmtId="0" fontId="4" fillId="0" borderId="0" xfId="6" applyNumberFormat="1" applyFont="1" applyAlignment="1">
      <alignment horizontal="center"/>
    </xf>
    <xf numFmtId="170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75" fontId="19" fillId="0" borderId="0" xfId="0" applyNumberFormat="1" applyFont="1"/>
    <xf numFmtId="170" fontId="10" fillId="0" borderId="0" xfId="0" applyNumberFormat="1" applyFont="1" applyAlignment="1">
      <alignment horizontal="center"/>
    </xf>
    <xf numFmtId="0" fontId="10" fillId="2" borderId="0" xfId="0" applyFont="1" applyFill="1"/>
    <xf numFmtId="0" fontId="20" fillId="2" borderId="0" xfId="0" applyFont="1" applyFill="1"/>
    <xf numFmtId="3" fontId="35" fillId="0" borderId="0" xfId="6" applyNumberFormat="1" applyFont="1" applyFill="1"/>
    <xf numFmtId="3" fontId="36" fillId="0" borderId="0" xfId="6" applyNumberFormat="1" applyFont="1" applyFill="1" applyAlignment="1">
      <alignment horizontal="center"/>
    </xf>
    <xf numFmtId="3" fontId="36" fillId="0" borderId="1" xfId="6" applyNumberFormat="1" applyFont="1" applyFill="1" applyBorder="1" applyAlignment="1">
      <alignment horizontal="center"/>
    </xf>
    <xf numFmtId="3" fontId="36" fillId="0" borderId="5" xfId="6" applyNumberFormat="1" applyFont="1" applyFill="1" applyBorder="1" applyAlignment="1">
      <alignment horizontal="center"/>
    </xf>
    <xf numFmtId="3" fontId="36" fillId="0" borderId="8" xfId="6" applyNumberFormat="1" applyFont="1" applyFill="1" applyBorder="1" applyAlignment="1">
      <alignment horizontal="center"/>
    </xf>
    <xf numFmtId="3" fontId="36" fillId="0" borderId="0" xfId="6" applyNumberFormat="1" applyFont="1" applyFill="1" applyBorder="1" applyAlignment="1">
      <alignment horizontal="center"/>
    </xf>
    <xf numFmtId="168" fontId="35" fillId="0" borderId="0" xfId="4" applyNumberFormat="1" applyFont="1" applyFill="1" applyBorder="1"/>
    <xf numFmtId="3" fontId="35" fillId="0" borderId="0" xfId="5" applyNumberFormat="1" applyFont="1" applyFill="1"/>
    <xf numFmtId="0" fontId="35" fillId="0" borderId="0" xfId="6" applyNumberFormat="1" applyFont="1" applyAlignment="1">
      <alignment horizontal="left"/>
    </xf>
    <xf numFmtId="0" fontId="35" fillId="0" borderId="0" xfId="6" applyFont="1"/>
    <xf numFmtId="3" fontId="37" fillId="0" borderId="0" xfId="6" applyNumberFormat="1" applyFont="1" applyFill="1"/>
    <xf numFmtId="3" fontId="35" fillId="0" borderId="0" xfId="6" applyNumberFormat="1" applyFont="1"/>
    <xf numFmtId="3" fontId="36" fillId="0" borderId="0" xfId="6" applyNumberFormat="1" applyFont="1"/>
    <xf numFmtId="0" fontId="33" fillId="0" borderId="0" xfId="0" applyFont="1"/>
    <xf numFmtId="0" fontId="38" fillId="0" borderId="0" xfId="0" applyFont="1" applyAlignment="1">
      <alignment horizontal="center"/>
    </xf>
    <xf numFmtId="0" fontId="33" fillId="0" borderId="0" xfId="0" applyFont="1" applyFill="1"/>
    <xf numFmtId="0" fontId="39" fillId="0" borderId="0" xfId="6" applyFont="1"/>
    <xf numFmtId="0" fontId="40" fillId="0" borderId="0" xfId="0" applyFont="1"/>
    <xf numFmtId="3" fontId="41" fillId="0" borderId="0" xfId="6" applyNumberFormat="1" applyFont="1"/>
    <xf numFmtId="3" fontId="36" fillId="0" borderId="0" xfId="6" applyNumberFormat="1" applyFont="1" applyAlignment="1"/>
    <xf numFmtId="0" fontId="36" fillId="0" borderId="0" xfId="6" applyNumberFormat="1" applyFont="1" applyAlignment="1">
      <alignment horizontal="center"/>
    </xf>
    <xf numFmtId="0" fontId="36" fillId="0" borderId="0" xfId="6" applyFont="1" applyAlignment="1">
      <alignment horizontal="center"/>
    </xf>
    <xf numFmtId="3" fontId="36" fillId="0" borderId="0" xfId="6" applyNumberFormat="1" applyFont="1" applyAlignment="1">
      <alignment horizontal="center"/>
    </xf>
    <xf numFmtId="3" fontId="35" fillId="0" borderId="0" xfId="6" applyNumberFormat="1" applyFont="1" applyAlignment="1">
      <alignment horizontal="center"/>
    </xf>
    <xf numFmtId="0" fontId="42" fillId="0" borderId="0" xfId="6" applyFont="1"/>
    <xf numFmtId="0" fontId="36" fillId="0" borderId="1" xfId="6" applyNumberFormat="1" applyFont="1" applyBorder="1" applyAlignment="1">
      <alignment horizontal="center"/>
    </xf>
    <xf numFmtId="0" fontId="36" fillId="0" borderId="2" xfId="6" applyFont="1" applyBorder="1" applyAlignment="1">
      <alignment horizontal="center"/>
    </xf>
    <xf numFmtId="0" fontId="36" fillId="0" borderId="3" xfId="6" applyFont="1" applyBorder="1" applyAlignment="1">
      <alignment horizontal="center"/>
    </xf>
    <xf numFmtId="0" fontId="35" fillId="0" borderId="4" xfId="6" applyFont="1" applyBorder="1"/>
    <xf numFmtId="3" fontId="36" fillId="0" borderId="1" xfId="6" applyNumberFormat="1" applyFont="1" applyBorder="1" applyAlignment="1">
      <alignment horizontal="center"/>
    </xf>
    <xf numFmtId="0" fontId="36" fillId="0" borderId="5" xfId="6" applyNumberFormat="1" applyFont="1" applyBorder="1" applyAlignment="1">
      <alignment horizontal="center"/>
    </xf>
    <xf numFmtId="0" fontId="36" fillId="0" borderId="6" xfId="6" applyFont="1" applyBorder="1" applyAlignment="1">
      <alignment horizontal="center"/>
    </xf>
    <xf numFmtId="0" fontId="36" fillId="0" borderId="0" xfId="6" applyFont="1" applyBorder="1" applyAlignment="1">
      <alignment horizontal="center"/>
    </xf>
    <xf numFmtId="0" fontId="35" fillId="0" borderId="7" xfId="6" applyFont="1" applyBorder="1"/>
    <xf numFmtId="3" fontId="36" fillId="0" borderId="5" xfId="6" applyNumberFormat="1" applyFont="1" applyBorder="1" applyAlignment="1">
      <alignment horizontal="center"/>
    </xf>
    <xf numFmtId="3" fontId="36" fillId="0" borderId="5" xfId="5" applyNumberFormat="1" applyFont="1" applyFill="1" applyBorder="1" applyAlignment="1">
      <alignment horizontal="center"/>
    </xf>
    <xf numFmtId="3" fontId="36" fillId="0" borderId="5" xfId="5" applyNumberFormat="1" applyFont="1" applyBorder="1" applyAlignment="1">
      <alignment horizontal="center"/>
    </xf>
    <xf numFmtId="0" fontId="36" fillId="0" borderId="8" xfId="6" applyNumberFormat="1" applyFont="1" applyBorder="1" applyAlignment="1">
      <alignment horizontal="center"/>
    </xf>
    <xf numFmtId="0" fontId="36" fillId="0" borderId="9" xfId="6" applyFont="1" applyBorder="1" applyAlignment="1">
      <alignment horizontal="center"/>
    </xf>
    <xf numFmtId="0" fontId="36" fillId="0" borderId="10" xfId="6" applyFont="1" applyBorder="1" applyAlignment="1">
      <alignment horizontal="center"/>
    </xf>
    <xf numFmtId="0" fontId="36" fillId="0" borderId="11" xfId="6" applyFont="1" applyBorder="1" applyAlignment="1">
      <alignment horizontal="center"/>
    </xf>
    <xf numFmtId="3" fontId="36" fillId="0" borderId="8" xfId="6" applyNumberFormat="1" applyFont="1" applyBorder="1" applyAlignment="1">
      <alignment horizontal="center"/>
    </xf>
    <xf numFmtId="3" fontId="36" fillId="0" borderId="8" xfId="5" applyNumberFormat="1" applyFont="1" applyFill="1" applyBorder="1" applyAlignment="1">
      <alignment horizontal="center"/>
    </xf>
    <xf numFmtId="3" fontId="36" fillId="0" borderId="8" xfId="5" applyNumberFormat="1" applyFont="1" applyBorder="1" applyAlignment="1">
      <alignment horizontal="center"/>
    </xf>
    <xf numFmtId="3" fontId="36" fillId="0" borderId="8" xfId="6" quotePrefix="1" applyNumberFormat="1" applyFont="1" applyFill="1" applyBorder="1" applyAlignment="1">
      <alignment horizontal="center"/>
    </xf>
    <xf numFmtId="1" fontId="36" fillId="0" borderId="8" xfId="6" applyNumberFormat="1" applyFont="1" applyFill="1" applyBorder="1" applyAlignment="1">
      <alignment horizontal="center"/>
    </xf>
    <xf numFmtId="0" fontId="36" fillId="0" borderId="0" xfId="6" applyFont="1"/>
    <xf numFmtId="0" fontId="35" fillId="0" borderId="0" xfId="6" applyNumberFormat="1" applyFont="1" applyAlignment="1">
      <alignment horizontal="center"/>
    </xf>
    <xf numFmtId="3" fontId="35" fillId="0" borderId="0" xfId="6" applyNumberFormat="1" applyFont="1" applyFill="1" applyBorder="1"/>
    <xf numFmtId="5" fontId="35" fillId="0" borderId="0" xfId="6" applyNumberFormat="1" applyFont="1"/>
    <xf numFmtId="37" fontId="35" fillId="0" borderId="0" xfId="6" applyNumberFormat="1" applyFont="1"/>
    <xf numFmtId="0" fontId="35" fillId="0" borderId="0" xfId="6" applyNumberFormat="1" applyFont="1" applyBorder="1" applyAlignment="1">
      <alignment horizontal="center"/>
    </xf>
    <xf numFmtId="37" fontId="35" fillId="0" borderId="0" xfId="6" applyNumberFormat="1" applyFont="1" applyBorder="1"/>
    <xf numFmtId="0" fontId="35" fillId="0" borderId="0" xfId="6" applyFont="1" applyBorder="1"/>
    <xf numFmtId="0" fontId="35" fillId="0" borderId="0" xfId="6" applyNumberFormat="1" applyFont="1" applyFill="1" applyAlignment="1">
      <alignment horizontal="left"/>
    </xf>
    <xf numFmtId="0" fontId="35" fillId="0" borderId="0" xfId="6" applyFont="1" applyFill="1"/>
    <xf numFmtId="0" fontId="35" fillId="0" borderId="0" xfId="5" applyFont="1" applyFill="1"/>
    <xf numFmtId="10" fontId="35" fillId="0" borderId="0" xfId="7" applyNumberFormat="1" applyFont="1" applyFill="1"/>
    <xf numFmtId="3" fontId="36" fillId="0" borderId="0" xfId="6" applyNumberFormat="1" applyFont="1" applyFill="1"/>
    <xf numFmtId="0" fontId="39" fillId="0" borderId="0" xfId="6" applyFont="1" applyFill="1"/>
    <xf numFmtId="0" fontId="40" fillId="0" borderId="0" xfId="0" applyFont="1" applyFill="1"/>
    <xf numFmtId="0" fontId="35" fillId="0" borderId="0" xfId="6" applyNumberFormat="1" applyFont="1" applyFill="1" applyAlignment="1">
      <alignment horizontal="center"/>
    </xf>
    <xf numFmtId="0" fontId="35" fillId="0" borderId="0" xfId="5" applyFont="1" applyFill="1" applyAlignment="1">
      <alignment horizontal="right"/>
    </xf>
    <xf numFmtId="0" fontId="33" fillId="0" borderId="0" xfId="0" applyFont="1" applyBorder="1" applyAlignment="1">
      <alignment horizontal="right"/>
    </xf>
    <xf numFmtId="5" fontId="35" fillId="0" borderId="0" xfId="6" applyNumberFormat="1" applyFont="1" applyBorder="1"/>
    <xf numFmtId="3" fontId="35" fillId="0" borderId="0" xfId="6" applyNumberFormat="1" applyFont="1" applyAlignment="1">
      <alignment horizontal="right"/>
    </xf>
    <xf numFmtId="3" fontId="35" fillId="0" borderId="16" xfId="6" applyNumberFormat="1" applyFont="1" applyBorder="1"/>
    <xf numFmtId="3" fontId="36" fillId="0" borderId="0" xfId="6" applyNumberFormat="1" applyFont="1" applyBorder="1" applyAlignment="1">
      <alignment horizontal="center"/>
    </xf>
    <xf numFmtId="169" fontId="35" fillId="0" borderId="0" xfId="4" applyNumberFormat="1" applyFont="1" applyFill="1" applyBorder="1"/>
    <xf numFmtId="37" fontId="35" fillId="0" borderId="0" xfId="6" applyNumberFormat="1" applyFont="1" applyFill="1" applyBorder="1"/>
    <xf numFmtId="5" fontId="35" fillId="0" borderId="0" xfId="6" applyNumberFormat="1" applyFont="1" applyFill="1" applyBorder="1"/>
    <xf numFmtId="3" fontId="35" fillId="0" borderId="0" xfId="5" applyNumberFormat="1" applyFont="1" applyFill="1" applyBorder="1"/>
    <xf numFmtId="10" fontId="30" fillId="0" borderId="0" xfId="7" applyNumberFormat="1" applyFont="1" applyFill="1" applyBorder="1"/>
    <xf numFmtId="171" fontId="30" fillId="0" borderId="0" xfId="7" applyNumberFormat="1" applyFont="1" applyFill="1" applyBorder="1"/>
    <xf numFmtId="10" fontId="29" fillId="0" borderId="0" xfId="7" applyNumberFormat="1" applyFont="1" applyFill="1" applyBorder="1"/>
    <xf numFmtId="171" fontId="26" fillId="0" borderId="0" xfId="7" applyNumberFormat="1" applyFont="1" applyFill="1" applyBorder="1"/>
    <xf numFmtId="10" fontId="26" fillId="0" borderId="0" xfId="7" applyNumberFormat="1" applyFont="1" applyFill="1" applyBorder="1"/>
    <xf numFmtId="0" fontId="26" fillId="0" borderId="0" xfId="0" applyFont="1" applyFill="1" applyBorder="1"/>
    <xf numFmtId="37" fontId="26" fillId="0" borderId="0" xfId="3" applyNumberFormat="1" applyFont="1" applyFill="1" applyBorder="1"/>
    <xf numFmtId="0" fontId="28" fillId="0" borderId="0" xfId="0" applyFont="1" applyFill="1" applyBorder="1" applyAlignment="1">
      <alignment horizontal="center"/>
    </xf>
    <xf numFmtId="37" fontId="26" fillId="0" borderId="0" xfId="3" applyNumberFormat="1" applyFont="1" applyFill="1" applyBorder="1" applyAlignment="1">
      <alignment horizontal="center"/>
    </xf>
    <xf numFmtId="0" fontId="35" fillId="0" borderId="0" xfId="6" applyFont="1" applyAlignment="1">
      <alignment horizontal="left"/>
    </xf>
    <xf numFmtId="4" fontId="36" fillId="0" borderId="0" xfId="6" applyNumberFormat="1" applyFont="1" applyAlignment="1">
      <alignment horizontal="center"/>
    </xf>
    <xf numFmtId="10" fontId="36" fillId="0" borderId="0" xfId="7" applyNumberFormat="1" applyFont="1"/>
    <xf numFmtId="4" fontId="36" fillId="0" borderId="0" xfId="6" applyNumberFormat="1" applyFont="1" applyFill="1" applyBorder="1" applyAlignment="1">
      <alignment horizontal="center"/>
    </xf>
    <xf numFmtId="0" fontId="42" fillId="0" borderId="0" xfId="6" applyFont="1" applyAlignment="1">
      <alignment horizontal="center"/>
    </xf>
    <xf numFmtId="0" fontId="4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36" fillId="0" borderId="0" xfId="5" applyNumberFormat="1" applyFont="1" applyFill="1"/>
    <xf numFmtId="41" fontId="35" fillId="0" borderId="0" xfId="6" applyNumberFormat="1" applyFont="1"/>
    <xf numFmtId="41" fontId="34" fillId="0" borderId="0" xfId="4" applyNumberFormat="1" applyFont="1" applyFill="1"/>
    <xf numFmtId="41" fontId="34" fillId="0" borderId="0" xfId="6" applyNumberFormat="1" applyFont="1"/>
    <xf numFmtId="41" fontId="36" fillId="0" borderId="0" xfId="6" applyNumberFormat="1" applyFont="1"/>
    <xf numFmtId="41" fontId="35" fillId="0" borderId="0" xfId="4" applyNumberFormat="1" applyFont="1" applyFill="1"/>
    <xf numFmtId="41" fontId="35" fillId="0" borderId="10" xfId="6" applyNumberFormat="1" applyFont="1" applyBorder="1"/>
    <xf numFmtId="41" fontId="34" fillId="0" borderId="10" xfId="4" applyNumberFormat="1" applyFont="1" applyFill="1" applyBorder="1"/>
    <xf numFmtId="41" fontId="36" fillId="0" borderId="10" xfId="6" applyNumberFormat="1" applyFont="1" applyBorder="1"/>
    <xf numFmtId="41" fontId="35" fillId="0" borderId="10" xfId="4" applyNumberFormat="1" applyFont="1" applyFill="1" applyBorder="1"/>
    <xf numFmtId="41" fontId="35" fillId="0" borderId="0" xfId="6" applyNumberFormat="1" applyFont="1" applyFill="1"/>
    <xf numFmtId="41" fontId="34" fillId="0" borderId="0" xfId="4" applyNumberFormat="1" applyFont="1" applyFill="1" applyBorder="1"/>
    <xf numFmtId="41" fontId="34" fillId="0" borderId="0" xfId="6" applyNumberFormat="1" applyFont="1" applyFill="1"/>
    <xf numFmtId="41" fontId="35" fillId="0" borderId="0" xfId="4" applyNumberFormat="1" applyFont="1" applyFill="1" applyBorder="1"/>
    <xf numFmtId="41" fontId="35" fillId="0" borderId="10" xfId="6" applyNumberFormat="1" applyFont="1" applyFill="1" applyBorder="1"/>
    <xf numFmtId="41" fontId="36" fillId="0" borderId="0" xfId="4" applyNumberFormat="1" applyFont="1" applyFill="1"/>
    <xf numFmtId="41" fontId="43" fillId="0" borderId="0" xfId="4" applyNumberFormat="1" applyFont="1" applyFill="1"/>
    <xf numFmtId="41" fontId="43" fillId="0" borderId="10" xfId="4" applyNumberFormat="1" applyFont="1" applyFill="1" applyBorder="1"/>
    <xf numFmtId="41" fontId="35" fillId="0" borderId="15" xfId="6" applyNumberFormat="1" applyFont="1" applyBorder="1"/>
    <xf numFmtId="41" fontId="35" fillId="0" borderId="15" xfId="6" applyNumberFormat="1" applyFont="1" applyFill="1" applyBorder="1"/>
    <xf numFmtId="41" fontId="36" fillId="0" borderId="15" xfId="6" applyNumberFormat="1" applyFont="1" applyBorder="1"/>
    <xf numFmtId="41" fontId="35" fillId="0" borderId="0" xfId="6" applyNumberFormat="1" applyFont="1" applyBorder="1"/>
    <xf numFmtId="41" fontId="36" fillId="0" borderId="0" xfId="6" applyNumberFormat="1" applyFont="1" applyBorder="1"/>
    <xf numFmtId="41" fontId="36" fillId="0" borderId="0" xfId="6" applyNumberFormat="1" applyFont="1" applyFill="1"/>
    <xf numFmtId="0" fontId="39" fillId="0" borderId="0" xfId="6" applyFont="1" applyBorder="1"/>
    <xf numFmtId="0" fontId="40" fillId="0" borderId="0" xfId="0" applyFont="1" applyBorder="1"/>
    <xf numFmtId="41" fontId="46" fillId="0" borderId="0" xfId="5" applyNumberFormat="1" applyFont="1" applyFill="1"/>
    <xf numFmtId="41" fontId="4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3" fontId="9" fillId="0" borderId="10" xfId="13" applyNumberFormat="1" applyFont="1" applyBorder="1" applyAlignment="1">
      <alignment horizontal="left"/>
    </xf>
    <xf numFmtId="3" fontId="9" fillId="0" borderId="10" xfId="13" applyNumberFormat="1" applyFont="1" applyBorder="1" applyAlignment="1">
      <alignment horizontal="center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9" fillId="0" borderId="3" xfId="13" applyNumberFormat="1" applyFont="1" applyBorder="1"/>
    <xf numFmtId="0" fontId="23" fillId="0" borderId="0" xfId="13" applyFont="1"/>
    <xf numFmtId="3" fontId="9" fillId="0" borderId="0" xfId="13" applyNumberFormat="1" applyFont="1" applyFill="1" applyBorder="1"/>
    <xf numFmtId="3" fontId="9" fillId="0" borderId="0" xfId="13" applyNumberFormat="1" applyFont="1" applyFill="1"/>
    <xf numFmtId="4" fontId="10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9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50" fillId="0" borderId="0" xfId="13" applyNumberFormat="1" applyFont="1"/>
    <xf numFmtId="10" fontId="23" fillId="0" borderId="10" xfId="13" applyNumberFormat="1" applyFont="1" applyFill="1" applyBorder="1"/>
    <xf numFmtId="3" fontId="50" fillId="0" borderId="0" xfId="13" applyNumberFormat="1" applyFont="1" applyFill="1"/>
    <xf numFmtId="3" fontId="12" fillId="0" borderId="10" xfId="13" applyNumberFormat="1" applyFont="1" applyBorder="1"/>
    <xf numFmtId="3" fontId="10" fillId="0" borderId="0" xfId="13" applyNumberFormat="1" applyFont="1"/>
    <xf numFmtId="173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41" fontId="9" fillId="0" borderId="0" xfId="13" applyNumberFormat="1" applyFont="1"/>
    <xf numFmtId="41" fontId="9" fillId="0" borderId="0" xfId="1" applyNumberFormat="1" applyFont="1"/>
    <xf numFmtId="41" fontId="9" fillId="0" borderId="10" xfId="1" applyNumberFormat="1" applyFont="1" applyBorder="1"/>
    <xf numFmtId="41" fontId="12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5" fillId="0" borderId="0" xfId="0" applyFont="1" applyAlignment="1">
      <alignment horizontal="center"/>
    </xf>
    <xf numFmtId="10" fontId="9" fillId="0" borderId="10" xfId="7" applyNumberFormat="1" applyFont="1" applyBorder="1"/>
    <xf numFmtId="0" fontId="26" fillId="4" borderId="19" xfId="0" applyFont="1" applyFill="1" applyBorder="1"/>
    <xf numFmtId="0" fontId="26" fillId="4" borderId="20" xfId="0" applyFont="1" applyFill="1" applyBorder="1"/>
    <xf numFmtId="0" fontId="26" fillId="4" borderId="21" xfId="0" applyFont="1" applyFill="1" applyBorder="1"/>
    <xf numFmtId="37" fontId="26" fillId="4" borderId="22" xfId="5" applyNumberFormat="1" applyFont="1" applyFill="1" applyBorder="1"/>
    <xf numFmtId="37" fontId="26" fillId="4" borderId="0" xfId="5" applyNumberFormat="1" applyFont="1" applyFill="1" applyBorder="1"/>
    <xf numFmtId="0" fontId="27" fillId="4" borderId="0" xfId="0" applyFont="1" applyFill="1" applyBorder="1"/>
    <xf numFmtId="37" fontId="27" fillId="4" borderId="0" xfId="5" applyNumberFormat="1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37" fontId="26" fillId="4" borderId="23" xfId="3" applyNumberFormat="1" applyFont="1" applyFill="1" applyBorder="1"/>
    <xf numFmtId="0" fontId="28" fillId="4" borderId="22" xfId="0" applyFont="1" applyFill="1" applyBorder="1" applyAlignment="1">
      <alignment horizontal="center"/>
    </xf>
    <xf numFmtId="0" fontId="27" fillId="4" borderId="24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9" fillId="4" borderId="22" xfId="0" applyFont="1" applyFill="1" applyBorder="1"/>
    <xf numFmtId="0" fontId="9" fillId="4" borderId="0" xfId="0" applyFont="1" applyFill="1" applyBorder="1"/>
    <xf numFmtId="0" fontId="26" fillId="4" borderId="22" xfId="0" applyFont="1" applyFill="1" applyBorder="1"/>
    <xf numFmtId="5" fontId="29" fillId="4" borderId="0" xfId="0" applyNumberFormat="1" applyFont="1" applyFill="1" applyBorder="1"/>
    <xf numFmtId="10" fontId="30" fillId="4" borderId="0" xfId="7" applyNumberFormat="1" applyFont="1" applyFill="1" applyBorder="1"/>
    <xf numFmtId="37" fontId="26" fillId="4" borderId="23" xfId="3" applyNumberFormat="1" applyFont="1" applyFill="1" applyBorder="1" applyAlignment="1">
      <alignment horizontal="center"/>
    </xf>
    <xf numFmtId="171" fontId="30" fillId="4" borderId="0" xfId="7" applyNumberFormat="1" applyFont="1" applyFill="1" applyBorder="1"/>
    <xf numFmtId="10" fontId="26" fillId="4" borderId="23" xfId="7" applyNumberFormat="1" applyFont="1" applyFill="1" applyBorder="1"/>
    <xf numFmtId="174" fontId="26" fillId="4" borderId="0" xfId="1" applyNumberFormat="1" applyFont="1" applyFill="1" applyBorder="1"/>
    <xf numFmtId="10" fontId="29" fillId="4" borderId="0" xfId="7" applyNumberFormat="1" applyFont="1" applyFill="1" applyBorder="1"/>
    <xf numFmtId="171" fontId="26" fillId="4" borderId="0" xfId="7" applyNumberFormat="1" applyFont="1" applyFill="1" applyBorder="1"/>
    <xf numFmtId="5" fontId="26" fillId="4" borderId="0" xfId="0" applyNumberFormat="1" applyFont="1" applyFill="1" applyBorder="1"/>
    <xf numFmtId="10" fontId="26" fillId="4" borderId="16" xfId="7" applyNumberFormat="1" applyFont="1" applyFill="1" applyBorder="1"/>
    <xf numFmtId="10" fontId="26" fillId="4" borderId="0" xfId="7" applyNumberFormat="1" applyFont="1" applyFill="1" applyBorder="1"/>
    <xf numFmtId="0" fontId="26" fillId="4" borderId="25" xfId="0" applyFont="1" applyFill="1" applyBorder="1"/>
    <xf numFmtId="0" fontId="26" fillId="4" borderId="26" xfId="0" applyFont="1" applyFill="1" applyBorder="1"/>
    <xf numFmtId="37" fontId="26" fillId="4" borderId="27" xfId="3" applyNumberFormat="1" applyFont="1" applyFill="1" applyBorder="1"/>
    <xf numFmtId="0" fontId="26" fillId="5" borderId="19" xfId="0" applyFont="1" applyFill="1" applyBorder="1"/>
    <xf numFmtId="0" fontId="26" fillId="5" borderId="20" xfId="0" applyFont="1" applyFill="1" applyBorder="1"/>
    <xf numFmtId="0" fontId="26" fillId="5" borderId="21" xfId="0" applyFont="1" applyFill="1" applyBorder="1"/>
    <xf numFmtId="37" fontId="26" fillId="5" borderId="22" xfId="5" applyNumberFormat="1" applyFont="1" applyFill="1" applyBorder="1"/>
    <xf numFmtId="37" fontId="26" fillId="5" borderId="0" xfId="5" applyNumberFormat="1" applyFont="1" applyFill="1" applyBorder="1"/>
    <xf numFmtId="0" fontId="27" fillId="5" borderId="0" xfId="0" applyFont="1" applyFill="1" applyBorder="1"/>
    <xf numFmtId="37" fontId="27" fillId="5" borderId="0" xfId="5" applyNumberFormat="1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37" fontId="26" fillId="5" borderId="23" xfId="3" applyNumberFormat="1" applyFont="1" applyFill="1" applyBorder="1"/>
    <xf numFmtId="0" fontId="28" fillId="5" borderId="22" xfId="0" applyFont="1" applyFill="1" applyBorder="1" applyAlignment="1">
      <alignment horizontal="center"/>
    </xf>
    <xf numFmtId="0" fontId="27" fillId="5" borderId="24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/>
    </xf>
    <xf numFmtId="0" fontId="9" fillId="5" borderId="22" xfId="0" applyFont="1" applyFill="1" applyBorder="1"/>
    <xf numFmtId="0" fontId="9" fillId="5" borderId="0" xfId="0" applyFont="1" applyFill="1" applyBorder="1"/>
    <xf numFmtId="0" fontId="26" fillId="5" borderId="22" xfId="0" applyFont="1" applyFill="1" applyBorder="1"/>
    <xf numFmtId="5" fontId="29" fillId="5" borderId="0" xfId="0" applyNumberFormat="1" applyFont="1" applyFill="1" applyBorder="1"/>
    <xf numFmtId="10" fontId="30" fillId="5" borderId="0" xfId="7" applyNumberFormat="1" applyFont="1" applyFill="1" applyBorder="1"/>
    <xf numFmtId="37" fontId="26" fillId="5" borderId="23" xfId="3" applyNumberFormat="1" applyFont="1" applyFill="1" applyBorder="1" applyAlignment="1">
      <alignment horizontal="center"/>
    </xf>
    <xf numFmtId="171" fontId="30" fillId="5" borderId="0" xfId="7" applyNumberFormat="1" applyFont="1" applyFill="1" applyBorder="1"/>
    <xf numFmtId="10" fontId="26" fillId="5" borderId="23" xfId="7" applyNumberFormat="1" applyFont="1" applyFill="1" applyBorder="1"/>
    <xf numFmtId="174" fontId="26" fillId="5" borderId="0" xfId="1" applyNumberFormat="1" applyFont="1" applyFill="1" applyBorder="1"/>
    <xf numFmtId="10" fontId="29" fillId="5" borderId="0" xfId="7" applyNumberFormat="1" applyFont="1" applyFill="1" applyBorder="1"/>
    <xf numFmtId="171" fontId="26" fillId="5" borderId="0" xfId="7" applyNumberFormat="1" applyFont="1" applyFill="1" applyBorder="1"/>
    <xf numFmtId="5" fontId="26" fillId="5" borderId="0" xfId="0" applyNumberFormat="1" applyFont="1" applyFill="1" applyBorder="1"/>
    <xf numFmtId="10" fontId="26" fillId="5" borderId="16" xfId="7" applyNumberFormat="1" applyFont="1" applyFill="1" applyBorder="1"/>
    <xf numFmtId="10" fontId="26" fillId="5" borderId="0" xfId="7" applyNumberFormat="1" applyFont="1" applyFill="1" applyBorder="1"/>
    <xf numFmtId="0" fontId="26" fillId="5" borderId="25" xfId="0" applyFont="1" applyFill="1" applyBorder="1"/>
    <xf numFmtId="0" fontId="26" fillId="5" borderId="26" xfId="0" applyFont="1" applyFill="1" applyBorder="1"/>
    <xf numFmtId="37" fontId="26" fillId="5" borderId="27" xfId="3" applyNumberFormat="1" applyFont="1" applyFill="1" applyBorder="1"/>
    <xf numFmtId="0" fontId="36" fillId="0" borderId="8" xfId="6" quotePrefix="1" applyNumberFormat="1" applyFont="1" applyFill="1" applyBorder="1" applyAlignment="1">
      <alignment horizontal="center"/>
    </xf>
    <xf numFmtId="10" fontId="35" fillId="0" borderId="0" xfId="7" applyNumberFormat="1" applyFont="1"/>
    <xf numFmtId="42" fontId="35" fillId="0" borderId="0" xfId="6" applyNumberFormat="1" applyFont="1"/>
    <xf numFmtId="42" fontId="34" fillId="0" borderId="0" xfId="4" applyNumberFormat="1" applyFont="1" applyFill="1"/>
    <xf numFmtId="42" fontId="34" fillId="0" borderId="0" xfId="6" applyNumberFormat="1" applyFont="1"/>
    <xf numFmtId="42" fontId="36" fillId="0" borderId="0" xfId="6" applyNumberFormat="1" applyFont="1"/>
    <xf numFmtId="42" fontId="43" fillId="0" borderId="0" xfId="4" applyNumberFormat="1" applyFont="1" applyFill="1"/>
    <xf numFmtId="37" fontId="5" fillId="0" borderId="15" xfId="0" applyNumberFormat="1" applyFont="1" applyBorder="1"/>
    <xf numFmtId="41" fontId="5" fillId="0" borderId="10" xfId="0" applyNumberFormat="1" applyFont="1" applyBorder="1"/>
    <xf numFmtId="41" fontId="4" fillId="0" borderId="0" xfId="6" applyNumberFormat="1" applyFont="1"/>
    <xf numFmtId="41" fontId="4" fillId="0" borderId="0" xfId="1" applyNumberFormat="1" applyFont="1"/>
    <xf numFmtId="41" fontId="4" fillId="0" borderId="10" xfId="6" applyNumberFormat="1" applyFont="1" applyBorder="1"/>
    <xf numFmtId="41" fontId="4" fillId="0" borderId="10" xfId="1" applyNumberFormat="1" applyFont="1" applyBorder="1"/>
    <xf numFmtId="41" fontId="4" fillId="0" borderId="10" xfId="6" applyNumberFormat="1" applyFont="1" applyFill="1" applyBorder="1"/>
    <xf numFmtId="41" fontId="4" fillId="0" borderId="0" xfId="1" applyNumberFormat="1" applyFont="1" applyBorder="1"/>
    <xf numFmtId="41" fontId="4" fillId="0" borderId="15" xfId="6" applyNumberFormat="1" applyFont="1" applyBorder="1"/>
    <xf numFmtId="41" fontId="4" fillId="0" borderId="0" xfId="0" applyNumberFormat="1" applyFont="1"/>
    <xf numFmtId="41" fontId="4" fillId="0" borderId="12" xfId="6" applyNumberFormat="1" applyFont="1" applyBorder="1"/>
    <xf numFmtId="41" fontId="4" fillId="0" borderId="0" xfId="6" applyNumberFormat="1" applyFont="1" applyBorder="1"/>
    <xf numFmtId="170" fontId="10" fillId="0" borderId="0" xfId="0" applyNumberFormat="1" applyFont="1" applyAlignment="1">
      <alignment horizontal="center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6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3" fontId="52" fillId="0" borderId="0" xfId="0" applyNumberFormat="1" applyFont="1" applyFill="1" applyAlignment="1">
      <alignment horizontal="left"/>
    </xf>
    <xf numFmtId="176" fontId="53" fillId="0" borderId="0" xfId="0" applyNumberFormat="1" applyFont="1"/>
    <xf numFmtId="3" fontId="53" fillId="0" borderId="0" xfId="0" applyNumberFormat="1" applyFont="1"/>
    <xf numFmtId="49" fontId="53" fillId="0" borderId="0" xfId="0" applyNumberFormat="1" applyFont="1" applyFill="1" applyAlignment="1">
      <alignment horizontal="center"/>
    </xf>
    <xf numFmtId="3" fontId="53" fillId="0" borderId="0" xfId="0" applyNumberFormat="1" applyFont="1" applyFill="1"/>
    <xf numFmtId="176" fontId="53" fillId="0" borderId="0" xfId="0" applyNumberFormat="1" applyFont="1" applyAlignment="1">
      <alignment horizontal="center"/>
    </xf>
    <xf numFmtId="177" fontId="53" fillId="0" borderId="0" xfId="0" applyNumberFormat="1" applyFont="1"/>
    <xf numFmtId="177" fontId="53" fillId="0" borderId="0" xfId="0" applyNumberFormat="1" applyFont="1" applyAlignment="1">
      <alignment horizontal="center"/>
    </xf>
    <xf numFmtId="0" fontId="53" fillId="0" borderId="0" xfId="0" applyFont="1"/>
    <xf numFmtId="176" fontId="53" fillId="6" borderId="0" xfId="0" applyNumberFormat="1" applyFont="1" applyFill="1"/>
    <xf numFmtId="3" fontId="53" fillId="6" borderId="0" xfId="0" applyNumberFormat="1" applyFont="1" applyFill="1"/>
    <xf numFmtId="177" fontId="53" fillId="6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3" fontId="0" fillId="0" borderId="0" xfId="0" applyNumberFormat="1"/>
    <xf numFmtId="177" fontId="0" fillId="0" borderId="0" xfId="0" applyNumberFormat="1" applyAlignment="1">
      <alignment horizontal="center"/>
    </xf>
    <xf numFmtId="177" fontId="0" fillId="6" borderId="0" xfId="0" applyNumberFormat="1" applyFill="1" applyAlignment="1">
      <alignment horizontal="center"/>
    </xf>
    <xf numFmtId="3" fontId="0" fillId="6" borderId="0" xfId="0" applyNumberFormat="1" applyFill="1"/>
    <xf numFmtId="176" fontId="0" fillId="0" borderId="0" xfId="0" applyNumberFormat="1"/>
    <xf numFmtId="0" fontId="0" fillId="0" borderId="0" xfId="0" applyFont="1"/>
    <xf numFmtId="176" fontId="0" fillId="0" borderId="0" xfId="0" applyNumberFormat="1" applyFont="1"/>
    <xf numFmtId="0" fontId="5" fillId="0" borderId="0" xfId="0" applyFont="1" applyFill="1" applyAlignment="1">
      <alignment horizontal="center"/>
    </xf>
    <xf numFmtId="0" fontId="4" fillId="0" borderId="0" xfId="6" applyNumberFormat="1" applyFont="1" applyFill="1" applyAlignment="1">
      <alignment horizontal="center"/>
    </xf>
    <xf numFmtId="5" fontId="36" fillId="0" borderId="0" xfId="6" applyNumberFormat="1" applyFont="1"/>
    <xf numFmtId="5" fontId="36" fillId="0" borderId="0" xfId="6" applyNumberFormat="1" applyFont="1" applyFill="1" applyBorder="1"/>
    <xf numFmtId="42" fontId="35" fillId="0" borderId="12" xfId="6" applyNumberFormat="1" applyFont="1" applyBorder="1"/>
    <xf numFmtId="42" fontId="35" fillId="0" borderId="12" xfId="6" applyNumberFormat="1" applyFont="1" applyFill="1" applyBorder="1"/>
    <xf numFmtId="42" fontId="36" fillId="0" borderId="12" xfId="6" applyNumberFormat="1" applyFont="1" applyBorder="1"/>
    <xf numFmtId="3" fontId="9" fillId="2" borderId="28" xfId="13" applyNumberFormat="1" applyFont="1" applyFill="1" applyBorder="1"/>
    <xf numFmtId="3" fontId="9" fillId="2" borderId="28" xfId="13" applyNumberFormat="1" applyFont="1" applyFill="1" applyBorder="1" applyAlignment="1">
      <alignment horizontal="center"/>
    </xf>
    <xf numFmtId="3" fontId="9" fillId="2" borderId="29" xfId="13" applyNumberFormat="1" applyFont="1" applyFill="1" applyBorder="1" applyAlignment="1">
      <alignment horizontal="center"/>
    </xf>
    <xf numFmtId="164" fontId="9" fillId="2" borderId="28" xfId="13" applyNumberFormat="1" applyFont="1" applyFill="1" applyBorder="1"/>
    <xf numFmtId="164" fontId="9" fillId="2" borderId="31" xfId="13" applyNumberFormat="1" applyFont="1" applyFill="1" applyBorder="1"/>
    <xf numFmtId="3" fontId="9" fillId="2" borderId="28" xfId="13" applyNumberFormat="1" applyFont="1" applyFill="1" applyBorder="1" applyAlignment="1">
      <alignment horizontal="centerContinuous"/>
    </xf>
    <xf numFmtId="0" fontId="9" fillId="2" borderId="28" xfId="13" applyFont="1" applyFill="1" applyBorder="1" applyAlignment="1">
      <alignment horizontal="centerContinuous"/>
    </xf>
    <xf numFmtId="0" fontId="9" fillId="2" borderId="28" xfId="13" applyFont="1" applyFill="1" applyBorder="1" applyAlignment="1">
      <alignment horizontal="center"/>
    </xf>
    <xf numFmtId="0" fontId="9" fillId="2" borderId="28" xfId="13" applyFont="1" applyFill="1" applyBorder="1"/>
    <xf numFmtId="10" fontId="15" fillId="2" borderId="28" xfId="13" applyNumberFormat="1" applyFont="1" applyFill="1" applyBorder="1"/>
    <xf numFmtId="172" fontId="9" fillId="2" borderId="28" xfId="13" applyNumberFormat="1" applyFont="1" applyFill="1" applyBorder="1"/>
    <xf numFmtId="4" fontId="9" fillId="2" borderId="30" xfId="13" applyNumberFormat="1" applyFont="1" applyFill="1" applyBorder="1" applyAlignment="1">
      <alignment horizontal="center"/>
    </xf>
    <xf numFmtId="10" fontId="35" fillId="0" borderId="0" xfId="6" applyNumberFormat="1" applyFont="1"/>
    <xf numFmtId="0" fontId="9" fillId="0" borderId="0" xfId="13" applyFont="1" applyBorder="1" applyAlignment="1">
      <alignment horizontal="center"/>
    </xf>
    <xf numFmtId="41" fontId="9" fillId="0" borderId="0" xfId="1" applyNumberFormat="1" applyFont="1" applyBorder="1"/>
    <xf numFmtId="41" fontId="9" fillId="0" borderId="0" xfId="13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3" fontId="54" fillId="0" borderId="0" xfId="13" applyNumberFormat="1" applyFont="1" applyAlignment="1">
      <alignment horizontal="right"/>
    </xf>
    <xf numFmtId="3" fontId="9" fillId="2" borderId="0" xfId="13" applyNumberFormat="1" applyFont="1" applyFill="1" applyBorder="1" applyAlignment="1">
      <alignment horizontal="center"/>
    </xf>
    <xf numFmtId="4" fontId="9" fillId="2" borderId="0" xfId="13" applyNumberFormat="1" applyFont="1" applyFill="1" applyBorder="1" applyAlignment="1">
      <alignment horizontal="center"/>
    </xf>
    <xf numFmtId="3" fontId="9" fillId="0" borderId="25" xfId="13" applyNumberFormat="1" applyFont="1" applyBorder="1"/>
    <xf numFmtId="3" fontId="9" fillId="0" borderId="26" xfId="13" applyNumberFormat="1" applyFont="1" applyBorder="1"/>
    <xf numFmtId="178" fontId="35" fillId="0" borderId="0" xfId="5" applyNumberFormat="1" applyFont="1" applyFill="1"/>
    <xf numFmtId="3" fontId="55" fillId="0" borderId="0" xfId="6" applyNumberFormat="1" applyFont="1" applyAlignment="1">
      <alignment horizontal="center"/>
    </xf>
    <xf numFmtId="3" fontId="35" fillId="6" borderId="0" xfId="6" applyNumberFormat="1" applyFont="1" applyFill="1"/>
    <xf numFmtId="3" fontId="35" fillId="6" borderId="0" xfId="6" applyNumberFormat="1" applyFont="1" applyFill="1" applyAlignment="1">
      <alignment horizontal="center"/>
    </xf>
    <xf numFmtId="3" fontId="36" fillId="6" borderId="1" xfId="6" applyNumberFormat="1" applyFont="1" applyFill="1" applyBorder="1" applyAlignment="1">
      <alignment horizontal="center"/>
    </xf>
    <xf numFmtId="3" fontId="36" fillId="6" borderId="5" xfId="6" applyNumberFormat="1" applyFont="1" applyFill="1" applyBorder="1" applyAlignment="1">
      <alignment horizontal="center"/>
    </xf>
    <xf numFmtId="3" fontId="36" fillId="6" borderId="8" xfId="6" applyNumberFormat="1" applyFont="1" applyFill="1" applyBorder="1" applyAlignment="1">
      <alignment horizontal="center"/>
    </xf>
    <xf numFmtId="4" fontId="36" fillId="6" borderId="0" xfId="6" applyNumberFormat="1" applyFont="1" applyFill="1" applyAlignment="1">
      <alignment horizontal="center"/>
    </xf>
    <xf numFmtId="3" fontId="36" fillId="6" borderId="0" xfId="6" applyNumberFormat="1" applyFont="1" applyFill="1" applyBorder="1" applyAlignment="1">
      <alignment horizontal="center"/>
    </xf>
    <xf numFmtId="3" fontId="35" fillId="6" borderId="0" xfId="6" applyNumberFormat="1" applyFont="1" applyFill="1" applyBorder="1"/>
    <xf numFmtId="42" fontId="34" fillId="6" borderId="0" xfId="4" applyNumberFormat="1" applyFont="1" applyFill="1"/>
    <xf numFmtId="41" fontId="34" fillId="6" borderId="0" xfId="4" applyNumberFormat="1" applyFont="1" applyFill="1"/>
    <xf numFmtId="41" fontId="34" fillId="6" borderId="10" xfId="4" applyNumberFormat="1" applyFont="1" applyFill="1" applyBorder="1"/>
    <xf numFmtId="41" fontId="35" fillId="6" borderId="0" xfId="4" applyNumberFormat="1" applyFont="1" applyFill="1"/>
    <xf numFmtId="0" fontId="9" fillId="0" borderId="19" xfId="0" applyFont="1" applyFill="1" applyBorder="1"/>
    <xf numFmtId="0" fontId="9" fillId="0" borderId="20" xfId="0" applyFont="1" applyFill="1" applyBorder="1"/>
    <xf numFmtId="0" fontId="9" fillId="0" borderId="21" xfId="0" applyFont="1" applyFill="1" applyBorder="1"/>
    <xf numFmtId="37" fontId="9" fillId="0" borderId="22" xfId="5" applyNumberFormat="1" applyFont="1" applyFill="1" applyBorder="1"/>
    <xf numFmtId="37" fontId="9" fillId="0" borderId="0" xfId="5" applyNumberFormat="1" applyFont="1" applyFill="1" applyBorder="1"/>
    <xf numFmtId="0" fontId="10" fillId="0" borderId="0" xfId="0" applyFont="1" applyFill="1" applyBorder="1"/>
    <xf numFmtId="37" fontId="10" fillId="0" borderId="0" xfId="5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7" fontId="9" fillId="0" borderId="23" xfId="3" applyNumberFormat="1" applyFont="1" applyFill="1" applyBorder="1"/>
    <xf numFmtId="0" fontId="23" fillId="0" borderId="22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9" fillId="0" borderId="22" xfId="0" applyFont="1" applyFill="1" applyBorder="1"/>
    <xf numFmtId="5" fontId="13" fillId="0" borderId="0" xfId="0" applyNumberFormat="1" applyFont="1" applyFill="1" applyBorder="1"/>
    <xf numFmtId="10" fontId="9" fillId="0" borderId="0" xfId="7" applyNumberFormat="1" applyFont="1" applyFill="1" applyBorder="1"/>
    <xf numFmtId="37" fontId="9" fillId="0" borderId="23" xfId="3" applyNumberFormat="1" applyFont="1" applyFill="1" applyBorder="1" applyAlignment="1">
      <alignment horizontal="center"/>
    </xf>
    <xf numFmtId="10" fontId="9" fillId="0" borderId="23" xfId="7" applyNumberFormat="1" applyFont="1" applyFill="1" applyBorder="1"/>
    <xf numFmtId="5" fontId="9" fillId="0" borderId="0" xfId="0" applyNumberFormat="1" applyFont="1" applyFill="1" applyBorder="1"/>
    <xf numFmtId="10" fontId="9" fillId="0" borderId="3" xfId="7" applyNumberFormat="1" applyFont="1" applyFill="1" applyBorder="1"/>
    <xf numFmtId="174" fontId="34" fillId="0" borderId="0" xfId="1" applyNumberFormat="1" applyFont="1" applyBorder="1"/>
    <xf numFmtId="0" fontId="34" fillId="0" borderId="0" xfId="0" applyFont="1" applyBorder="1"/>
    <xf numFmtId="0" fontId="82" fillId="0" borderId="0" xfId="0" applyFont="1" applyBorder="1" applyAlignment="1">
      <alignment horizontal="center"/>
    </xf>
    <xf numFmtId="164" fontId="34" fillId="0" borderId="0" xfId="0" applyNumberFormat="1" applyFont="1" applyBorder="1"/>
    <xf numFmtId="164" fontId="34" fillId="0" borderId="0" xfId="0" applyNumberFormat="1" applyFont="1" applyFill="1" applyBorder="1"/>
    <xf numFmtId="37" fontId="83" fillId="0" borderId="0" xfId="20" applyNumberFormat="1" applyFont="1" applyBorder="1"/>
    <xf numFmtId="37" fontId="83" fillId="0" borderId="0" xfId="20" applyNumberFormat="1" applyFont="1" applyFill="1" applyBorder="1"/>
    <xf numFmtId="3" fontId="52" fillId="0" borderId="0" xfId="20" applyNumberFormat="1" applyAlignment="1">
      <alignment horizontal="left"/>
    </xf>
    <xf numFmtId="49" fontId="52" fillId="0" borderId="0" xfId="20" applyNumberFormat="1" applyAlignment="1">
      <alignment horizontal="left"/>
    </xf>
    <xf numFmtId="37" fontId="53" fillId="0" borderId="7" xfId="20" applyNumberFormat="1" applyFont="1" applyBorder="1"/>
    <xf numFmtId="37" fontId="53" fillId="0" borderId="14" xfId="20" applyNumberFormat="1" applyFont="1" applyBorder="1"/>
    <xf numFmtId="37" fontId="53" fillId="0" borderId="7" xfId="20" applyNumberFormat="1" applyFont="1" applyBorder="1"/>
    <xf numFmtId="37" fontId="53" fillId="0" borderId="14" xfId="20" applyNumberFormat="1" applyFont="1" applyBorder="1"/>
    <xf numFmtId="37" fontId="53" fillId="0" borderId="7" xfId="20" applyNumberFormat="1" applyFont="1" applyBorder="1"/>
    <xf numFmtId="37" fontId="53" fillId="0" borderId="14" xfId="20" applyNumberFormat="1" applyFont="1" applyBorder="1"/>
    <xf numFmtId="37" fontId="53" fillId="0" borderId="7" xfId="20" applyNumberFormat="1" applyFont="1" applyFill="1" applyBorder="1"/>
    <xf numFmtId="37" fontId="53" fillId="0" borderId="11" xfId="20" applyNumberFormat="1" applyFont="1" applyBorder="1"/>
    <xf numFmtId="37" fontId="53" fillId="0" borderId="7" xfId="20" applyNumberFormat="1" applyFont="1" applyBorder="1"/>
    <xf numFmtId="37" fontId="53" fillId="0" borderId="14" xfId="20" applyNumberFormat="1" applyFont="1" applyBorder="1"/>
    <xf numFmtId="37" fontId="53" fillId="0" borderId="7" xfId="20" applyNumberFormat="1" applyFont="1" applyFill="1" applyBorder="1"/>
    <xf numFmtId="37" fontId="53" fillId="0" borderId="14" xfId="20" applyNumberFormat="1" applyFont="1" applyBorder="1"/>
    <xf numFmtId="3" fontId="53" fillId="6" borderId="0" xfId="20" applyNumberFormat="1" applyFont="1" applyFill="1"/>
    <xf numFmtId="177" fontId="53" fillId="6" borderId="0" xfId="20" applyNumberFormat="1" applyFont="1" applyFill="1" applyAlignment="1">
      <alignment horizontal="center"/>
    </xf>
    <xf numFmtId="37" fontId="53" fillId="0" borderId="0" xfId="20" applyNumberFormat="1" applyFont="1"/>
    <xf numFmtId="37" fontId="53" fillId="0" borderId="14" xfId="20" applyNumberFormat="1" applyFont="1" applyBorder="1"/>
    <xf numFmtId="37" fontId="53" fillId="6" borderId="7" xfId="20" applyNumberFormat="1" applyFont="1" applyFill="1" applyBorder="1"/>
    <xf numFmtId="37" fontId="52" fillId="0" borderId="7" xfId="20" applyNumberFormat="1" applyBorder="1"/>
    <xf numFmtId="37" fontId="52" fillId="0" borderId="14" xfId="20" applyNumberFormat="1" applyBorder="1"/>
    <xf numFmtId="37" fontId="52" fillId="0" borderId="11" xfId="20" applyNumberFormat="1" applyBorder="1"/>
    <xf numFmtId="37" fontId="52" fillId="6" borderId="7" xfId="20" applyNumberFormat="1" applyFill="1" applyBorder="1"/>
    <xf numFmtId="37" fontId="52" fillId="0" borderId="7" xfId="20" applyNumberFormat="1" applyFont="1" applyBorder="1"/>
    <xf numFmtId="0" fontId="85" fillId="0" borderId="0" xfId="0" applyFont="1" applyAlignment="1">
      <alignment horizontal="center"/>
    </xf>
    <xf numFmtId="3" fontId="86" fillId="0" borderId="0" xfId="5" applyNumberFormat="1" applyFont="1"/>
    <xf numFmtId="5" fontId="87" fillId="0" borderId="0" xfId="0" applyNumberFormat="1" applyFont="1" applyBorder="1"/>
    <xf numFmtId="0" fontId="87" fillId="0" borderId="0" xfId="0" applyFont="1"/>
    <xf numFmtId="0" fontId="88" fillId="0" borderId="0" xfId="0" applyFont="1" applyAlignment="1">
      <alignment horizontal="center"/>
    </xf>
    <xf numFmtId="0" fontId="87" fillId="0" borderId="0" xfId="0" applyFont="1" applyBorder="1"/>
    <xf numFmtId="3" fontId="87" fillId="0" borderId="0" xfId="0" applyNumberFormat="1" applyFont="1" applyBorder="1"/>
    <xf numFmtId="37" fontId="87" fillId="0" borderId="0" xfId="0" applyNumberFormat="1" applyFont="1" applyBorder="1"/>
    <xf numFmtId="0" fontId="88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7" fillId="0" borderId="0" xfId="0" applyFont="1" applyAlignment="1">
      <alignment horizontal="center"/>
    </xf>
    <xf numFmtId="0" fontId="87" fillId="0" borderId="0" xfId="0" applyFont="1" applyAlignment="1">
      <alignment horizontal="left"/>
    </xf>
    <xf numFmtId="0" fontId="87" fillId="0" borderId="10" xfId="0" applyFont="1" applyBorder="1" applyAlignment="1">
      <alignment horizontal="center"/>
    </xf>
    <xf numFmtId="6" fontId="87" fillId="0" borderId="0" xfId="2" applyNumberFormat="1" applyFont="1" applyBorder="1"/>
    <xf numFmtId="0" fontId="87" fillId="0" borderId="15" xfId="0" applyFont="1" applyBorder="1" applyAlignment="1">
      <alignment horizontal="center"/>
    </xf>
    <xf numFmtId="0" fontId="88" fillId="0" borderId="10" xfId="0" applyFont="1" applyBorder="1" applyAlignment="1">
      <alignment horizontal="center"/>
    </xf>
    <xf numFmtId="0" fontId="87" fillId="0" borderId="10" xfId="0" applyFont="1" applyBorder="1"/>
    <xf numFmtId="0" fontId="87" fillId="0" borderId="0" xfId="0" applyFont="1" applyBorder="1" applyAlignment="1">
      <alignment horizontal="center"/>
    </xf>
    <xf numFmtId="4" fontId="87" fillId="0" borderId="0" xfId="0" applyNumberFormat="1" applyFont="1" applyAlignment="1">
      <alignment horizontal="center"/>
    </xf>
    <xf numFmtId="4" fontId="87" fillId="0" borderId="0" xfId="0" applyNumberFormat="1" applyFont="1" applyAlignment="1">
      <alignment horizontal="left"/>
    </xf>
    <xf numFmtId="3" fontId="87" fillId="0" borderId="0" xfId="0" applyNumberFormat="1" applyFont="1"/>
    <xf numFmtId="5" fontId="87" fillId="0" borderId="0" xfId="0" applyNumberFormat="1" applyFont="1"/>
    <xf numFmtId="0" fontId="88" fillId="0" borderId="0" xfId="0" applyFont="1" applyFill="1" applyBorder="1" applyAlignment="1">
      <alignment horizontal="center"/>
    </xf>
    <xf numFmtId="37" fontId="87" fillId="0" borderId="0" xfId="0" applyNumberFormat="1" applyFont="1"/>
    <xf numFmtId="0" fontId="89" fillId="0" borderId="0" xfId="0" applyFont="1" applyAlignment="1">
      <alignment horizontal="center"/>
    </xf>
    <xf numFmtId="0" fontId="89" fillId="0" borderId="0" xfId="0" applyFont="1" applyBorder="1"/>
    <xf numFmtId="37" fontId="89" fillId="0" borderId="0" xfId="0" applyNumberFormat="1" applyFont="1" applyBorder="1"/>
    <xf numFmtId="0" fontId="89" fillId="0" borderId="0" xfId="0" applyFont="1"/>
    <xf numFmtId="0" fontId="90" fillId="0" borderId="0" xfId="0" applyFont="1" applyAlignment="1">
      <alignment horizontal="center"/>
    </xf>
    <xf numFmtId="37" fontId="90" fillId="0" borderId="0" xfId="0" applyNumberFormat="1" applyFont="1" applyBorder="1"/>
    <xf numFmtId="0" fontId="90" fillId="0" borderId="0" xfId="0" applyFont="1"/>
    <xf numFmtId="37" fontId="87" fillId="0" borderId="0" xfId="0" applyNumberFormat="1" applyFont="1" applyFill="1"/>
    <xf numFmtId="3" fontId="87" fillId="0" borderId="0" xfId="0" applyNumberFormat="1" applyFont="1" applyFill="1"/>
    <xf numFmtId="0" fontId="89" fillId="0" borderId="0" xfId="0" applyFont="1" applyFill="1" applyAlignment="1">
      <alignment horizontal="center"/>
    </xf>
    <xf numFmtId="37" fontId="89" fillId="0" borderId="0" xfId="0" applyNumberFormat="1" applyFont="1" applyFill="1" applyBorder="1"/>
    <xf numFmtId="0" fontId="89" fillId="0" borderId="0" xfId="0" applyFont="1" applyFill="1"/>
    <xf numFmtId="4" fontId="90" fillId="0" borderId="0" xfId="0" applyNumberFormat="1" applyFont="1" applyAlignment="1">
      <alignment horizontal="center"/>
    </xf>
    <xf numFmtId="4" fontId="90" fillId="0" borderId="0" xfId="0" applyNumberFormat="1" applyFont="1" applyAlignment="1">
      <alignment horizontal="left"/>
    </xf>
    <xf numFmtId="3" fontId="90" fillId="0" borderId="0" xfId="0" applyNumberFormat="1" applyFont="1"/>
    <xf numFmtId="37" fontId="90" fillId="0" borderId="0" xfId="0" applyNumberFormat="1" applyFont="1"/>
    <xf numFmtId="4" fontId="87" fillId="0" borderId="0" xfId="0" applyNumberFormat="1" applyFont="1" applyFill="1" applyAlignment="1">
      <alignment horizontal="center"/>
    </xf>
    <xf numFmtId="4" fontId="87" fillId="0" borderId="0" xfId="0" applyNumberFormat="1" applyFont="1" applyFill="1" applyAlignment="1">
      <alignment horizontal="left"/>
    </xf>
    <xf numFmtId="5" fontId="87" fillId="0" borderId="16" xfId="0" applyNumberFormat="1" applyFont="1" applyBorder="1"/>
    <xf numFmtId="10" fontId="87" fillId="0" borderId="12" xfId="0" applyNumberFormat="1" applyFont="1" applyBorder="1" applyAlignment="1">
      <alignment horizontal="center"/>
    </xf>
    <xf numFmtId="3" fontId="90" fillId="0" borderId="0" xfId="0" applyNumberFormat="1" applyFont="1" applyFill="1" applyAlignment="1">
      <alignment horizontal="center"/>
    </xf>
    <xf numFmtId="3" fontId="90" fillId="0" borderId="0" xfId="0" applyNumberFormat="1" applyFont="1" applyFill="1" applyAlignment="1">
      <alignment horizontal="left"/>
    </xf>
    <xf numFmtId="3" fontId="90" fillId="0" borderId="0" xfId="0" applyNumberFormat="1" applyFont="1" applyFill="1"/>
    <xf numFmtId="37" fontId="90" fillId="0" borderId="0" xfId="0" applyNumberFormat="1" applyFont="1" applyFill="1"/>
    <xf numFmtId="0" fontId="87" fillId="0" borderId="0" xfId="0" applyFont="1" applyFill="1" applyBorder="1"/>
    <xf numFmtId="37" fontId="87" fillId="0" borderId="0" xfId="0" applyNumberFormat="1" applyFont="1" applyFill="1" applyBorder="1"/>
    <xf numFmtId="0" fontId="87" fillId="0" borderId="0" xfId="0" applyFont="1" applyFill="1"/>
    <xf numFmtId="10" fontId="84" fillId="0" borderId="12" xfId="0" applyNumberFormat="1" applyFont="1" applyBorder="1" applyAlignment="1">
      <alignment horizontal="center"/>
    </xf>
    <xf numFmtId="3" fontId="90" fillId="0" borderId="0" xfId="0" applyNumberFormat="1" applyFont="1" applyAlignment="1">
      <alignment horizontal="center"/>
    </xf>
    <xf numFmtId="3" fontId="90" fillId="0" borderId="0" xfId="0" applyNumberFormat="1" applyFont="1" applyAlignment="1">
      <alignment horizontal="left"/>
    </xf>
    <xf numFmtId="3" fontId="91" fillId="0" borderId="0" xfId="0" applyNumberFormat="1" applyFont="1" applyAlignment="1">
      <alignment horizontal="center"/>
    </xf>
    <xf numFmtId="3" fontId="91" fillId="0" borderId="0" xfId="0" applyNumberFormat="1" applyFont="1" applyAlignment="1">
      <alignment horizontal="left"/>
    </xf>
    <xf numFmtId="0" fontId="87" fillId="0" borderId="0" xfId="0" applyFont="1" applyBorder="1" applyAlignment="1">
      <alignment horizontal="center"/>
    </xf>
    <xf numFmtId="0" fontId="87" fillId="0" borderId="0" xfId="0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3" fontId="9" fillId="0" borderId="0" xfId="13" applyNumberFormat="1" applyFont="1" applyBorder="1"/>
    <xf numFmtId="3" fontId="9" fillId="0" borderId="0" xfId="13" applyNumberFormat="1" applyFont="1" applyBorder="1" applyAlignment="1">
      <alignment horizontal="center"/>
    </xf>
    <xf numFmtId="41" fontId="9" fillId="0" borderId="0" xfId="13" applyNumberFormat="1" applyFont="1" applyBorder="1"/>
    <xf numFmtId="41" fontId="14" fillId="0" borderId="0" xfId="13" applyNumberFormat="1" applyFont="1" applyBorder="1"/>
    <xf numFmtId="41" fontId="14" fillId="0" borderId="0" xfId="1" applyNumberFormat="1" applyFont="1" applyBorder="1"/>
    <xf numFmtId="10" fontId="9" fillId="0" borderId="0" xfId="7" applyNumberFormat="1" applyFont="1" applyBorder="1"/>
    <xf numFmtId="9" fontId="9" fillId="0" borderId="0" xfId="7" applyFont="1" applyBorder="1"/>
    <xf numFmtId="0" fontId="9" fillId="0" borderId="10" xfId="13" applyFont="1" applyBorder="1" applyAlignment="1">
      <alignment horizontal="center"/>
    </xf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41" fontId="9" fillId="2" borderId="12" xfId="1" applyNumberFormat="1" applyFont="1" applyFill="1" applyBorder="1"/>
    <xf numFmtId="41" fontId="92" fillId="0" borderId="0" xfId="13" applyNumberFormat="1" applyFont="1" applyAlignment="1">
      <alignment horizontal="right"/>
    </xf>
    <xf numFmtId="41" fontId="9" fillId="41" borderId="0" xfId="13" applyNumberFormat="1" applyFont="1" applyFill="1" applyAlignment="1">
      <alignment horizontal="left"/>
    </xf>
    <xf numFmtId="3" fontId="15" fillId="41" borderId="0" xfId="13" applyNumberFormat="1" applyFont="1" applyFill="1"/>
    <xf numFmtId="3" fontId="54" fillId="41" borderId="0" xfId="13" applyNumberFormat="1" applyFont="1" applyFill="1" applyAlignment="1">
      <alignment horizontal="left"/>
    </xf>
    <xf numFmtId="3" fontId="9" fillId="41" borderId="0" xfId="13" applyNumberFormat="1" applyFont="1" applyFill="1"/>
    <xf numFmtId="43" fontId="93" fillId="41" borderId="0" xfId="1" applyNumberFormat="1" applyFont="1" applyFill="1"/>
    <xf numFmtId="3" fontId="93" fillId="41" borderId="0" xfId="13" applyNumberFormat="1" applyFont="1" applyFill="1"/>
    <xf numFmtId="0" fontId="87" fillId="0" borderId="0" xfId="0" applyFont="1" applyBorder="1" applyAlignment="1">
      <alignment horizontal="center"/>
    </xf>
    <xf numFmtId="171" fontId="9" fillId="0" borderId="0" xfId="7" applyNumberFormat="1" applyFont="1" applyFill="1" applyBorder="1"/>
    <xf numFmtId="3" fontId="9" fillId="0" borderId="26" xfId="13" applyNumberFormat="1" applyFont="1" applyFill="1" applyBorder="1"/>
    <xf numFmtId="3" fontId="9" fillId="0" borderId="27" xfId="13" applyNumberFormat="1" applyFont="1" applyFill="1" applyBorder="1"/>
    <xf numFmtId="0" fontId="87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87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13" applyFont="1" applyBorder="1" applyAlignment="1">
      <alignment horizontal="center"/>
    </xf>
    <xf numFmtId="4" fontId="47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8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70" fontId="10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5" applyNumberFormat="1" applyFont="1" applyAlignment="1">
      <alignment horizontal="center"/>
    </xf>
  </cellXfs>
  <cellStyles count="2982">
    <cellStyle name="20% - Accent1 10" xfId="32"/>
    <cellStyle name="20% - Accent1 11" xfId="33"/>
    <cellStyle name="20% - Accent1 12" xfId="34"/>
    <cellStyle name="20% - Accent1 13" xfId="35"/>
    <cellStyle name="20% - Accent1 14" xfId="36"/>
    <cellStyle name="20% - Accent1 15" xfId="37"/>
    <cellStyle name="20% - Accent1 16" xfId="38"/>
    <cellStyle name="20% - Accent1 17" xfId="39"/>
    <cellStyle name="20% - Accent1 18" xfId="40"/>
    <cellStyle name="20% - Accent1 19" xfId="41"/>
    <cellStyle name="20% - Accent1 2" xfId="42"/>
    <cellStyle name="20% - Accent1 20" xfId="43"/>
    <cellStyle name="20% - Accent1 21" xfId="44"/>
    <cellStyle name="20% - Accent1 22" xfId="45"/>
    <cellStyle name="20% - Accent1 23" xfId="46"/>
    <cellStyle name="20% - Accent1 24" xfId="47"/>
    <cellStyle name="20% - Accent1 25" xfId="48"/>
    <cellStyle name="20% - Accent1 26" xfId="49"/>
    <cellStyle name="20% - Accent1 27" xfId="50"/>
    <cellStyle name="20% - Accent1 28" xfId="51"/>
    <cellStyle name="20% - Accent1 29" xfId="52"/>
    <cellStyle name="20% - Accent1 3" xfId="53"/>
    <cellStyle name="20% - Accent1 30" xfId="54"/>
    <cellStyle name="20% - Accent1 31" xfId="55"/>
    <cellStyle name="20% - Accent1 32" xfId="56"/>
    <cellStyle name="20% - Accent1 33" xfId="57"/>
    <cellStyle name="20% - Accent1 34" xfId="58"/>
    <cellStyle name="20% - Accent1 35" xfId="59"/>
    <cellStyle name="20% - Accent1 36" xfId="60"/>
    <cellStyle name="20% - Accent1 37" xfId="61"/>
    <cellStyle name="20% - Accent1 38" xfId="62"/>
    <cellStyle name="20% - Accent1 39" xfId="63"/>
    <cellStyle name="20% - Accent1 4" xfId="64"/>
    <cellStyle name="20% - Accent1 40" xfId="65"/>
    <cellStyle name="20% - Accent1 41" xfId="66"/>
    <cellStyle name="20% - Accent1 42" xfId="67"/>
    <cellStyle name="20% - Accent1 43" xfId="68"/>
    <cellStyle name="20% - Accent1 44" xfId="69"/>
    <cellStyle name="20% - Accent1 45" xfId="70"/>
    <cellStyle name="20% - Accent1 46" xfId="71"/>
    <cellStyle name="20% - Accent1 47" xfId="72"/>
    <cellStyle name="20% - Accent1 48" xfId="73"/>
    <cellStyle name="20% - Accent1 49" xfId="74"/>
    <cellStyle name="20% - Accent1 5" xfId="75"/>
    <cellStyle name="20% - Accent1 50" xfId="76"/>
    <cellStyle name="20% - Accent1 51" xfId="77"/>
    <cellStyle name="20% - Accent1 52" xfId="78"/>
    <cellStyle name="20% - Accent1 53" xfId="79"/>
    <cellStyle name="20% - Accent1 54" xfId="80"/>
    <cellStyle name="20% - Accent1 55" xfId="81"/>
    <cellStyle name="20% - Accent1 56" xfId="82"/>
    <cellStyle name="20% - Accent1 57" xfId="83"/>
    <cellStyle name="20% - Accent1 58" xfId="84"/>
    <cellStyle name="20% - Accent1 59" xfId="85"/>
    <cellStyle name="20% - Accent1 6" xfId="86"/>
    <cellStyle name="20% - Accent1 60" xfId="87"/>
    <cellStyle name="20% - Accent1 61" xfId="88"/>
    <cellStyle name="20% - Accent1 62" xfId="89"/>
    <cellStyle name="20% - Accent1 63" xfId="90"/>
    <cellStyle name="20% - Accent1 64" xfId="91"/>
    <cellStyle name="20% - Accent1 65" xfId="92"/>
    <cellStyle name="20% - Accent1 66" xfId="93"/>
    <cellStyle name="20% - Accent1 67" xfId="94"/>
    <cellStyle name="20% - Accent1 68" xfId="95"/>
    <cellStyle name="20% - Accent1 69" xfId="96"/>
    <cellStyle name="20% - Accent1 7" xfId="97"/>
    <cellStyle name="20% - Accent1 70" xfId="98"/>
    <cellStyle name="20% - Accent1 71" xfId="99"/>
    <cellStyle name="20% - Accent1 72" xfId="100"/>
    <cellStyle name="20% - Accent1 8" xfId="101"/>
    <cellStyle name="20% - Accent1 9" xfId="102"/>
    <cellStyle name="20% - Accent2 10" xfId="103"/>
    <cellStyle name="20% - Accent2 11" xfId="104"/>
    <cellStyle name="20% - Accent2 12" xfId="105"/>
    <cellStyle name="20% - Accent2 13" xfId="106"/>
    <cellStyle name="20% - Accent2 14" xfId="107"/>
    <cellStyle name="20% - Accent2 15" xfId="108"/>
    <cellStyle name="20% - Accent2 16" xfId="109"/>
    <cellStyle name="20% - Accent2 17" xfId="110"/>
    <cellStyle name="20% - Accent2 18" xfId="111"/>
    <cellStyle name="20% - Accent2 19" xfId="112"/>
    <cellStyle name="20% - Accent2 2" xfId="113"/>
    <cellStyle name="20% - Accent2 20" xfId="114"/>
    <cellStyle name="20% - Accent2 21" xfId="115"/>
    <cellStyle name="20% - Accent2 22" xfId="116"/>
    <cellStyle name="20% - Accent2 23" xfId="117"/>
    <cellStyle name="20% - Accent2 24" xfId="118"/>
    <cellStyle name="20% - Accent2 25" xfId="119"/>
    <cellStyle name="20% - Accent2 26" xfId="120"/>
    <cellStyle name="20% - Accent2 27" xfId="121"/>
    <cellStyle name="20% - Accent2 28" xfId="122"/>
    <cellStyle name="20% - Accent2 29" xfId="123"/>
    <cellStyle name="20% - Accent2 3" xfId="124"/>
    <cellStyle name="20% - Accent2 30" xfId="125"/>
    <cellStyle name="20% - Accent2 31" xfId="126"/>
    <cellStyle name="20% - Accent2 32" xfId="127"/>
    <cellStyle name="20% - Accent2 33" xfId="128"/>
    <cellStyle name="20% - Accent2 34" xfId="129"/>
    <cellStyle name="20% - Accent2 35" xfId="130"/>
    <cellStyle name="20% - Accent2 36" xfId="131"/>
    <cellStyle name="20% - Accent2 37" xfId="132"/>
    <cellStyle name="20% - Accent2 38" xfId="133"/>
    <cellStyle name="20% - Accent2 39" xfId="134"/>
    <cellStyle name="20% - Accent2 4" xfId="135"/>
    <cellStyle name="20% - Accent2 40" xfId="136"/>
    <cellStyle name="20% - Accent2 41" xfId="137"/>
    <cellStyle name="20% - Accent2 42" xfId="138"/>
    <cellStyle name="20% - Accent2 43" xfId="139"/>
    <cellStyle name="20% - Accent2 44" xfId="140"/>
    <cellStyle name="20% - Accent2 45" xfId="141"/>
    <cellStyle name="20% - Accent2 46" xfId="142"/>
    <cellStyle name="20% - Accent2 47" xfId="143"/>
    <cellStyle name="20% - Accent2 48" xfId="144"/>
    <cellStyle name="20% - Accent2 49" xfId="145"/>
    <cellStyle name="20% - Accent2 5" xfId="146"/>
    <cellStyle name="20% - Accent2 50" xfId="147"/>
    <cellStyle name="20% - Accent2 51" xfId="148"/>
    <cellStyle name="20% - Accent2 52" xfId="149"/>
    <cellStyle name="20% - Accent2 53" xfId="150"/>
    <cellStyle name="20% - Accent2 54" xfId="151"/>
    <cellStyle name="20% - Accent2 55" xfId="152"/>
    <cellStyle name="20% - Accent2 56" xfId="153"/>
    <cellStyle name="20% - Accent2 57" xfId="154"/>
    <cellStyle name="20% - Accent2 58" xfId="155"/>
    <cellStyle name="20% - Accent2 59" xfId="156"/>
    <cellStyle name="20% - Accent2 6" xfId="157"/>
    <cellStyle name="20% - Accent2 60" xfId="158"/>
    <cellStyle name="20% - Accent2 61" xfId="159"/>
    <cellStyle name="20% - Accent2 62" xfId="160"/>
    <cellStyle name="20% - Accent2 63" xfId="161"/>
    <cellStyle name="20% - Accent2 64" xfId="162"/>
    <cellStyle name="20% - Accent2 65" xfId="163"/>
    <cellStyle name="20% - Accent2 66" xfId="164"/>
    <cellStyle name="20% - Accent2 67" xfId="165"/>
    <cellStyle name="20% - Accent2 68" xfId="166"/>
    <cellStyle name="20% - Accent2 69" xfId="167"/>
    <cellStyle name="20% - Accent2 7" xfId="168"/>
    <cellStyle name="20% - Accent2 70" xfId="169"/>
    <cellStyle name="20% - Accent2 71" xfId="170"/>
    <cellStyle name="20% - Accent2 72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13" xfId="177"/>
    <cellStyle name="20% - Accent3 14" xfId="178"/>
    <cellStyle name="20% - Accent3 15" xfId="179"/>
    <cellStyle name="20% - Accent3 16" xfId="180"/>
    <cellStyle name="20% - Accent3 17" xfId="181"/>
    <cellStyle name="20% - Accent3 18" xfId="182"/>
    <cellStyle name="20% - Accent3 19" xfId="183"/>
    <cellStyle name="20% - Accent3 2" xfId="184"/>
    <cellStyle name="20% - Accent3 20" xfId="185"/>
    <cellStyle name="20% - Accent3 21" xfId="186"/>
    <cellStyle name="20% - Accent3 22" xfId="187"/>
    <cellStyle name="20% - Accent3 23" xfId="188"/>
    <cellStyle name="20% - Accent3 24" xfId="189"/>
    <cellStyle name="20% - Accent3 25" xfId="190"/>
    <cellStyle name="20% - Accent3 26" xfId="191"/>
    <cellStyle name="20% - Accent3 27" xfId="192"/>
    <cellStyle name="20% - Accent3 28" xfId="193"/>
    <cellStyle name="20% - Accent3 29" xfId="194"/>
    <cellStyle name="20% - Accent3 3" xfId="195"/>
    <cellStyle name="20% - Accent3 30" xfId="196"/>
    <cellStyle name="20% - Accent3 31" xfId="197"/>
    <cellStyle name="20% - Accent3 32" xfId="198"/>
    <cellStyle name="20% - Accent3 33" xfId="199"/>
    <cellStyle name="20% - Accent3 34" xfId="200"/>
    <cellStyle name="20% - Accent3 35" xfId="201"/>
    <cellStyle name="20% - Accent3 36" xfId="202"/>
    <cellStyle name="20% - Accent3 37" xfId="203"/>
    <cellStyle name="20% - Accent3 38" xfId="204"/>
    <cellStyle name="20% - Accent3 39" xfId="205"/>
    <cellStyle name="20% - Accent3 4" xfId="206"/>
    <cellStyle name="20% - Accent3 40" xfId="207"/>
    <cellStyle name="20% - Accent3 41" xfId="208"/>
    <cellStyle name="20% - Accent3 42" xfId="209"/>
    <cellStyle name="20% - Accent3 43" xfId="210"/>
    <cellStyle name="20% - Accent3 44" xfId="211"/>
    <cellStyle name="20% - Accent3 45" xfId="212"/>
    <cellStyle name="20% - Accent3 46" xfId="213"/>
    <cellStyle name="20% - Accent3 47" xfId="214"/>
    <cellStyle name="20% - Accent3 48" xfId="215"/>
    <cellStyle name="20% - Accent3 49" xfId="216"/>
    <cellStyle name="20% - Accent3 5" xfId="217"/>
    <cellStyle name="20% - Accent3 50" xfId="218"/>
    <cellStyle name="20% - Accent3 51" xfId="219"/>
    <cellStyle name="20% - Accent3 52" xfId="220"/>
    <cellStyle name="20% - Accent3 53" xfId="221"/>
    <cellStyle name="20% - Accent3 54" xfId="222"/>
    <cellStyle name="20% - Accent3 55" xfId="223"/>
    <cellStyle name="20% - Accent3 56" xfId="224"/>
    <cellStyle name="20% - Accent3 57" xfId="225"/>
    <cellStyle name="20% - Accent3 58" xfId="226"/>
    <cellStyle name="20% - Accent3 59" xfId="227"/>
    <cellStyle name="20% - Accent3 6" xfId="228"/>
    <cellStyle name="20% - Accent3 60" xfId="229"/>
    <cellStyle name="20% - Accent3 61" xfId="230"/>
    <cellStyle name="20% - Accent3 62" xfId="231"/>
    <cellStyle name="20% - Accent3 63" xfId="232"/>
    <cellStyle name="20% - Accent3 64" xfId="233"/>
    <cellStyle name="20% - Accent3 65" xfId="234"/>
    <cellStyle name="20% - Accent3 66" xfId="235"/>
    <cellStyle name="20% - Accent3 67" xfId="236"/>
    <cellStyle name="20% - Accent3 68" xfId="237"/>
    <cellStyle name="20% - Accent3 69" xfId="238"/>
    <cellStyle name="20% - Accent3 7" xfId="239"/>
    <cellStyle name="20% - Accent3 70" xfId="240"/>
    <cellStyle name="20% - Accent3 71" xfId="241"/>
    <cellStyle name="20% - Accent3 72" xfId="242"/>
    <cellStyle name="20% - Accent3 8" xfId="243"/>
    <cellStyle name="20% - Accent3 9" xfId="244"/>
    <cellStyle name="20% - Accent4 10" xfId="245"/>
    <cellStyle name="20% - Accent4 11" xfId="246"/>
    <cellStyle name="20% - Accent4 12" xfId="247"/>
    <cellStyle name="20% - Accent4 13" xfId="248"/>
    <cellStyle name="20% - Accent4 14" xfId="249"/>
    <cellStyle name="20% - Accent4 15" xfId="250"/>
    <cellStyle name="20% - Accent4 16" xfId="251"/>
    <cellStyle name="20% - Accent4 17" xfId="252"/>
    <cellStyle name="20% - Accent4 18" xfId="253"/>
    <cellStyle name="20% - Accent4 19" xfId="254"/>
    <cellStyle name="20% - Accent4 2" xfId="255"/>
    <cellStyle name="20% - Accent4 20" xfId="256"/>
    <cellStyle name="20% - Accent4 21" xfId="257"/>
    <cellStyle name="20% - Accent4 22" xfId="258"/>
    <cellStyle name="20% - Accent4 23" xfId="259"/>
    <cellStyle name="20% - Accent4 24" xfId="260"/>
    <cellStyle name="20% - Accent4 25" xfId="261"/>
    <cellStyle name="20% - Accent4 26" xfId="262"/>
    <cellStyle name="20% - Accent4 27" xfId="263"/>
    <cellStyle name="20% - Accent4 28" xfId="264"/>
    <cellStyle name="20% - Accent4 29" xfId="265"/>
    <cellStyle name="20% - Accent4 3" xfId="266"/>
    <cellStyle name="20% - Accent4 30" xfId="267"/>
    <cellStyle name="20% - Accent4 31" xfId="268"/>
    <cellStyle name="20% - Accent4 32" xfId="269"/>
    <cellStyle name="20% - Accent4 33" xfId="270"/>
    <cellStyle name="20% - Accent4 34" xfId="271"/>
    <cellStyle name="20% - Accent4 35" xfId="272"/>
    <cellStyle name="20% - Accent4 36" xfId="273"/>
    <cellStyle name="20% - Accent4 37" xfId="274"/>
    <cellStyle name="20% - Accent4 38" xfId="275"/>
    <cellStyle name="20% - Accent4 39" xfId="276"/>
    <cellStyle name="20% - Accent4 4" xfId="277"/>
    <cellStyle name="20% - Accent4 40" xfId="278"/>
    <cellStyle name="20% - Accent4 41" xfId="279"/>
    <cellStyle name="20% - Accent4 42" xfId="280"/>
    <cellStyle name="20% - Accent4 43" xfId="281"/>
    <cellStyle name="20% - Accent4 44" xfId="282"/>
    <cellStyle name="20% - Accent4 45" xfId="283"/>
    <cellStyle name="20% - Accent4 46" xfId="284"/>
    <cellStyle name="20% - Accent4 47" xfId="285"/>
    <cellStyle name="20% - Accent4 48" xfId="286"/>
    <cellStyle name="20% - Accent4 49" xfId="287"/>
    <cellStyle name="20% - Accent4 5" xfId="288"/>
    <cellStyle name="20% - Accent4 50" xfId="289"/>
    <cellStyle name="20% - Accent4 51" xfId="290"/>
    <cellStyle name="20% - Accent4 52" xfId="291"/>
    <cellStyle name="20% - Accent4 53" xfId="292"/>
    <cellStyle name="20% - Accent4 54" xfId="293"/>
    <cellStyle name="20% - Accent4 55" xfId="294"/>
    <cellStyle name="20% - Accent4 56" xfId="295"/>
    <cellStyle name="20% - Accent4 57" xfId="296"/>
    <cellStyle name="20% - Accent4 58" xfId="297"/>
    <cellStyle name="20% - Accent4 59" xfId="298"/>
    <cellStyle name="20% - Accent4 6" xfId="299"/>
    <cellStyle name="20% - Accent4 60" xfId="300"/>
    <cellStyle name="20% - Accent4 61" xfId="301"/>
    <cellStyle name="20% - Accent4 62" xfId="302"/>
    <cellStyle name="20% - Accent4 63" xfId="303"/>
    <cellStyle name="20% - Accent4 64" xfId="304"/>
    <cellStyle name="20% - Accent4 65" xfId="305"/>
    <cellStyle name="20% - Accent4 66" xfId="306"/>
    <cellStyle name="20% - Accent4 67" xfId="307"/>
    <cellStyle name="20% - Accent4 68" xfId="308"/>
    <cellStyle name="20% - Accent4 69" xfId="309"/>
    <cellStyle name="20% - Accent4 7" xfId="310"/>
    <cellStyle name="20% - Accent4 70" xfId="311"/>
    <cellStyle name="20% - Accent4 71" xfId="312"/>
    <cellStyle name="20% - Accent4 72" xfId="313"/>
    <cellStyle name="20% - Accent4 8" xfId="314"/>
    <cellStyle name="20% - Accent4 9" xfId="315"/>
    <cellStyle name="20% - Accent5 10" xfId="316"/>
    <cellStyle name="20% - Accent5 11" xfId="317"/>
    <cellStyle name="20% - Accent5 12" xfId="318"/>
    <cellStyle name="20% - Accent5 13" xfId="319"/>
    <cellStyle name="20% - Accent5 14" xfId="320"/>
    <cellStyle name="20% - Accent5 15" xfId="321"/>
    <cellStyle name="20% - Accent5 16" xfId="322"/>
    <cellStyle name="20% - Accent5 17" xfId="323"/>
    <cellStyle name="20% - Accent5 18" xfId="324"/>
    <cellStyle name="20% - Accent5 19" xfId="325"/>
    <cellStyle name="20% - Accent5 2" xfId="326"/>
    <cellStyle name="20% - Accent5 20" xfId="327"/>
    <cellStyle name="20% - Accent5 21" xfId="328"/>
    <cellStyle name="20% - Accent5 22" xfId="329"/>
    <cellStyle name="20% - Accent5 23" xfId="330"/>
    <cellStyle name="20% - Accent5 24" xfId="331"/>
    <cellStyle name="20% - Accent5 25" xfId="332"/>
    <cellStyle name="20% - Accent5 26" xfId="333"/>
    <cellStyle name="20% - Accent5 27" xfId="334"/>
    <cellStyle name="20% - Accent5 28" xfId="335"/>
    <cellStyle name="20% - Accent5 29" xfId="336"/>
    <cellStyle name="20% - Accent5 3" xfId="337"/>
    <cellStyle name="20% - Accent5 30" xfId="338"/>
    <cellStyle name="20% - Accent5 31" xfId="339"/>
    <cellStyle name="20% - Accent5 32" xfId="340"/>
    <cellStyle name="20% - Accent5 33" xfId="341"/>
    <cellStyle name="20% - Accent5 34" xfId="342"/>
    <cellStyle name="20% - Accent5 35" xfId="343"/>
    <cellStyle name="20% - Accent5 36" xfId="344"/>
    <cellStyle name="20% - Accent5 37" xfId="345"/>
    <cellStyle name="20% - Accent5 38" xfId="346"/>
    <cellStyle name="20% - Accent5 39" xfId="347"/>
    <cellStyle name="20% - Accent5 4" xfId="348"/>
    <cellStyle name="20% - Accent5 40" xfId="349"/>
    <cellStyle name="20% - Accent5 41" xfId="350"/>
    <cellStyle name="20% - Accent5 42" xfId="351"/>
    <cellStyle name="20% - Accent5 43" xfId="352"/>
    <cellStyle name="20% - Accent5 44" xfId="353"/>
    <cellStyle name="20% - Accent5 45" xfId="354"/>
    <cellStyle name="20% - Accent5 46" xfId="355"/>
    <cellStyle name="20% - Accent5 47" xfId="356"/>
    <cellStyle name="20% - Accent5 48" xfId="357"/>
    <cellStyle name="20% - Accent5 49" xfId="358"/>
    <cellStyle name="20% - Accent5 5" xfId="359"/>
    <cellStyle name="20% - Accent5 50" xfId="360"/>
    <cellStyle name="20% - Accent5 51" xfId="361"/>
    <cellStyle name="20% - Accent5 52" xfId="362"/>
    <cellStyle name="20% - Accent5 53" xfId="363"/>
    <cellStyle name="20% - Accent5 54" xfId="364"/>
    <cellStyle name="20% - Accent5 55" xfId="365"/>
    <cellStyle name="20% - Accent5 56" xfId="366"/>
    <cellStyle name="20% - Accent5 57" xfId="367"/>
    <cellStyle name="20% - Accent5 58" xfId="368"/>
    <cellStyle name="20% - Accent5 59" xfId="369"/>
    <cellStyle name="20% - Accent5 6" xfId="370"/>
    <cellStyle name="20% - Accent5 60" xfId="371"/>
    <cellStyle name="20% - Accent5 61" xfId="372"/>
    <cellStyle name="20% - Accent5 62" xfId="373"/>
    <cellStyle name="20% - Accent5 63" xfId="374"/>
    <cellStyle name="20% - Accent5 64" xfId="375"/>
    <cellStyle name="20% - Accent5 65" xfId="376"/>
    <cellStyle name="20% - Accent5 66" xfId="377"/>
    <cellStyle name="20% - Accent5 67" xfId="378"/>
    <cellStyle name="20% - Accent5 68" xfId="379"/>
    <cellStyle name="20% - Accent5 69" xfId="380"/>
    <cellStyle name="20% - Accent5 7" xfId="381"/>
    <cellStyle name="20% - Accent5 70" xfId="382"/>
    <cellStyle name="20% - Accent5 71" xfId="383"/>
    <cellStyle name="20% - Accent5 72" xfId="384"/>
    <cellStyle name="20% - Accent5 8" xfId="385"/>
    <cellStyle name="20% - Accent5 9" xfId="386"/>
    <cellStyle name="20% - Accent6 10" xfId="387"/>
    <cellStyle name="20% - Accent6 11" xfId="388"/>
    <cellStyle name="20% - Accent6 12" xfId="389"/>
    <cellStyle name="20% - Accent6 13" xfId="390"/>
    <cellStyle name="20% - Accent6 14" xfId="391"/>
    <cellStyle name="20% - Accent6 15" xfId="392"/>
    <cellStyle name="20% - Accent6 16" xfId="393"/>
    <cellStyle name="20% - Accent6 17" xfId="394"/>
    <cellStyle name="20% - Accent6 18" xfId="395"/>
    <cellStyle name="20% - Accent6 19" xfId="396"/>
    <cellStyle name="20% - Accent6 2" xfId="397"/>
    <cellStyle name="20% - Accent6 20" xfId="398"/>
    <cellStyle name="20% - Accent6 21" xfId="399"/>
    <cellStyle name="20% - Accent6 22" xfId="400"/>
    <cellStyle name="20% - Accent6 23" xfId="401"/>
    <cellStyle name="20% - Accent6 24" xfId="402"/>
    <cellStyle name="20% - Accent6 25" xfId="403"/>
    <cellStyle name="20% - Accent6 26" xfId="404"/>
    <cellStyle name="20% - Accent6 27" xfId="405"/>
    <cellStyle name="20% - Accent6 28" xfId="406"/>
    <cellStyle name="20% - Accent6 29" xfId="407"/>
    <cellStyle name="20% - Accent6 3" xfId="408"/>
    <cellStyle name="20% - Accent6 30" xfId="409"/>
    <cellStyle name="20% - Accent6 31" xfId="410"/>
    <cellStyle name="20% - Accent6 32" xfId="411"/>
    <cellStyle name="20% - Accent6 33" xfId="412"/>
    <cellStyle name="20% - Accent6 34" xfId="413"/>
    <cellStyle name="20% - Accent6 35" xfId="414"/>
    <cellStyle name="20% - Accent6 36" xfId="415"/>
    <cellStyle name="20% - Accent6 37" xfId="416"/>
    <cellStyle name="20% - Accent6 38" xfId="417"/>
    <cellStyle name="20% - Accent6 39" xfId="418"/>
    <cellStyle name="20% - Accent6 4" xfId="419"/>
    <cellStyle name="20% - Accent6 40" xfId="420"/>
    <cellStyle name="20% - Accent6 41" xfId="421"/>
    <cellStyle name="20% - Accent6 42" xfId="422"/>
    <cellStyle name="20% - Accent6 43" xfId="423"/>
    <cellStyle name="20% - Accent6 44" xfId="424"/>
    <cellStyle name="20% - Accent6 45" xfId="425"/>
    <cellStyle name="20% - Accent6 46" xfId="426"/>
    <cellStyle name="20% - Accent6 47" xfId="427"/>
    <cellStyle name="20% - Accent6 48" xfId="428"/>
    <cellStyle name="20% - Accent6 49" xfId="429"/>
    <cellStyle name="20% - Accent6 5" xfId="430"/>
    <cellStyle name="20% - Accent6 50" xfId="431"/>
    <cellStyle name="20% - Accent6 51" xfId="432"/>
    <cellStyle name="20% - Accent6 52" xfId="433"/>
    <cellStyle name="20% - Accent6 53" xfId="434"/>
    <cellStyle name="20% - Accent6 54" xfId="435"/>
    <cellStyle name="20% - Accent6 55" xfId="436"/>
    <cellStyle name="20% - Accent6 56" xfId="437"/>
    <cellStyle name="20% - Accent6 57" xfId="438"/>
    <cellStyle name="20% - Accent6 58" xfId="439"/>
    <cellStyle name="20% - Accent6 59" xfId="440"/>
    <cellStyle name="20% - Accent6 6" xfId="441"/>
    <cellStyle name="20% - Accent6 60" xfId="442"/>
    <cellStyle name="20% - Accent6 61" xfId="443"/>
    <cellStyle name="20% - Accent6 62" xfId="444"/>
    <cellStyle name="20% - Accent6 63" xfId="445"/>
    <cellStyle name="20% - Accent6 64" xfId="446"/>
    <cellStyle name="20% - Accent6 65" xfId="447"/>
    <cellStyle name="20% - Accent6 66" xfId="448"/>
    <cellStyle name="20% - Accent6 67" xfId="449"/>
    <cellStyle name="20% - Accent6 68" xfId="450"/>
    <cellStyle name="20% - Accent6 69" xfId="451"/>
    <cellStyle name="20% - Accent6 7" xfId="452"/>
    <cellStyle name="20% - Accent6 70" xfId="453"/>
    <cellStyle name="20% - Accent6 71" xfId="454"/>
    <cellStyle name="20% - Accent6 72" xfId="455"/>
    <cellStyle name="20% - Accent6 8" xfId="456"/>
    <cellStyle name="20% - Accent6 9" xfId="457"/>
    <cellStyle name="40% - Accent1 10" xfId="458"/>
    <cellStyle name="40% - Accent1 11" xfId="459"/>
    <cellStyle name="40% - Accent1 12" xfId="460"/>
    <cellStyle name="40% - Accent1 13" xfId="461"/>
    <cellStyle name="40% - Accent1 14" xfId="462"/>
    <cellStyle name="40% - Accent1 15" xfId="463"/>
    <cellStyle name="40% - Accent1 16" xfId="464"/>
    <cellStyle name="40% - Accent1 17" xfId="465"/>
    <cellStyle name="40% - Accent1 18" xfId="466"/>
    <cellStyle name="40% - Accent1 19" xfId="467"/>
    <cellStyle name="40% - Accent1 2" xfId="468"/>
    <cellStyle name="40% - Accent1 20" xfId="469"/>
    <cellStyle name="40% - Accent1 21" xfId="470"/>
    <cellStyle name="40% - Accent1 22" xfId="471"/>
    <cellStyle name="40% - Accent1 23" xfId="472"/>
    <cellStyle name="40% - Accent1 24" xfId="473"/>
    <cellStyle name="40% - Accent1 25" xfId="474"/>
    <cellStyle name="40% - Accent1 26" xfId="475"/>
    <cellStyle name="40% - Accent1 27" xfId="476"/>
    <cellStyle name="40% - Accent1 28" xfId="477"/>
    <cellStyle name="40% - Accent1 29" xfId="478"/>
    <cellStyle name="40% - Accent1 3" xfId="479"/>
    <cellStyle name="40% - Accent1 30" xfId="480"/>
    <cellStyle name="40% - Accent1 31" xfId="481"/>
    <cellStyle name="40% - Accent1 32" xfId="482"/>
    <cellStyle name="40% - Accent1 33" xfId="483"/>
    <cellStyle name="40% - Accent1 34" xfId="484"/>
    <cellStyle name="40% - Accent1 35" xfId="485"/>
    <cellStyle name="40% - Accent1 36" xfId="486"/>
    <cellStyle name="40% - Accent1 37" xfId="487"/>
    <cellStyle name="40% - Accent1 38" xfId="488"/>
    <cellStyle name="40% - Accent1 39" xfId="489"/>
    <cellStyle name="40% - Accent1 4" xfId="490"/>
    <cellStyle name="40% - Accent1 40" xfId="491"/>
    <cellStyle name="40% - Accent1 41" xfId="492"/>
    <cellStyle name="40% - Accent1 42" xfId="493"/>
    <cellStyle name="40% - Accent1 43" xfId="494"/>
    <cellStyle name="40% - Accent1 44" xfId="495"/>
    <cellStyle name="40% - Accent1 45" xfId="496"/>
    <cellStyle name="40% - Accent1 46" xfId="497"/>
    <cellStyle name="40% - Accent1 47" xfId="498"/>
    <cellStyle name="40% - Accent1 48" xfId="499"/>
    <cellStyle name="40% - Accent1 49" xfId="500"/>
    <cellStyle name="40% - Accent1 5" xfId="501"/>
    <cellStyle name="40% - Accent1 50" xfId="502"/>
    <cellStyle name="40% - Accent1 51" xfId="503"/>
    <cellStyle name="40% - Accent1 52" xfId="504"/>
    <cellStyle name="40% - Accent1 53" xfId="505"/>
    <cellStyle name="40% - Accent1 54" xfId="506"/>
    <cellStyle name="40% - Accent1 55" xfId="507"/>
    <cellStyle name="40% - Accent1 56" xfId="508"/>
    <cellStyle name="40% - Accent1 57" xfId="509"/>
    <cellStyle name="40% - Accent1 58" xfId="510"/>
    <cellStyle name="40% - Accent1 59" xfId="511"/>
    <cellStyle name="40% - Accent1 6" xfId="512"/>
    <cellStyle name="40% - Accent1 60" xfId="513"/>
    <cellStyle name="40% - Accent1 61" xfId="514"/>
    <cellStyle name="40% - Accent1 62" xfId="515"/>
    <cellStyle name="40% - Accent1 63" xfId="516"/>
    <cellStyle name="40% - Accent1 64" xfId="517"/>
    <cellStyle name="40% - Accent1 65" xfId="518"/>
    <cellStyle name="40% - Accent1 66" xfId="519"/>
    <cellStyle name="40% - Accent1 67" xfId="520"/>
    <cellStyle name="40% - Accent1 68" xfId="521"/>
    <cellStyle name="40% - Accent1 69" xfId="522"/>
    <cellStyle name="40% - Accent1 7" xfId="523"/>
    <cellStyle name="40% - Accent1 70" xfId="524"/>
    <cellStyle name="40% - Accent1 71" xfId="525"/>
    <cellStyle name="40% - Accent1 72" xfId="526"/>
    <cellStyle name="40% - Accent1 8" xfId="527"/>
    <cellStyle name="40% - Accent1 9" xfId="528"/>
    <cellStyle name="40% - Accent2 10" xfId="529"/>
    <cellStyle name="40% - Accent2 11" xfId="530"/>
    <cellStyle name="40% - Accent2 12" xfId="531"/>
    <cellStyle name="40% - Accent2 13" xfId="532"/>
    <cellStyle name="40% - Accent2 14" xfId="533"/>
    <cellStyle name="40% - Accent2 15" xfId="534"/>
    <cellStyle name="40% - Accent2 16" xfId="535"/>
    <cellStyle name="40% - Accent2 17" xfId="536"/>
    <cellStyle name="40% - Accent2 18" xfId="537"/>
    <cellStyle name="40% - Accent2 19" xfId="538"/>
    <cellStyle name="40% - Accent2 2" xfId="539"/>
    <cellStyle name="40% - Accent2 20" xfId="540"/>
    <cellStyle name="40% - Accent2 21" xfId="541"/>
    <cellStyle name="40% - Accent2 22" xfId="542"/>
    <cellStyle name="40% - Accent2 23" xfId="543"/>
    <cellStyle name="40% - Accent2 24" xfId="544"/>
    <cellStyle name="40% - Accent2 25" xfId="545"/>
    <cellStyle name="40% - Accent2 26" xfId="546"/>
    <cellStyle name="40% - Accent2 27" xfId="547"/>
    <cellStyle name="40% - Accent2 28" xfId="548"/>
    <cellStyle name="40% - Accent2 29" xfId="549"/>
    <cellStyle name="40% - Accent2 3" xfId="550"/>
    <cellStyle name="40% - Accent2 30" xfId="551"/>
    <cellStyle name="40% - Accent2 31" xfId="552"/>
    <cellStyle name="40% - Accent2 32" xfId="553"/>
    <cellStyle name="40% - Accent2 33" xfId="554"/>
    <cellStyle name="40% - Accent2 34" xfId="555"/>
    <cellStyle name="40% - Accent2 35" xfId="556"/>
    <cellStyle name="40% - Accent2 36" xfId="557"/>
    <cellStyle name="40% - Accent2 37" xfId="558"/>
    <cellStyle name="40% - Accent2 38" xfId="559"/>
    <cellStyle name="40% - Accent2 39" xfId="560"/>
    <cellStyle name="40% - Accent2 4" xfId="561"/>
    <cellStyle name="40% - Accent2 40" xfId="562"/>
    <cellStyle name="40% - Accent2 41" xfId="563"/>
    <cellStyle name="40% - Accent2 42" xfId="564"/>
    <cellStyle name="40% - Accent2 43" xfId="565"/>
    <cellStyle name="40% - Accent2 44" xfId="566"/>
    <cellStyle name="40% - Accent2 45" xfId="567"/>
    <cellStyle name="40% - Accent2 46" xfId="568"/>
    <cellStyle name="40% - Accent2 47" xfId="569"/>
    <cellStyle name="40% - Accent2 48" xfId="570"/>
    <cellStyle name="40% - Accent2 49" xfId="571"/>
    <cellStyle name="40% - Accent2 5" xfId="572"/>
    <cellStyle name="40% - Accent2 50" xfId="573"/>
    <cellStyle name="40% - Accent2 51" xfId="574"/>
    <cellStyle name="40% - Accent2 52" xfId="575"/>
    <cellStyle name="40% - Accent2 53" xfId="576"/>
    <cellStyle name="40% - Accent2 54" xfId="577"/>
    <cellStyle name="40% - Accent2 55" xfId="578"/>
    <cellStyle name="40% - Accent2 56" xfId="579"/>
    <cellStyle name="40% - Accent2 57" xfId="580"/>
    <cellStyle name="40% - Accent2 58" xfId="581"/>
    <cellStyle name="40% - Accent2 59" xfId="582"/>
    <cellStyle name="40% - Accent2 6" xfId="583"/>
    <cellStyle name="40% - Accent2 60" xfId="584"/>
    <cellStyle name="40% - Accent2 61" xfId="585"/>
    <cellStyle name="40% - Accent2 62" xfId="586"/>
    <cellStyle name="40% - Accent2 63" xfId="587"/>
    <cellStyle name="40% - Accent2 64" xfId="588"/>
    <cellStyle name="40% - Accent2 65" xfId="589"/>
    <cellStyle name="40% - Accent2 66" xfId="590"/>
    <cellStyle name="40% - Accent2 67" xfId="591"/>
    <cellStyle name="40% - Accent2 68" xfId="592"/>
    <cellStyle name="40% - Accent2 69" xfId="593"/>
    <cellStyle name="40% - Accent2 7" xfId="594"/>
    <cellStyle name="40% - Accent2 70" xfId="595"/>
    <cellStyle name="40% - Accent2 71" xfId="596"/>
    <cellStyle name="40% - Accent2 72" xfId="597"/>
    <cellStyle name="40% - Accent2 8" xfId="598"/>
    <cellStyle name="40% - Accent2 9" xfId="599"/>
    <cellStyle name="40% - Accent3 10" xfId="600"/>
    <cellStyle name="40% - Accent3 11" xfId="601"/>
    <cellStyle name="40% - Accent3 12" xfId="602"/>
    <cellStyle name="40% - Accent3 13" xfId="603"/>
    <cellStyle name="40% - Accent3 14" xfId="604"/>
    <cellStyle name="40% - Accent3 15" xfId="605"/>
    <cellStyle name="40% - Accent3 16" xfId="606"/>
    <cellStyle name="40% - Accent3 17" xfId="607"/>
    <cellStyle name="40% - Accent3 18" xfId="608"/>
    <cellStyle name="40% - Accent3 19" xfId="609"/>
    <cellStyle name="40% - Accent3 2" xfId="610"/>
    <cellStyle name="40% - Accent3 20" xfId="611"/>
    <cellStyle name="40% - Accent3 21" xfId="612"/>
    <cellStyle name="40% - Accent3 22" xfId="613"/>
    <cellStyle name="40% - Accent3 23" xfId="614"/>
    <cellStyle name="40% - Accent3 24" xfId="615"/>
    <cellStyle name="40% - Accent3 25" xfId="616"/>
    <cellStyle name="40% - Accent3 26" xfId="617"/>
    <cellStyle name="40% - Accent3 27" xfId="618"/>
    <cellStyle name="40% - Accent3 28" xfId="619"/>
    <cellStyle name="40% - Accent3 29" xfId="620"/>
    <cellStyle name="40% - Accent3 3" xfId="621"/>
    <cellStyle name="40% - Accent3 30" xfId="622"/>
    <cellStyle name="40% - Accent3 31" xfId="623"/>
    <cellStyle name="40% - Accent3 32" xfId="624"/>
    <cellStyle name="40% - Accent3 33" xfId="625"/>
    <cellStyle name="40% - Accent3 34" xfId="626"/>
    <cellStyle name="40% - Accent3 35" xfId="627"/>
    <cellStyle name="40% - Accent3 36" xfId="628"/>
    <cellStyle name="40% - Accent3 37" xfId="629"/>
    <cellStyle name="40% - Accent3 38" xfId="630"/>
    <cellStyle name="40% - Accent3 39" xfId="631"/>
    <cellStyle name="40% - Accent3 4" xfId="632"/>
    <cellStyle name="40% - Accent3 40" xfId="633"/>
    <cellStyle name="40% - Accent3 41" xfId="634"/>
    <cellStyle name="40% - Accent3 42" xfId="635"/>
    <cellStyle name="40% - Accent3 43" xfId="636"/>
    <cellStyle name="40% - Accent3 44" xfId="637"/>
    <cellStyle name="40% - Accent3 45" xfId="638"/>
    <cellStyle name="40% - Accent3 46" xfId="639"/>
    <cellStyle name="40% - Accent3 47" xfId="640"/>
    <cellStyle name="40% - Accent3 48" xfId="641"/>
    <cellStyle name="40% - Accent3 49" xfId="642"/>
    <cellStyle name="40% - Accent3 5" xfId="643"/>
    <cellStyle name="40% - Accent3 50" xfId="644"/>
    <cellStyle name="40% - Accent3 51" xfId="645"/>
    <cellStyle name="40% - Accent3 52" xfId="646"/>
    <cellStyle name="40% - Accent3 53" xfId="647"/>
    <cellStyle name="40% - Accent3 54" xfId="648"/>
    <cellStyle name="40% - Accent3 55" xfId="649"/>
    <cellStyle name="40% - Accent3 56" xfId="650"/>
    <cellStyle name="40% - Accent3 57" xfId="651"/>
    <cellStyle name="40% - Accent3 58" xfId="652"/>
    <cellStyle name="40% - Accent3 59" xfId="653"/>
    <cellStyle name="40% - Accent3 6" xfId="654"/>
    <cellStyle name="40% - Accent3 60" xfId="655"/>
    <cellStyle name="40% - Accent3 61" xfId="656"/>
    <cellStyle name="40% - Accent3 62" xfId="657"/>
    <cellStyle name="40% - Accent3 63" xfId="658"/>
    <cellStyle name="40% - Accent3 64" xfId="659"/>
    <cellStyle name="40% - Accent3 65" xfId="660"/>
    <cellStyle name="40% - Accent3 66" xfId="661"/>
    <cellStyle name="40% - Accent3 67" xfId="662"/>
    <cellStyle name="40% - Accent3 68" xfId="663"/>
    <cellStyle name="40% - Accent3 69" xfId="664"/>
    <cellStyle name="40% - Accent3 7" xfId="665"/>
    <cellStyle name="40% - Accent3 70" xfId="666"/>
    <cellStyle name="40% - Accent3 71" xfId="667"/>
    <cellStyle name="40% - Accent3 72" xfId="668"/>
    <cellStyle name="40% - Accent3 8" xfId="669"/>
    <cellStyle name="40% - Accent3 9" xfId="670"/>
    <cellStyle name="40% - Accent4 10" xfId="671"/>
    <cellStyle name="40% - Accent4 11" xfId="672"/>
    <cellStyle name="40% - Accent4 12" xfId="673"/>
    <cellStyle name="40% - Accent4 13" xfId="674"/>
    <cellStyle name="40% - Accent4 14" xfId="675"/>
    <cellStyle name="40% - Accent4 15" xfId="676"/>
    <cellStyle name="40% - Accent4 16" xfId="677"/>
    <cellStyle name="40% - Accent4 17" xfId="678"/>
    <cellStyle name="40% - Accent4 18" xfId="679"/>
    <cellStyle name="40% - Accent4 19" xfId="680"/>
    <cellStyle name="40% - Accent4 2" xfId="681"/>
    <cellStyle name="40% - Accent4 20" xfId="682"/>
    <cellStyle name="40% - Accent4 21" xfId="683"/>
    <cellStyle name="40% - Accent4 22" xfId="684"/>
    <cellStyle name="40% - Accent4 23" xfId="685"/>
    <cellStyle name="40% - Accent4 24" xfId="686"/>
    <cellStyle name="40% - Accent4 25" xfId="687"/>
    <cellStyle name="40% - Accent4 26" xfId="688"/>
    <cellStyle name="40% - Accent4 27" xfId="689"/>
    <cellStyle name="40% - Accent4 28" xfId="690"/>
    <cellStyle name="40% - Accent4 29" xfId="691"/>
    <cellStyle name="40% - Accent4 3" xfId="692"/>
    <cellStyle name="40% - Accent4 30" xfId="693"/>
    <cellStyle name="40% - Accent4 31" xfId="694"/>
    <cellStyle name="40% - Accent4 32" xfId="695"/>
    <cellStyle name="40% - Accent4 33" xfId="696"/>
    <cellStyle name="40% - Accent4 34" xfId="697"/>
    <cellStyle name="40% - Accent4 35" xfId="698"/>
    <cellStyle name="40% - Accent4 36" xfId="699"/>
    <cellStyle name="40% - Accent4 37" xfId="700"/>
    <cellStyle name="40% - Accent4 38" xfId="701"/>
    <cellStyle name="40% - Accent4 39" xfId="702"/>
    <cellStyle name="40% - Accent4 4" xfId="703"/>
    <cellStyle name="40% - Accent4 40" xfId="704"/>
    <cellStyle name="40% - Accent4 41" xfId="705"/>
    <cellStyle name="40% - Accent4 42" xfId="706"/>
    <cellStyle name="40% - Accent4 43" xfId="707"/>
    <cellStyle name="40% - Accent4 44" xfId="708"/>
    <cellStyle name="40% - Accent4 45" xfId="709"/>
    <cellStyle name="40% - Accent4 46" xfId="710"/>
    <cellStyle name="40% - Accent4 47" xfId="711"/>
    <cellStyle name="40% - Accent4 48" xfId="712"/>
    <cellStyle name="40% - Accent4 49" xfId="713"/>
    <cellStyle name="40% - Accent4 5" xfId="714"/>
    <cellStyle name="40% - Accent4 50" xfId="715"/>
    <cellStyle name="40% - Accent4 51" xfId="716"/>
    <cellStyle name="40% - Accent4 52" xfId="717"/>
    <cellStyle name="40% - Accent4 53" xfId="718"/>
    <cellStyle name="40% - Accent4 54" xfId="719"/>
    <cellStyle name="40% - Accent4 55" xfId="720"/>
    <cellStyle name="40% - Accent4 56" xfId="721"/>
    <cellStyle name="40% - Accent4 57" xfId="722"/>
    <cellStyle name="40% - Accent4 58" xfId="723"/>
    <cellStyle name="40% - Accent4 59" xfId="724"/>
    <cellStyle name="40% - Accent4 6" xfId="725"/>
    <cellStyle name="40% - Accent4 60" xfId="726"/>
    <cellStyle name="40% - Accent4 61" xfId="727"/>
    <cellStyle name="40% - Accent4 62" xfId="728"/>
    <cellStyle name="40% - Accent4 63" xfId="729"/>
    <cellStyle name="40% - Accent4 64" xfId="730"/>
    <cellStyle name="40% - Accent4 65" xfId="731"/>
    <cellStyle name="40% - Accent4 66" xfId="732"/>
    <cellStyle name="40% - Accent4 67" xfId="733"/>
    <cellStyle name="40% - Accent4 68" xfId="734"/>
    <cellStyle name="40% - Accent4 69" xfId="735"/>
    <cellStyle name="40% - Accent4 7" xfId="736"/>
    <cellStyle name="40% - Accent4 70" xfId="737"/>
    <cellStyle name="40% - Accent4 71" xfId="738"/>
    <cellStyle name="40% - Accent4 72" xfId="739"/>
    <cellStyle name="40% - Accent4 8" xfId="740"/>
    <cellStyle name="40% - Accent4 9" xfId="741"/>
    <cellStyle name="40% - Accent5 10" xfId="742"/>
    <cellStyle name="40% - Accent5 11" xfId="743"/>
    <cellStyle name="40% - Accent5 12" xfId="744"/>
    <cellStyle name="40% - Accent5 13" xfId="745"/>
    <cellStyle name="40% - Accent5 14" xfId="746"/>
    <cellStyle name="40% - Accent5 15" xfId="747"/>
    <cellStyle name="40% - Accent5 16" xfId="748"/>
    <cellStyle name="40% - Accent5 17" xfId="749"/>
    <cellStyle name="40% - Accent5 18" xfId="750"/>
    <cellStyle name="40% - Accent5 19" xfId="751"/>
    <cellStyle name="40% - Accent5 2" xfId="752"/>
    <cellStyle name="40% - Accent5 20" xfId="753"/>
    <cellStyle name="40% - Accent5 21" xfId="754"/>
    <cellStyle name="40% - Accent5 22" xfId="755"/>
    <cellStyle name="40% - Accent5 23" xfId="756"/>
    <cellStyle name="40% - Accent5 24" xfId="757"/>
    <cellStyle name="40% - Accent5 25" xfId="758"/>
    <cellStyle name="40% - Accent5 26" xfId="759"/>
    <cellStyle name="40% - Accent5 27" xfId="760"/>
    <cellStyle name="40% - Accent5 28" xfId="761"/>
    <cellStyle name="40% - Accent5 29" xfId="762"/>
    <cellStyle name="40% - Accent5 3" xfId="763"/>
    <cellStyle name="40% - Accent5 30" xfId="764"/>
    <cellStyle name="40% - Accent5 31" xfId="765"/>
    <cellStyle name="40% - Accent5 32" xfId="766"/>
    <cellStyle name="40% - Accent5 33" xfId="767"/>
    <cellStyle name="40% - Accent5 34" xfId="768"/>
    <cellStyle name="40% - Accent5 35" xfId="769"/>
    <cellStyle name="40% - Accent5 36" xfId="770"/>
    <cellStyle name="40% - Accent5 37" xfId="771"/>
    <cellStyle name="40% - Accent5 38" xfId="772"/>
    <cellStyle name="40% - Accent5 39" xfId="773"/>
    <cellStyle name="40% - Accent5 4" xfId="774"/>
    <cellStyle name="40% - Accent5 40" xfId="775"/>
    <cellStyle name="40% - Accent5 41" xfId="776"/>
    <cellStyle name="40% - Accent5 42" xfId="777"/>
    <cellStyle name="40% - Accent5 43" xfId="778"/>
    <cellStyle name="40% - Accent5 44" xfId="779"/>
    <cellStyle name="40% - Accent5 45" xfId="780"/>
    <cellStyle name="40% - Accent5 46" xfId="781"/>
    <cellStyle name="40% - Accent5 47" xfId="782"/>
    <cellStyle name="40% - Accent5 48" xfId="783"/>
    <cellStyle name="40% - Accent5 49" xfId="784"/>
    <cellStyle name="40% - Accent5 5" xfId="785"/>
    <cellStyle name="40% - Accent5 50" xfId="786"/>
    <cellStyle name="40% - Accent5 51" xfId="787"/>
    <cellStyle name="40% - Accent5 52" xfId="788"/>
    <cellStyle name="40% - Accent5 53" xfId="789"/>
    <cellStyle name="40% - Accent5 54" xfId="790"/>
    <cellStyle name="40% - Accent5 55" xfId="791"/>
    <cellStyle name="40% - Accent5 56" xfId="792"/>
    <cellStyle name="40% - Accent5 57" xfId="793"/>
    <cellStyle name="40% - Accent5 58" xfId="794"/>
    <cellStyle name="40% - Accent5 59" xfId="795"/>
    <cellStyle name="40% - Accent5 6" xfId="796"/>
    <cellStyle name="40% - Accent5 60" xfId="797"/>
    <cellStyle name="40% - Accent5 61" xfId="798"/>
    <cellStyle name="40% - Accent5 62" xfId="799"/>
    <cellStyle name="40% - Accent5 63" xfId="800"/>
    <cellStyle name="40% - Accent5 64" xfId="801"/>
    <cellStyle name="40% - Accent5 65" xfId="802"/>
    <cellStyle name="40% - Accent5 66" xfId="803"/>
    <cellStyle name="40% - Accent5 67" xfId="804"/>
    <cellStyle name="40% - Accent5 68" xfId="805"/>
    <cellStyle name="40% - Accent5 69" xfId="806"/>
    <cellStyle name="40% - Accent5 7" xfId="807"/>
    <cellStyle name="40% - Accent5 70" xfId="808"/>
    <cellStyle name="40% - Accent5 71" xfId="809"/>
    <cellStyle name="40% - Accent5 72" xfId="810"/>
    <cellStyle name="40% - Accent5 8" xfId="811"/>
    <cellStyle name="40% - Accent5 9" xfId="812"/>
    <cellStyle name="40% - Accent6 10" xfId="813"/>
    <cellStyle name="40% - Accent6 11" xfId="814"/>
    <cellStyle name="40% - Accent6 12" xfId="815"/>
    <cellStyle name="40% - Accent6 13" xfId="816"/>
    <cellStyle name="40% - Accent6 14" xfId="817"/>
    <cellStyle name="40% - Accent6 15" xfId="818"/>
    <cellStyle name="40% - Accent6 16" xfId="819"/>
    <cellStyle name="40% - Accent6 17" xfId="820"/>
    <cellStyle name="40% - Accent6 18" xfId="821"/>
    <cellStyle name="40% - Accent6 19" xfId="822"/>
    <cellStyle name="40% - Accent6 2" xfId="823"/>
    <cellStyle name="40% - Accent6 20" xfId="824"/>
    <cellStyle name="40% - Accent6 21" xfId="825"/>
    <cellStyle name="40% - Accent6 22" xfId="826"/>
    <cellStyle name="40% - Accent6 23" xfId="827"/>
    <cellStyle name="40% - Accent6 24" xfId="828"/>
    <cellStyle name="40% - Accent6 25" xfId="829"/>
    <cellStyle name="40% - Accent6 26" xfId="830"/>
    <cellStyle name="40% - Accent6 27" xfId="831"/>
    <cellStyle name="40% - Accent6 28" xfId="832"/>
    <cellStyle name="40% - Accent6 29" xfId="833"/>
    <cellStyle name="40% - Accent6 3" xfId="834"/>
    <cellStyle name="40% - Accent6 30" xfId="835"/>
    <cellStyle name="40% - Accent6 31" xfId="836"/>
    <cellStyle name="40% - Accent6 32" xfId="837"/>
    <cellStyle name="40% - Accent6 33" xfId="838"/>
    <cellStyle name="40% - Accent6 34" xfId="839"/>
    <cellStyle name="40% - Accent6 35" xfId="840"/>
    <cellStyle name="40% - Accent6 36" xfId="841"/>
    <cellStyle name="40% - Accent6 37" xfId="842"/>
    <cellStyle name="40% - Accent6 38" xfId="843"/>
    <cellStyle name="40% - Accent6 39" xfId="844"/>
    <cellStyle name="40% - Accent6 4" xfId="845"/>
    <cellStyle name="40% - Accent6 40" xfId="846"/>
    <cellStyle name="40% - Accent6 41" xfId="847"/>
    <cellStyle name="40% - Accent6 42" xfId="848"/>
    <cellStyle name="40% - Accent6 43" xfId="849"/>
    <cellStyle name="40% - Accent6 44" xfId="850"/>
    <cellStyle name="40% - Accent6 45" xfId="851"/>
    <cellStyle name="40% - Accent6 46" xfId="852"/>
    <cellStyle name="40% - Accent6 47" xfId="853"/>
    <cellStyle name="40% - Accent6 48" xfId="854"/>
    <cellStyle name="40% - Accent6 49" xfId="855"/>
    <cellStyle name="40% - Accent6 5" xfId="856"/>
    <cellStyle name="40% - Accent6 50" xfId="857"/>
    <cellStyle name="40% - Accent6 51" xfId="858"/>
    <cellStyle name="40% - Accent6 52" xfId="859"/>
    <cellStyle name="40% - Accent6 53" xfId="860"/>
    <cellStyle name="40% - Accent6 54" xfId="861"/>
    <cellStyle name="40% - Accent6 55" xfId="862"/>
    <cellStyle name="40% - Accent6 56" xfId="863"/>
    <cellStyle name="40% - Accent6 57" xfId="864"/>
    <cellStyle name="40% - Accent6 58" xfId="865"/>
    <cellStyle name="40% - Accent6 59" xfId="866"/>
    <cellStyle name="40% - Accent6 6" xfId="867"/>
    <cellStyle name="40% - Accent6 60" xfId="868"/>
    <cellStyle name="40% - Accent6 61" xfId="869"/>
    <cellStyle name="40% - Accent6 62" xfId="870"/>
    <cellStyle name="40% - Accent6 63" xfId="871"/>
    <cellStyle name="40% - Accent6 64" xfId="872"/>
    <cellStyle name="40% - Accent6 65" xfId="873"/>
    <cellStyle name="40% - Accent6 66" xfId="874"/>
    <cellStyle name="40% - Accent6 67" xfId="875"/>
    <cellStyle name="40% - Accent6 68" xfId="876"/>
    <cellStyle name="40% - Accent6 69" xfId="877"/>
    <cellStyle name="40% - Accent6 7" xfId="878"/>
    <cellStyle name="40% - Accent6 70" xfId="879"/>
    <cellStyle name="40% - Accent6 71" xfId="880"/>
    <cellStyle name="40% - Accent6 72" xfId="881"/>
    <cellStyle name="40% - Accent6 8" xfId="882"/>
    <cellStyle name="40% - Accent6 9" xfId="883"/>
    <cellStyle name="60% - Accent1 10" xfId="884"/>
    <cellStyle name="60% - Accent1 11" xfId="885"/>
    <cellStyle name="60% - Accent1 12" xfId="886"/>
    <cellStyle name="60% - Accent1 13" xfId="887"/>
    <cellStyle name="60% - Accent1 14" xfId="888"/>
    <cellStyle name="60% - Accent1 15" xfId="889"/>
    <cellStyle name="60% - Accent1 16" xfId="890"/>
    <cellStyle name="60% - Accent1 17" xfId="891"/>
    <cellStyle name="60% - Accent1 18" xfId="892"/>
    <cellStyle name="60% - Accent1 19" xfId="893"/>
    <cellStyle name="60% - Accent1 2" xfId="894"/>
    <cellStyle name="60% - Accent1 20" xfId="895"/>
    <cellStyle name="60% - Accent1 21" xfId="896"/>
    <cellStyle name="60% - Accent1 22" xfId="897"/>
    <cellStyle name="60% - Accent1 23" xfId="898"/>
    <cellStyle name="60% - Accent1 24" xfId="899"/>
    <cellStyle name="60% - Accent1 25" xfId="900"/>
    <cellStyle name="60% - Accent1 26" xfId="901"/>
    <cellStyle name="60% - Accent1 27" xfId="902"/>
    <cellStyle name="60% - Accent1 28" xfId="903"/>
    <cellStyle name="60% - Accent1 29" xfId="904"/>
    <cellStyle name="60% - Accent1 3" xfId="905"/>
    <cellStyle name="60% - Accent1 30" xfId="906"/>
    <cellStyle name="60% - Accent1 31" xfId="907"/>
    <cellStyle name="60% - Accent1 32" xfId="908"/>
    <cellStyle name="60% - Accent1 33" xfId="909"/>
    <cellStyle name="60% - Accent1 34" xfId="910"/>
    <cellStyle name="60% - Accent1 35" xfId="911"/>
    <cellStyle name="60% - Accent1 36" xfId="912"/>
    <cellStyle name="60% - Accent1 37" xfId="913"/>
    <cellStyle name="60% - Accent1 38" xfId="914"/>
    <cellStyle name="60% - Accent1 39" xfId="915"/>
    <cellStyle name="60% - Accent1 4" xfId="916"/>
    <cellStyle name="60% - Accent1 40" xfId="917"/>
    <cellStyle name="60% - Accent1 41" xfId="918"/>
    <cellStyle name="60% - Accent1 42" xfId="919"/>
    <cellStyle name="60% - Accent1 43" xfId="920"/>
    <cellStyle name="60% - Accent1 44" xfId="921"/>
    <cellStyle name="60% - Accent1 45" xfId="922"/>
    <cellStyle name="60% - Accent1 46" xfId="923"/>
    <cellStyle name="60% - Accent1 47" xfId="924"/>
    <cellStyle name="60% - Accent1 48" xfId="925"/>
    <cellStyle name="60% - Accent1 49" xfId="926"/>
    <cellStyle name="60% - Accent1 5" xfId="927"/>
    <cellStyle name="60% - Accent1 50" xfId="928"/>
    <cellStyle name="60% - Accent1 51" xfId="929"/>
    <cellStyle name="60% - Accent1 52" xfId="930"/>
    <cellStyle name="60% - Accent1 53" xfId="931"/>
    <cellStyle name="60% - Accent1 54" xfId="932"/>
    <cellStyle name="60% - Accent1 55" xfId="933"/>
    <cellStyle name="60% - Accent1 56" xfId="934"/>
    <cellStyle name="60% - Accent1 57" xfId="935"/>
    <cellStyle name="60% - Accent1 58" xfId="936"/>
    <cellStyle name="60% - Accent1 59" xfId="937"/>
    <cellStyle name="60% - Accent1 6" xfId="938"/>
    <cellStyle name="60% - Accent1 60" xfId="939"/>
    <cellStyle name="60% - Accent1 61" xfId="940"/>
    <cellStyle name="60% - Accent1 62" xfId="941"/>
    <cellStyle name="60% - Accent1 63" xfId="942"/>
    <cellStyle name="60% - Accent1 64" xfId="943"/>
    <cellStyle name="60% - Accent1 65" xfId="944"/>
    <cellStyle name="60% - Accent1 66" xfId="945"/>
    <cellStyle name="60% - Accent1 67" xfId="946"/>
    <cellStyle name="60% - Accent1 68" xfId="947"/>
    <cellStyle name="60% - Accent1 69" xfId="948"/>
    <cellStyle name="60% - Accent1 7" xfId="949"/>
    <cellStyle name="60% - Accent1 70" xfId="950"/>
    <cellStyle name="60% - Accent1 71" xfId="951"/>
    <cellStyle name="60% - Accent1 72" xfId="952"/>
    <cellStyle name="60% - Accent1 8" xfId="953"/>
    <cellStyle name="60% - Accent1 9" xfId="954"/>
    <cellStyle name="60% - Accent2 10" xfId="955"/>
    <cellStyle name="60% - Accent2 11" xfId="956"/>
    <cellStyle name="60% - Accent2 12" xfId="957"/>
    <cellStyle name="60% - Accent2 13" xfId="958"/>
    <cellStyle name="60% - Accent2 14" xfId="959"/>
    <cellStyle name="60% - Accent2 15" xfId="960"/>
    <cellStyle name="60% - Accent2 16" xfId="961"/>
    <cellStyle name="60% - Accent2 17" xfId="962"/>
    <cellStyle name="60% - Accent2 18" xfId="963"/>
    <cellStyle name="60% - Accent2 19" xfId="964"/>
    <cellStyle name="60% - Accent2 2" xfId="965"/>
    <cellStyle name="60% - Accent2 20" xfId="966"/>
    <cellStyle name="60% - Accent2 21" xfId="967"/>
    <cellStyle name="60% - Accent2 22" xfId="968"/>
    <cellStyle name="60% - Accent2 23" xfId="969"/>
    <cellStyle name="60% - Accent2 24" xfId="970"/>
    <cellStyle name="60% - Accent2 25" xfId="971"/>
    <cellStyle name="60% - Accent2 26" xfId="972"/>
    <cellStyle name="60% - Accent2 27" xfId="973"/>
    <cellStyle name="60% - Accent2 28" xfId="974"/>
    <cellStyle name="60% - Accent2 29" xfId="975"/>
    <cellStyle name="60% - Accent2 3" xfId="976"/>
    <cellStyle name="60% - Accent2 30" xfId="977"/>
    <cellStyle name="60% - Accent2 31" xfId="978"/>
    <cellStyle name="60% - Accent2 32" xfId="979"/>
    <cellStyle name="60% - Accent2 33" xfId="980"/>
    <cellStyle name="60% - Accent2 34" xfId="981"/>
    <cellStyle name="60% - Accent2 35" xfId="982"/>
    <cellStyle name="60% - Accent2 36" xfId="983"/>
    <cellStyle name="60% - Accent2 37" xfId="984"/>
    <cellStyle name="60% - Accent2 38" xfId="985"/>
    <cellStyle name="60% - Accent2 39" xfId="986"/>
    <cellStyle name="60% - Accent2 4" xfId="987"/>
    <cellStyle name="60% - Accent2 40" xfId="988"/>
    <cellStyle name="60% - Accent2 41" xfId="989"/>
    <cellStyle name="60% - Accent2 42" xfId="990"/>
    <cellStyle name="60% - Accent2 43" xfId="991"/>
    <cellStyle name="60% - Accent2 44" xfId="992"/>
    <cellStyle name="60% - Accent2 45" xfId="993"/>
    <cellStyle name="60% - Accent2 46" xfId="994"/>
    <cellStyle name="60% - Accent2 47" xfId="995"/>
    <cellStyle name="60% - Accent2 48" xfId="996"/>
    <cellStyle name="60% - Accent2 49" xfId="997"/>
    <cellStyle name="60% - Accent2 5" xfId="998"/>
    <cellStyle name="60% - Accent2 50" xfId="999"/>
    <cellStyle name="60% - Accent2 51" xfId="1000"/>
    <cellStyle name="60% - Accent2 52" xfId="1001"/>
    <cellStyle name="60% - Accent2 53" xfId="1002"/>
    <cellStyle name="60% - Accent2 54" xfId="1003"/>
    <cellStyle name="60% - Accent2 55" xfId="1004"/>
    <cellStyle name="60% - Accent2 56" xfId="1005"/>
    <cellStyle name="60% - Accent2 57" xfId="1006"/>
    <cellStyle name="60% - Accent2 58" xfId="1007"/>
    <cellStyle name="60% - Accent2 59" xfId="1008"/>
    <cellStyle name="60% - Accent2 6" xfId="1009"/>
    <cellStyle name="60% - Accent2 60" xfId="1010"/>
    <cellStyle name="60% - Accent2 61" xfId="1011"/>
    <cellStyle name="60% - Accent2 62" xfId="1012"/>
    <cellStyle name="60% - Accent2 63" xfId="1013"/>
    <cellStyle name="60% - Accent2 64" xfId="1014"/>
    <cellStyle name="60% - Accent2 65" xfId="1015"/>
    <cellStyle name="60% - Accent2 66" xfId="1016"/>
    <cellStyle name="60% - Accent2 67" xfId="1017"/>
    <cellStyle name="60% - Accent2 68" xfId="1018"/>
    <cellStyle name="60% - Accent2 69" xfId="1019"/>
    <cellStyle name="60% - Accent2 7" xfId="1020"/>
    <cellStyle name="60% - Accent2 70" xfId="1021"/>
    <cellStyle name="60% - Accent2 71" xfId="1022"/>
    <cellStyle name="60% - Accent2 72" xfId="1023"/>
    <cellStyle name="60% - Accent2 8" xfId="1024"/>
    <cellStyle name="60% - Accent2 9" xfId="1025"/>
    <cellStyle name="60% - Accent3 10" xfId="1026"/>
    <cellStyle name="60% - Accent3 11" xfId="1027"/>
    <cellStyle name="60% - Accent3 12" xfId="1028"/>
    <cellStyle name="60% - Accent3 13" xfId="1029"/>
    <cellStyle name="60% - Accent3 14" xfId="1030"/>
    <cellStyle name="60% - Accent3 15" xfId="1031"/>
    <cellStyle name="60% - Accent3 16" xfId="1032"/>
    <cellStyle name="60% - Accent3 17" xfId="1033"/>
    <cellStyle name="60% - Accent3 18" xfId="1034"/>
    <cellStyle name="60% - Accent3 19" xfId="1035"/>
    <cellStyle name="60% - Accent3 2" xfId="1036"/>
    <cellStyle name="60% - Accent3 20" xfId="1037"/>
    <cellStyle name="60% - Accent3 21" xfId="1038"/>
    <cellStyle name="60% - Accent3 22" xfId="1039"/>
    <cellStyle name="60% - Accent3 23" xfId="1040"/>
    <cellStyle name="60% - Accent3 24" xfId="1041"/>
    <cellStyle name="60% - Accent3 25" xfId="1042"/>
    <cellStyle name="60% - Accent3 26" xfId="1043"/>
    <cellStyle name="60% - Accent3 27" xfId="1044"/>
    <cellStyle name="60% - Accent3 28" xfId="1045"/>
    <cellStyle name="60% - Accent3 29" xfId="1046"/>
    <cellStyle name="60% - Accent3 3" xfId="1047"/>
    <cellStyle name="60% - Accent3 30" xfId="1048"/>
    <cellStyle name="60% - Accent3 31" xfId="1049"/>
    <cellStyle name="60% - Accent3 32" xfId="1050"/>
    <cellStyle name="60% - Accent3 33" xfId="1051"/>
    <cellStyle name="60% - Accent3 34" xfId="1052"/>
    <cellStyle name="60% - Accent3 35" xfId="1053"/>
    <cellStyle name="60% - Accent3 36" xfId="1054"/>
    <cellStyle name="60% - Accent3 37" xfId="1055"/>
    <cellStyle name="60% - Accent3 38" xfId="1056"/>
    <cellStyle name="60% - Accent3 39" xfId="1057"/>
    <cellStyle name="60% - Accent3 4" xfId="1058"/>
    <cellStyle name="60% - Accent3 40" xfId="1059"/>
    <cellStyle name="60% - Accent3 41" xfId="1060"/>
    <cellStyle name="60% - Accent3 42" xfId="1061"/>
    <cellStyle name="60% - Accent3 43" xfId="1062"/>
    <cellStyle name="60% - Accent3 44" xfId="1063"/>
    <cellStyle name="60% - Accent3 45" xfId="1064"/>
    <cellStyle name="60% - Accent3 46" xfId="1065"/>
    <cellStyle name="60% - Accent3 47" xfId="1066"/>
    <cellStyle name="60% - Accent3 48" xfId="1067"/>
    <cellStyle name="60% - Accent3 49" xfId="1068"/>
    <cellStyle name="60% - Accent3 5" xfId="1069"/>
    <cellStyle name="60% - Accent3 50" xfId="1070"/>
    <cellStyle name="60% - Accent3 51" xfId="1071"/>
    <cellStyle name="60% - Accent3 52" xfId="1072"/>
    <cellStyle name="60% - Accent3 53" xfId="1073"/>
    <cellStyle name="60% - Accent3 54" xfId="1074"/>
    <cellStyle name="60% - Accent3 55" xfId="1075"/>
    <cellStyle name="60% - Accent3 56" xfId="1076"/>
    <cellStyle name="60% - Accent3 57" xfId="1077"/>
    <cellStyle name="60% - Accent3 58" xfId="1078"/>
    <cellStyle name="60% - Accent3 59" xfId="1079"/>
    <cellStyle name="60% - Accent3 6" xfId="1080"/>
    <cellStyle name="60% - Accent3 60" xfId="1081"/>
    <cellStyle name="60% - Accent3 61" xfId="1082"/>
    <cellStyle name="60% - Accent3 62" xfId="1083"/>
    <cellStyle name="60% - Accent3 63" xfId="1084"/>
    <cellStyle name="60% - Accent3 64" xfId="1085"/>
    <cellStyle name="60% - Accent3 65" xfId="1086"/>
    <cellStyle name="60% - Accent3 66" xfId="1087"/>
    <cellStyle name="60% - Accent3 67" xfId="1088"/>
    <cellStyle name="60% - Accent3 68" xfId="1089"/>
    <cellStyle name="60% - Accent3 69" xfId="1090"/>
    <cellStyle name="60% - Accent3 7" xfId="1091"/>
    <cellStyle name="60% - Accent3 70" xfId="1092"/>
    <cellStyle name="60% - Accent3 71" xfId="1093"/>
    <cellStyle name="60% - Accent3 72" xfId="1094"/>
    <cellStyle name="60% - Accent3 8" xfId="1095"/>
    <cellStyle name="60% - Accent3 9" xfId="1096"/>
    <cellStyle name="60% - Accent4 10" xfId="1097"/>
    <cellStyle name="60% - Accent4 11" xfId="1098"/>
    <cellStyle name="60% - Accent4 12" xfId="1099"/>
    <cellStyle name="60% - Accent4 13" xfId="1100"/>
    <cellStyle name="60% - Accent4 14" xfId="1101"/>
    <cellStyle name="60% - Accent4 15" xfId="1102"/>
    <cellStyle name="60% - Accent4 16" xfId="1103"/>
    <cellStyle name="60% - Accent4 17" xfId="1104"/>
    <cellStyle name="60% - Accent4 18" xfId="1105"/>
    <cellStyle name="60% - Accent4 19" xfId="1106"/>
    <cellStyle name="60% - Accent4 2" xfId="1107"/>
    <cellStyle name="60% - Accent4 20" xfId="1108"/>
    <cellStyle name="60% - Accent4 21" xfId="1109"/>
    <cellStyle name="60% - Accent4 22" xfId="1110"/>
    <cellStyle name="60% - Accent4 23" xfId="1111"/>
    <cellStyle name="60% - Accent4 24" xfId="1112"/>
    <cellStyle name="60% - Accent4 25" xfId="1113"/>
    <cellStyle name="60% - Accent4 26" xfId="1114"/>
    <cellStyle name="60% - Accent4 27" xfId="1115"/>
    <cellStyle name="60% - Accent4 28" xfId="1116"/>
    <cellStyle name="60% - Accent4 29" xfId="1117"/>
    <cellStyle name="60% - Accent4 3" xfId="1118"/>
    <cellStyle name="60% - Accent4 30" xfId="1119"/>
    <cellStyle name="60% - Accent4 31" xfId="1120"/>
    <cellStyle name="60% - Accent4 32" xfId="1121"/>
    <cellStyle name="60% - Accent4 33" xfId="1122"/>
    <cellStyle name="60% - Accent4 34" xfId="1123"/>
    <cellStyle name="60% - Accent4 35" xfId="1124"/>
    <cellStyle name="60% - Accent4 36" xfId="1125"/>
    <cellStyle name="60% - Accent4 37" xfId="1126"/>
    <cellStyle name="60% - Accent4 38" xfId="1127"/>
    <cellStyle name="60% - Accent4 39" xfId="1128"/>
    <cellStyle name="60% - Accent4 4" xfId="1129"/>
    <cellStyle name="60% - Accent4 40" xfId="1130"/>
    <cellStyle name="60% - Accent4 41" xfId="1131"/>
    <cellStyle name="60% - Accent4 42" xfId="1132"/>
    <cellStyle name="60% - Accent4 43" xfId="1133"/>
    <cellStyle name="60% - Accent4 44" xfId="1134"/>
    <cellStyle name="60% - Accent4 45" xfId="1135"/>
    <cellStyle name="60% - Accent4 46" xfId="1136"/>
    <cellStyle name="60% - Accent4 47" xfId="1137"/>
    <cellStyle name="60% - Accent4 48" xfId="1138"/>
    <cellStyle name="60% - Accent4 49" xfId="1139"/>
    <cellStyle name="60% - Accent4 5" xfId="1140"/>
    <cellStyle name="60% - Accent4 50" xfId="1141"/>
    <cellStyle name="60% - Accent4 51" xfId="1142"/>
    <cellStyle name="60% - Accent4 52" xfId="1143"/>
    <cellStyle name="60% - Accent4 53" xfId="1144"/>
    <cellStyle name="60% - Accent4 54" xfId="1145"/>
    <cellStyle name="60% - Accent4 55" xfId="1146"/>
    <cellStyle name="60% - Accent4 56" xfId="1147"/>
    <cellStyle name="60% - Accent4 57" xfId="1148"/>
    <cellStyle name="60% - Accent4 58" xfId="1149"/>
    <cellStyle name="60% - Accent4 59" xfId="1150"/>
    <cellStyle name="60% - Accent4 6" xfId="1151"/>
    <cellStyle name="60% - Accent4 60" xfId="1152"/>
    <cellStyle name="60% - Accent4 61" xfId="1153"/>
    <cellStyle name="60% - Accent4 62" xfId="1154"/>
    <cellStyle name="60% - Accent4 63" xfId="1155"/>
    <cellStyle name="60% - Accent4 64" xfId="1156"/>
    <cellStyle name="60% - Accent4 65" xfId="1157"/>
    <cellStyle name="60% - Accent4 66" xfId="1158"/>
    <cellStyle name="60% - Accent4 67" xfId="1159"/>
    <cellStyle name="60% - Accent4 68" xfId="1160"/>
    <cellStyle name="60% - Accent4 69" xfId="1161"/>
    <cellStyle name="60% - Accent4 7" xfId="1162"/>
    <cellStyle name="60% - Accent4 70" xfId="1163"/>
    <cellStyle name="60% - Accent4 71" xfId="1164"/>
    <cellStyle name="60% - Accent4 72" xfId="1165"/>
    <cellStyle name="60% - Accent4 8" xfId="1166"/>
    <cellStyle name="60% - Accent4 9" xfId="1167"/>
    <cellStyle name="60% - Accent5 10" xfId="1168"/>
    <cellStyle name="60% - Accent5 11" xfId="1169"/>
    <cellStyle name="60% - Accent5 12" xfId="1170"/>
    <cellStyle name="60% - Accent5 13" xfId="1171"/>
    <cellStyle name="60% - Accent5 14" xfId="1172"/>
    <cellStyle name="60% - Accent5 15" xfId="1173"/>
    <cellStyle name="60% - Accent5 16" xfId="1174"/>
    <cellStyle name="60% - Accent5 17" xfId="1175"/>
    <cellStyle name="60% - Accent5 18" xfId="1176"/>
    <cellStyle name="60% - Accent5 19" xfId="1177"/>
    <cellStyle name="60% - Accent5 2" xfId="1178"/>
    <cellStyle name="60% - Accent5 20" xfId="1179"/>
    <cellStyle name="60% - Accent5 21" xfId="1180"/>
    <cellStyle name="60% - Accent5 22" xfId="1181"/>
    <cellStyle name="60% - Accent5 23" xfId="1182"/>
    <cellStyle name="60% - Accent5 24" xfId="1183"/>
    <cellStyle name="60% - Accent5 25" xfId="1184"/>
    <cellStyle name="60% - Accent5 26" xfId="1185"/>
    <cellStyle name="60% - Accent5 27" xfId="1186"/>
    <cellStyle name="60% - Accent5 28" xfId="1187"/>
    <cellStyle name="60% - Accent5 29" xfId="1188"/>
    <cellStyle name="60% - Accent5 3" xfId="1189"/>
    <cellStyle name="60% - Accent5 30" xfId="1190"/>
    <cellStyle name="60% - Accent5 31" xfId="1191"/>
    <cellStyle name="60% - Accent5 32" xfId="1192"/>
    <cellStyle name="60% - Accent5 33" xfId="1193"/>
    <cellStyle name="60% - Accent5 34" xfId="1194"/>
    <cellStyle name="60% - Accent5 35" xfId="1195"/>
    <cellStyle name="60% - Accent5 36" xfId="1196"/>
    <cellStyle name="60% - Accent5 37" xfId="1197"/>
    <cellStyle name="60% - Accent5 38" xfId="1198"/>
    <cellStyle name="60% - Accent5 39" xfId="1199"/>
    <cellStyle name="60% - Accent5 4" xfId="1200"/>
    <cellStyle name="60% - Accent5 40" xfId="1201"/>
    <cellStyle name="60% - Accent5 41" xfId="1202"/>
    <cellStyle name="60% - Accent5 42" xfId="1203"/>
    <cellStyle name="60% - Accent5 43" xfId="1204"/>
    <cellStyle name="60% - Accent5 44" xfId="1205"/>
    <cellStyle name="60% - Accent5 45" xfId="1206"/>
    <cellStyle name="60% - Accent5 46" xfId="1207"/>
    <cellStyle name="60% - Accent5 47" xfId="1208"/>
    <cellStyle name="60% - Accent5 48" xfId="1209"/>
    <cellStyle name="60% - Accent5 49" xfId="1210"/>
    <cellStyle name="60% - Accent5 5" xfId="1211"/>
    <cellStyle name="60% - Accent5 50" xfId="1212"/>
    <cellStyle name="60% - Accent5 51" xfId="1213"/>
    <cellStyle name="60% - Accent5 52" xfId="1214"/>
    <cellStyle name="60% - Accent5 53" xfId="1215"/>
    <cellStyle name="60% - Accent5 54" xfId="1216"/>
    <cellStyle name="60% - Accent5 55" xfId="1217"/>
    <cellStyle name="60% - Accent5 56" xfId="1218"/>
    <cellStyle name="60% - Accent5 57" xfId="1219"/>
    <cellStyle name="60% - Accent5 58" xfId="1220"/>
    <cellStyle name="60% - Accent5 59" xfId="1221"/>
    <cellStyle name="60% - Accent5 6" xfId="1222"/>
    <cellStyle name="60% - Accent5 60" xfId="1223"/>
    <cellStyle name="60% - Accent5 61" xfId="1224"/>
    <cellStyle name="60% - Accent5 62" xfId="1225"/>
    <cellStyle name="60% - Accent5 63" xfId="1226"/>
    <cellStyle name="60% - Accent5 64" xfId="1227"/>
    <cellStyle name="60% - Accent5 65" xfId="1228"/>
    <cellStyle name="60% - Accent5 66" xfId="1229"/>
    <cellStyle name="60% - Accent5 67" xfId="1230"/>
    <cellStyle name="60% - Accent5 68" xfId="1231"/>
    <cellStyle name="60% - Accent5 69" xfId="1232"/>
    <cellStyle name="60% - Accent5 7" xfId="1233"/>
    <cellStyle name="60% - Accent5 70" xfId="1234"/>
    <cellStyle name="60% - Accent5 71" xfId="1235"/>
    <cellStyle name="60% - Accent5 72" xfId="1236"/>
    <cellStyle name="60% - Accent5 8" xfId="1237"/>
    <cellStyle name="60% - Accent5 9" xfId="1238"/>
    <cellStyle name="60% - Accent6 10" xfId="1239"/>
    <cellStyle name="60% - Accent6 11" xfId="1240"/>
    <cellStyle name="60% - Accent6 12" xfId="1241"/>
    <cellStyle name="60% - Accent6 13" xfId="1242"/>
    <cellStyle name="60% - Accent6 14" xfId="1243"/>
    <cellStyle name="60% - Accent6 15" xfId="1244"/>
    <cellStyle name="60% - Accent6 16" xfId="1245"/>
    <cellStyle name="60% - Accent6 17" xfId="1246"/>
    <cellStyle name="60% - Accent6 18" xfId="1247"/>
    <cellStyle name="60% - Accent6 19" xfId="1248"/>
    <cellStyle name="60% - Accent6 2" xfId="1249"/>
    <cellStyle name="60% - Accent6 20" xfId="1250"/>
    <cellStyle name="60% - Accent6 21" xfId="1251"/>
    <cellStyle name="60% - Accent6 22" xfId="1252"/>
    <cellStyle name="60% - Accent6 23" xfId="1253"/>
    <cellStyle name="60% - Accent6 24" xfId="1254"/>
    <cellStyle name="60% - Accent6 25" xfId="1255"/>
    <cellStyle name="60% - Accent6 26" xfId="1256"/>
    <cellStyle name="60% - Accent6 27" xfId="1257"/>
    <cellStyle name="60% - Accent6 28" xfId="1258"/>
    <cellStyle name="60% - Accent6 29" xfId="1259"/>
    <cellStyle name="60% - Accent6 3" xfId="1260"/>
    <cellStyle name="60% - Accent6 30" xfId="1261"/>
    <cellStyle name="60% - Accent6 31" xfId="1262"/>
    <cellStyle name="60% - Accent6 32" xfId="1263"/>
    <cellStyle name="60% - Accent6 33" xfId="1264"/>
    <cellStyle name="60% - Accent6 34" xfId="1265"/>
    <cellStyle name="60% - Accent6 35" xfId="1266"/>
    <cellStyle name="60% - Accent6 36" xfId="1267"/>
    <cellStyle name="60% - Accent6 37" xfId="1268"/>
    <cellStyle name="60% - Accent6 38" xfId="1269"/>
    <cellStyle name="60% - Accent6 39" xfId="1270"/>
    <cellStyle name="60% - Accent6 4" xfId="1271"/>
    <cellStyle name="60% - Accent6 40" xfId="1272"/>
    <cellStyle name="60% - Accent6 41" xfId="1273"/>
    <cellStyle name="60% - Accent6 42" xfId="1274"/>
    <cellStyle name="60% - Accent6 43" xfId="1275"/>
    <cellStyle name="60% - Accent6 44" xfId="1276"/>
    <cellStyle name="60% - Accent6 45" xfId="1277"/>
    <cellStyle name="60% - Accent6 46" xfId="1278"/>
    <cellStyle name="60% - Accent6 47" xfId="1279"/>
    <cellStyle name="60% - Accent6 48" xfId="1280"/>
    <cellStyle name="60% - Accent6 49" xfId="1281"/>
    <cellStyle name="60% - Accent6 5" xfId="1282"/>
    <cellStyle name="60% - Accent6 50" xfId="1283"/>
    <cellStyle name="60% - Accent6 51" xfId="1284"/>
    <cellStyle name="60% - Accent6 52" xfId="1285"/>
    <cellStyle name="60% - Accent6 53" xfId="1286"/>
    <cellStyle name="60% - Accent6 54" xfId="1287"/>
    <cellStyle name="60% - Accent6 55" xfId="1288"/>
    <cellStyle name="60% - Accent6 56" xfId="1289"/>
    <cellStyle name="60% - Accent6 57" xfId="1290"/>
    <cellStyle name="60% - Accent6 58" xfId="1291"/>
    <cellStyle name="60% - Accent6 59" xfId="1292"/>
    <cellStyle name="60% - Accent6 6" xfId="1293"/>
    <cellStyle name="60% - Accent6 60" xfId="1294"/>
    <cellStyle name="60% - Accent6 61" xfId="1295"/>
    <cellStyle name="60% - Accent6 62" xfId="1296"/>
    <cellStyle name="60% - Accent6 63" xfId="1297"/>
    <cellStyle name="60% - Accent6 64" xfId="1298"/>
    <cellStyle name="60% - Accent6 65" xfId="1299"/>
    <cellStyle name="60% - Accent6 66" xfId="1300"/>
    <cellStyle name="60% - Accent6 67" xfId="1301"/>
    <cellStyle name="60% - Accent6 68" xfId="1302"/>
    <cellStyle name="60% - Accent6 69" xfId="1303"/>
    <cellStyle name="60% - Accent6 7" xfId="1304"/>
    <cellStyle name="60% - Accent6 70" xfId="1305"/>
    <cellStyle name="60% - Accent6 71" xfId="1306"/>
    <cellStyle name="60% - Accent6 72" xfId="1307"/>
    <cellStyle name="60% - Accent6 8" xfId="1308"/>
    <cellStyle name="60% - Accent6 9" xfId="1309"/>
    <cellStyle name="Accent1 10" xfId="1310"/>
    <cellStyle name="Accent1 11" xfId="1311"/>
    <cellStyle name="Accent1 12" xfId="1312"/>
    <cellStyle name="Accent1 13" xfId="1313"/>
    <cellStyle name="Accent1 14" xfId="1314"/>
    <cellStyle name="Accent1 15" xfId="1315"/>
    <cellStyle name="Accent1 16" xfId="1316"/>
    <cellStyle name="Accent1 17" xfId="1317"/>
    <cellStyle name="Accent1 18" xfId="1318"/>
    <cellStyle name="Accent1 19" xfId="1319"/>
    <cellStyle name="Accent1 2" xfId="1320"/>
    <cellStyle name="Accent1 20" xfId="1321"/>
    <cellStyle name="Accent1 21" xfId="1322"/>
    <cellStyle name="Accent1 22" xfId="1323"/>
    <cellStyle name="Accent1 23" xfId="1324"/>
    <cellStyle name="Accent1 24" xfId="1325"/>
    <cellStyle name="Accent1 25" xfId="1326"/>
    <cellStyle name="Accent1 26" xfId="1327"/>
    <cellStyle name="Accent1 27" xfId="1328"/>
    <cellStyle name="Accent1 28" xfId="1329"/>
    <cellStyle name="Accent1 29" xfId="1330"/>
    <cellStyle name="Accent1 3" xfId="1331"/>
    <cellStyle name="Accent1 30" xfId="1332"/>
    <cellStyle name="Accent1 31" xfId="1333"/>
    <cellStyle name="Accent1 32" xfId="1334"/>
    <cellStyle name="Accent1 33" xfId="1335"/>
    <cellStyle name="Accent1 34" xfId="1336"/>
    <cellStyle name="Accent1 35" xfId="1337"/>
    <cellStyle name="Accent1 36" xfId="1338"/>
    <cellStyle name="Accent1 37" xfId="1339"/>
    <cellStyle name="Accent1 38" xfId="1340"/>
    <cellStyle name="Accent1 39" xfId="1341"/>
    <cellStyle name="Accent1 4" xfId="1342"/>
    <cellStyle name="Accent1 40" xfId="1343"/>
    <cellStyle name="Accent1 41" xfId="1344"/>
    <cellStyle name="Accent1 42" xfId="1345"/>
    <cellStyle name="Accent1 43" xfId="1346"/>
    <cellStyle name="Accent1 44" xfId="1347"/>
    <cellStyle name="Accent1 45" xfId="1348"/>
    <cellStyle name="Accent1 46" xfId="1349"/>
    <cellStyle name="Accent1 47" xfId="1350"/>
    <cellStyle name="Accent1 48" xfId="1351"/>
    <cellStyle name="Accent1 49" xfId="1352"/>
    <cellStyle name="Accent1 5" xfId="1353"/>
    <cellStyle name="Accent1 50" xfId="1354"/>
    <cellStyle name="Accent1 51" xfId="1355"/>
    <cellStyle name="Accent1 52" xfId="1356"/>
    <cellStyle name="Accent1 53" xfId="1357"/>
    <cellStyle name="Accent1 54" xfId="1358"/>
    <cellStyle name="Accent1 55" xfId="1359"/>
    <cellStyle name="Accent1 56" xfId="1360"/>
    <cellStyle name="Accent1 57" xfId="1361"/>
    <cellStyle name="Accent1 58" xfId="1362"/>
    <cellStyle name="Accent1 59" xfId="1363"/>
    <cellStyle name="Accent1 6" xfId="1364"/>
    <cellStyle name="Accent1 60" xfId="1365"/>
    <cellStyle name="Accent1 61" xfId="1366"/>
    <cellStyle name="Accent1 62" xfId="1367"/>
    <cellStyle name="Accent1 63" xfId="1368"/>
    <cellStyle name="Accent1 64" xfId="1369"/>
    <cellStyle name="Accent1 65" xfId="1370"/>
    <cellStyle name="Accent1 66" xfId="1371"/>
    <cellStyle name="Accent1 67" xfId="1372"/>
    <cellStyle name="Accent1 68" xfId="1373"/>
    <cellStyle name="Accent1 69" xfId="1374"/>
    <cellStyle name="Accent1 7" xfId="1375"/>
    <cellStyle name="Accent1 70" xfId="1376"/>
    <cellStyle name="Accent1 71" xfId="1377"/>
    <cellStyle name="Accent1 72" xfId="1378"/>
    <cellStyle name="Accent1 8" xfId="1379"/>
    <cellStyle name="Accent1 9" xfId="1380"/>
    <cellStyle name="Accent2 10" xfId="1381"/>
    <cellStyle name="Accent2 11" xfId="1382"/>
    <cellStyle name="Accent2 12" xfId="1383"/>
    <cellStyle name="Accent2 13" xfId="1384"/>
    <cellStyle name="Accent2 14" xfId="1385"/>
    <cellStyle name="Accent2 15" xfId="1386"/>
    <cellStyle name="Accent2 16" xfId="1387"/>
    <cellStyle name="Accent2 17" xfId="1388"/>
    <cellStyle name="Accent2 18" xfId="1389"/>
    <cellStyle name="Accent2 19" xfId="1390"/>
    <cellStyle name="Accent2 2" xfId="1391"/>
    <cellStyle name="Accent2 20" xfId="1392"/>
    <cellStyle name="Accent2 21" xfId="1393"/>
    <cellStyle name="Accent2 22" xfId="1394"/>
    <cellStyle name="Accent2 23" xfId="1395"/>
    <cellStyle name="Accent2 24" xfId="1396"/>
    <cellStyle name="Accent2 25" xfId="1397"/>
    <cellStyle name="Accent2 26" xfId="1398"/>
    <cellStyle name="Accent2 27" xfId="1399"/>
    <cellStyle name="Accent2 28" xfId="1400"/>
    <cellStyle name="Accent2 29" xfId="1401"/>
    <cellStyle name="Accent2 3" xfId="1402"/>
    <cellStyle name="Accent2 30" xfId="1403"/>
    <cellStyle name="Accent2 31" xfId="1404"/>
    <cellStyle name="Accent2 32" xfId="1405"/>
    <cellStyle name="Accent2 33" xfId="1406"/>
    <cellStyle name="Accent2 34" xfId="1407"/>
    <cellStyle name="Accent2 35" xfId="1408"/>
    <cellStyle name="Accent2 36" xfId="1409"/>
    <cellStyle name="Accent2 37" xfId="1410"/>
    <cellStyle name="Accent2 38" xfId="1411"/>
    <cellStyle name="Accent2 39" xfId="1412"/>
    <cellStyle name="Accent2 4" xfId="1413"/>
    <cellStyle name="Accent2 40" xfId="1414"/>
    <cellStyle name="Accent2 41" xfId="1415"/>
    <cellStyle name="Accent2 42" xfId="1416"/>
    <cellStyle name="Accent2 43" xfId="1417"/>
    <cellStyle name="Accent2 44" xfId="1418"/>
    <cellStyle name="Accent2 45" xfId="1419"/>
    <cellStyle name="Accent2 46" xfId="1420"/>
    <cellStyle name="Accent2 47" xfId="1421"/>
    <cellStyle name="Accent2 48" xfId="1422"/>
    <cellStyle name="Accent2 49" xfId="1423"/>
    <cellStyle name="Accent2 5" xfId="1424"/>
    <cellStyle name="Accent2 50" xfId="1425"/>
    <cellStyle name="Accent2 51" xfId="1426"/>
    <cellStyle name="Accent2 52" xfId="1427"/>
    <cellStyle name="Accent2 53" xfId="1428"/>
    <cellStyle name="Accent2 54" xfId="1429"/>
    <cellStyle name="Accent2 55" xfId="1430"/>
    <cellStyle name="Accent2 56" xfId="1431"/>
    <cellStyle name="Accent2 57" xfId="1432"/>
    <cellStyle name="Accent2 58" xfId="1433"/>
    <cellStyle name="Accent2 59" xfId="1434"/>
    <cellStyle name="Accent2 6" xfId="1435"/>
    <cellStyle name="Accent2 60" xfId="1436"/>
    <cellStyle name="Accent2 61" xfId="1437"/>
    <cellStyle name="Accent2 62" xfId="1438"/>
    <cellStyle name="Accent2 63" xfId="1439"/>
    <cellStyle name="Accent2 64" xfId="1440"/>
    <cellStyle name="Accent2 65" xfId="1441"/>
    <cellStyle name="Accent2 66" xfId="1442"/>
    <cellStyle name="Accent2 67" xfId="1443"/>
    <cellStyle name="Accent2 68" xfId="1444"/>
    <cellStyle name="Accent2 69" xfId="1445"/>
    <cellStyle name="Accent2 7" xfId="1446"/>
    <cellStyle name="Accent2 70" xfId="1447"/>
    <cellStyle name="Accent2 71" xfId="1448"/>
    <cellStyle name="Accent2 72" xfId="1449"/>
    <cellStyle name="Accent2 8" xfId="1450"/>
    <cellStyle name="Accent2 9" xfId="1451"/>
    <cellStyle name="Accent3 10" xfId="1452"/>
    <cellStyle name="Accent3 11" xfId="1453"/>
    <cellStyle name="Accent3 12" xfId="1454"/>
    <cellStyle name="Accent3 13" xfId="1455"/>
    <cellStyle name="Accent3 14" xfId="1456"/>
    <cellStyle name="Accent3 15" xfId="1457"/>
    <cellStyle name="Accent3 16" xfId="1458"/>
    <cellStyle name="Accent3 17" xfId="1459"/>
    <cellStyle name="Accent3 18" xfId="1460"/>
    <cellStyle name="Accent3 19" xfId="1461"/>
    <cellStyle name="Accent3 2" xfId="1462"/>
    <cellStyle name="Accent3 20" xfId="1463"/>
    <cellStyle name="Accent3 21" xfId="1464"/>
    <cellStyle name="Accent3 22" xfId="1465"/>
    <cellStyle name="Accent3 23" xfId="1466"/>
    <cellStyle name="Accent3 24" xfId="1467"/>
    <cellStyle name="Accent3 25" xfId="1468"/>
    <cellStyle name="Accent3 26" xfId="1469"/>
    <cellStyle name="Accent3 27" xfId="1470"/>
    <cellStyle name="Accent3 28" xfId="1471"/>
    <cellStyle name="Accent3 29" xfId="1472"/>
    <cellStyle name="Accent3 3" xfId="1473"/>
    <cellStyle name="Accent3 30" xfId="1474"/>
    <cellStyle name="Accent3 31" xfId="1475"/>
    <cellStyle name="Accent3 32" xfId="1476"/>
    <cellStyle name="Accent3 33" xfId="1477"/>
    <cellStyle name="Accent3 34" xfId="1478"/>
    <cellStyle name="Accent3 35" xfId="1479"/>
    <cellStyle name="Accent3 36" xfId="1480"/>
    <cellStyle name="Accent3 37" xfId="1481"/>
    <cellStyle name="Accent3 38" xfId="1482"/>
    <cellStyle name="Accent3 39" xfId="1483"/>
    <cellStyle name="Accent3 4" xfId="1484"/>
    <cellStyle name="Accent3 40" xfId="1485"/>
    <cellStyle name="Accent3 41" xfId="1486"/>
    <cellStyle name="Accent3 42" xfId="1487"/>
    <cellStyle name="Accent3 43" xfId="1488"/>
    <cellStyle name="Accent3 44" xfId="1489"/>
    <cellStyle name="Accent3 45" xfId="1490"/>
    <cellStyle name="Accent3 46" xfId="1491"/>
    <cellStyle name="Accent3 47" xfId="1492"/>
    <cellStyle name="Accent3 48" xfId="1493"/>
    <cellStyle name="Accent3 49" xfId="1494"/>
    <cellStyle name="Accent3 5" xfId="1495"/>
    <cellStyle name="Accent3 50" xfId="1496"/>
    <cellStyle name="Accent3 51" xfId="1497"/>
    <cellStyle name="Accent3 52" xfId="1498"/>
    <cellStyle name="Accent3 53" xfId="1499"/>
    <cellStyle name="Accent3 54" xfId="1500"/>
    <cellStyle name="Accent3 55" xfId="1501"/>
    <cellStyle name="Accent3 56" xfId="1502"/>
    <cellStyle name="Accent3 57" xfId="1503"/>
    <cellStyle name="Accent3 58" xfId="1504"/>
    <cellStyle name="Accent3 59" xfId="1505"/>
    <cellStyle name="Accent3 6" xfId="1506"/>
    <cellStyle name="Accent3 60" xfId="1507"/>
    <cellStyle name="Accent3 61" xfId="1508"/>
    <cellStyle name="Accent3 62" xfId="1509"/>
    <cellStyle name="Accent3 63" xfId="1510"/>
    <cellStyle name="Accent3 64" xfId="1511"/>
    <cellStyle name="Accent3 65" xfId="1512"/>
    <cellStyle name="Accent3 66" xfId="1513"/>
    <cellStyle name="Accent3 67" xfId="1514"/>
    <cellStyle name="Accent3 68" xfId="1515"/>
    <cellStyle name="Accent3 69" xfId="1516"/>
    <cellStyle name="Accent3 7" xfId="1517"/>
    <cellStyle name="Accent3 70" xfId="1518"/>
    <cellStyle name="Accent3 71" xfId="1519"/>
    <cellStyle name="Accent3 72" xfId="1520"/>
    <cellStyle name="Accent3 8" xfId="1521"/>
    <cellStyle name="Accent3 9" xfId="1522"/>
    <cellStyle name="Accent4 10" xfId="1523"/>
    <cellStyle name="Accent4 11" xfId="1524"/>
    <cellStyle name="Accent4 12" xfId="1525"/>
    <cellStyle name="Accent4 13" xfId="1526"/>
    <cellStyle name="Accent4 14" xfId="1527"/>
    <cellStyle name="Accent4 15" xfId="1528"/>
    <cellStyle name="Accent4 16" xfId="1529"/>
    <cellStyle name="Accent4 17" xfId="1530"/>
    <cellStyle name="Accent4 18" xfId="1531"/>
    <cellStyle name="Accent4 19" xfId="1532"/>
    <cellStyle name="Accent4 2" xfId="1533"/>
    <cellStyle name="Accent4 20" xfId="1534"/>
    <cellStyle name="Accent4 21" xfId="1535"/>
    <cellStyle name="Accent4 22" xfId="1536"/>
    <cellStyle name="Accent4 23" xfId="1537"/>
    <cellStyle name="Accent4 24" xfId="1538"/>
    <cellStyle name="Accent4 25" xfId="1539"/>
    <cellStyle name="Accent4 26" xfId="1540"/>
    <cellStyle name="Accent4 27" xfId="1541"/>
    <cellStyle name="Accent4 28" xfId="1542"/>
    <cellStyle name="Accent4 29" xfId="1543"/>
    <cellStyle name="Accent4 3" xfId="1544"/>
    <cellStyle name="Accent4 30" xfId="1545"/>
    <cellStyle name="Accent4 31" xfId="1546"/>
    <cellStyle name="Accent4 32" xfId="1547"/>
    <cellStyle name="Accent4 33" xfId="1548"/>
    <cellStyle name="Accent4 34" xfId="1549"/>
    <cellStyle name="Accent4 35" xfId="1550"/>
    <cellStyle name="Accent4 36" xfId="1551"/>
    <cellStyle name="Accent4 37" xfId="1552"/>
    <cellStyle name="Accent4 38" xfId="1553"/>
    <cellStyle name="Accent4 39" xfId="1554"/>
    <cellStyle name="Accent4 4" xfId="1555"/>
    <cellStyle name="Accent4 40" xfId="1556"/>
    <cellStyle name="Accent4 41" xfId="1557"/>
    <cellStyle name="Accent4 42" xfId="1558"/>
    <cellStyle name="Accent4 43" xfId="1559"/>
    <cellStyle name="Accent4 44" xfId="1560"/>
    <cellStyle name="Accent4 45" xfId="1561"/>
    <cellStyle name="Accent4 46" xfId="1562"/>
    <cellStyle name="Accent4 47" xfId="1563"/>
    <cellStyle name="Accent4 48" xfId="1564"/>
    <cellStyle name="Accent4 49" xfId="1565"/>
    <cellStyle name="Accent4 5" xfId="1566"/>
    <cellStyle name="Accent4 50" xfId="1567"/>
    <cellStyle name="Accent4 51" xfId="1568"/>
    <cellStyle name="Accent4 52" xfId="1569"/>
    <cellStyle name="Accent4 53" xfId="1570"/>
    <cellStyle name="Accent4 54" xfId="1571"/>
    <cellStyle name="Accent4 55" xfId="1572"/>
    <cellStyle name="Accent4 56" xfId="1573"/>
    <cellStyle name="Accent4 57" xfId="1574"/>
    <cellStyle name="Accent4 58" xfId="1575"/>
    <cellStyle name="Accent4 59" xfId="1576"/>
    <cellStyle name="Accent4 6" xfId="1577"/>
    <cellStyle name="Accent4 60" xfId="1578"/>
    <cellStyle name="Accent4 61" xfId="1579"/>
    <cellStyle name="Accent4 62" xfId="1580"/>
    <cellStyle name="Accent4 63" xfId="1581"/>
    <cellStyle name="Accent4 64" xfId="1582"/>
    <cellStyle name="Accent4 65" xfId="1583"/>
    <cellStyle name="Accent4 66" xfId="1584"/>
    <cellStyle name="Accent4 67" xfId="1585"/>
    <cellStyle name="Accent4 68" xfId="1586"/>
    <cellStyle name="Accent4 69" xfId="1587"/>
    <cellStyle name="Accent4 7" xfId="1588"/>
    <cellStyle name="Accent4 70" xfId="1589"/>
    <cellStyle name="Accent4 71" xfId="1590"/>
    <cellStyle name="Accent4 72" xfId="1591"/>
    <cellStyle name="Accent4 8" xfId="1592"/>
    <cellStyle name="Accent4 9" xfId="1593"/>
    <cellStyle name="Accent5 10" xfId="1594"/>
    <cellStyle name="Accent5 11" xfId="1595"/>
    <cellStyle name="Accent5 12" xfId="1596"/>
    <cellStyle name="Accent5 13" xfId="1597"/>
    <cellStyle name="Accent5 14" xfId="1598"/>
    <cellStyle name="Accent5 15" xfId="1599"/>
    <cellStyle name="Accent5 16" xfId="1600"/>
    <cellStyle name="Accent5 17" xfId="1601"/>
    <cellStyle name="Accent5 18" xfId="1602"/>
    <cellStyle name="Accent5 19" xfId="1603"/>
    <cellStyle name="Accent5 2" xfId="1604"/>
    <cellStyle name="Accent5 20" xfId="1605"/>
    <cellStyle name="Accent5 21" xfId="1606"/>
    <cellStyle name="Accent5 22" xfId="1607"/>
    <cellStyle name="Accent5 23" xfId="1608"/>
    <cellStyle name="Accent5 24" xfId="1609"/>
    <cellStyle name="Accent5 25" xfId="1610"/>
    <cellStyle name="Accent5 26" xfId="1611"/>
    <cellStyle name="Accent5 27" xfId="1612"/>
    <cellStyle name="Accent5 28" xfId="1613"/>
    <cellStyle name="Accent5 29" xfId="1614"/>
    <cellStyle name="Accent5 3" xfId="1615"/>
    <cellStyle name="Accent5 30" xfId="1616"/>
    <cellStyle name="Accent5 31" xfId="1617"/>
    <cellStyle name="Accent5 32" xfId="1618"/>
    <cellStyle name="Accent5 33" xfId="1619"/>
    <cellStyle name="Accent5 34" xfId="1620"/>
    <cellStyle name="Accent5 35" xfId="1621"/>
    <cellStyle name="Accent5 36" xfId="1622"/>
    <cellStyle name="Accent5 37" xfId="1623"/>
    <cellStyle name="Accent5 38" xfId="1624"/>
    <cellStyle name="Accent5 39" xfId="1625"/>
    <cellStyle name="Accent5 4" xfId="1626"/>
    <cellStyle name="Accent5 40" xfId="1627"/>
    <cellStyle name="Accent5 41" xfId="1628"/>
    <cellStyle name="Accent5 42" xfId="1629"/>
    <cellStyle name="Accent5 43" xfId="1630"/>
    <cellStyle name="Accent5 44" xfId="1631"/>
    <cellStyle name="Accent5 45" xfId="1632"/>
    <cellStyle name="Accent5 46" xfId="1633"/>
    <cellStyle name="Accent5 47" xfId="1634"/>
    <cellStyle name="Accent5 48" xfId="1635"/>
    <cellStyle name="Accent5 49" xfId="1636"/>
    <cellStyle name="Accent5 5" xfId="1637"/>
    <cellStyle name="Accent5 50" xfId="1638"/>
    <cellStyle name="Accent5 51" xfId="1639"/>
    <cellStyle name="Accent5 52" xfId="1640"/>
    <cellStyle name="Accent5 53" xfId="1641"/>
    <cellStyle name="Accent5 54" xfId="1642"/>
    <cellStyle name="Accent5 55" xfId="1643"/>
    <cellStyle name="Accent5 56" xfId="1644"/>
    <cellStyle name="Accent5 57" xfId="1645"/>
    <cellStyle name="Accent5 58" xfId="1646"/>
    <cellStyle name="Accent5 59" xfId="1647"/>
    <cellStyle name="Accent5 6" xfId="1648"/>
    <cellStyle name="Accent5 60" xfId="1649"/>
    <cellStyle name="Accent5 61" xfId="1650"/>
    <cellStyle name="Accent5 62" xfId="1651"/>
    <cellStyle name="Accent5 63" xfId="1652"/>
    <cellStyle name="Accent5 64" xfId="1653"/>
    <cellStyle name="Accent5 65" xfId="1654"/>
    <cellStyle name="Accent5 66" xfId="1655"/>
    <cellStyle name="Accent5 67" xfId="1656"/>
    <cellStyle name="Accent5 68" xfId="1657"/>
    <cellStyle name="Accent5 69" xfId="1658"/>
    <cellStyle name="Accent5 7" xfId="1659"/>
    <cellStyle name="Accent5 70" xfId="1660"/>
    <cellStyle name="Accent5 71" xfId="1661"/>
    <cellStyle name="Accent5 72" xfId="1662"/>
    <cellStyle name="Accent5 8" xfId="1663"/>
    <cellStyle name="Accent5 9" xfId="1664"/>
    <cellStyle name="Accent6 10" xfId="1665"/>
    <cellStyle name="Accent6 11" xfId="1666"/>
    <cellStyle name="Accent6 12" xfId="1667"/>
    <cellStyle name="Accent6 13" xfId="1668"/>
    <cellStyle name="Accent6 14" xfId="1669"/>
    <cellStyle name="Accent6 15" xfId="1670"/>
    <cellStyle name="Accent6 16" xfId="1671"/>
    <cellStyle name="Accent6 17" xfId="1672"/>
    <cellStyle name="Accent6 18" xfId="1673"/>
    <cellStyle name="Accent6 19" xfId="1674"/>
    <cellStyle name="Accent6 2" xfId="1675"/>
    <cellStyle name="Accent6 20" xfId="1676"/>
    <cellStyle name="Accent6 21" xfId="1677"/>
    <cellStyle name="Accent6 22" xfId="1678"/>
    <cellStyle name="Accent6 23" xfId="1679"/>
    <cellStyle name="Accent6 24" xfId="1680"/>
    <cellStyle name="Accent6 25" xfId="1681"/>
    <cellStyle name="Accent6 26" xfId="1682"/>
    <cellStyle name="Accent6 27" xfId="1683"/>
    <cellStyle name="Accent6 28" xfId="1684"/>
    <cellStyle name="Accent6 29" xfId="1685"/>
    <cellStyle name="Accent6 3" xfId="1686"/>
    <cellStyle name="Accent6 30" xfId="1687"/>
    <cellStyle name="Accent6 31" xfId="1688"/>
    <cellStyle name="Accent6 32" xfId="1689"/>
    <cellStyle name="Accent6 33" xfId="1690"/>
    <cellStyle name="Accent6 34" xfId="1691"/>
    <cellStyle name="Accent6 35" xfId="1692"/>
    <cellStyle name="Accent6 36" xfId="1693"/>
    <cellStyle name="Accent6 37" xfId="1694"/>
    <cellStyle name="Accent6 38" xfId="1695"/>
    <cellStyle name="Accent6 39" xfId="1696"/>
    <cellStyle name="Accent6 4" xfId="1697"/>
    <cellStyle name="Accent6 40" xfId="1698"/>
    <cellStyle name="Accent6 41" xfId="1699"/>
    <cellStyle name="Accent6 42" xfId="1700"/>
    <cellStyle name="Accent6 43" xfId="1701"/>
    <cellStyle name="Accent6 44" xfId="1702"/>
    <cellStyle name="Accent6 45" xfId="1703"/>
    <cellStyle name="Accent6 46" xfId="1704"/>
    <cellStyle name="Accent6 47" xfId="1705"/>
    <cellStyle name="Accent6 48" xfId="1706"/>
    <cellStyle name="Accent6 49" xfId="1707"/>
    <cellStyle name="Accent6 5" xfId="1708"/>
    <cellStyle name="Accent6 50" xfId="1709"/>
    <cellStyle name="Accent6 51" xfId="1710"/>
    <cellStyle name="Accent6 52" xfId="1711"/>
    <cellStyle name="Accent6 53" xfId="1712"/>
    <cellStyle name="Accent6 54" xfId="1713"/>
    <cellStyle name="Accent6 55" xfId="1714"/>
    <cellStyle name="Accent6 56" xfId="1715"/>
    <cellStyle name="Accent6 57" xfId="1716"/>
    <cellStyle name="Accent6 58" xfId="1717"/>
    <cellStyle name="Accent6 59" xfId="1718"/>
    <cellStyle name="Accent6 6" xfId="1719"/>
    <cellStyle name="Accent6 60" xfId="1720"/>
    <cellStyle name="Accent6 61" xfId="1721"/>
    <cellStyle name="Accent6 62" xfId="1722"/>
    <cellStyle name="Accent6 63" xfId="1723"/>
    <cellStyle name="Accent6 64" xfId="1724"/>
    <cellStyle name="Accent6 65" xfId="1725"/>
    <cellStyle name="Accent6 66" xfId="1726"/>
    <cellStyle name="Accent6 67" xfId="1727"/>
    <cellStyle name="Accent6 68" xfId="1728"/>
    <cellStyle name="Accent6 69" xfId="1729"/>
    <cellStyle name="Accent6 7" xfId="1730"/>
    <cellStyle name="Accent6 70" xfId="1731"/>
    <cellStyle name="Accent6 71" xfId="1732"/>
    <cellStyle name="Accent6 72" xfId="1733"/>
    <cellStyle name="Accent6 8" xfId="1734"/>
    <cellStyle name="Accent6 9" xfId="1735"/>
    <cellStyle name="Bad 10" xfId="1736"/>
    <cellStyle name="Bad 11" xfId="1737"/>
    <cellStyle name="Bad 12" xfId="1738"/>
    <cellStyle name="Bad 13" xfId="1739"/>
    <cellStyle name="Bad 14" xfId="1740"/>
    <cellStyle name="Bad 15" xfId="1741"/>
    <cellStyle name="Bad 16" xfId="1742"/>
    <cellStyle name="Bad 17" xfId="1743"/>
    <cellStyle name="Bad 18" xfId="1744"/>
    <cellStyle name="Bad 19" xfId="1745"/>
    <cellStyle name="Bad 2" xfId="1746"/>
    <cellStyle name="Bad 20" xfId="1747"/>
    <cellStyle name="Bad 21" xfId="1748"/>
    <cellStyle name="Bad 22" xfId="1749"/>
    <cellStyle name="Bad 23" xfId="1750"/>
    <cellStyle name="Bad 24" xfId="1751"/>
    <cellStyle name="Bad 25" xfId="1752"/>
    <cellStyle name="Bad 26" xfId="1753"/>
    <cellStyle name="Bad 27" xfId="1754"/>
    <cellStyle name="Bad 28" xfId="1755"/>
    <cellStyle name="Bad 29" xfId="1756"/>
    <cellStyle name="Bad 3" xfId="1757"/>
    <cellStyle name="Bad 30" xfId="1758"/>
    <cellStyle name="Bad 31" xfId="1759"/>
    <cellStyle name="Bad 32" xfId="1760"/>
    <cellStyle name="Bad 33" xfId="1761"/>
    <cellStyle name="Bad 34" xfId="1762"/>
    <cellStyle name="Bad 35" xfId="1763"/>
    <cellStyle name="Bad 36" xfId="1764"/>
    <cellStyle name="Bad 37" xfId="1765"/>
    <cellStyle name="Bad 38" xfId="1766"/>
    <cellStyle name="Bad 39" xfId="1767"/>
    <cellStyle name="Bad 4" xfId="1768"/>
    <cellStyle name="Bad 40" xfId="1769"/>
    <cellStyle name="Bad 41" xfId="1770"/>
    <cellStyle name="Bad 42" xfId="1771"/>
    <cellStyle name="Bad 43" xfId="1772"/>
    <cellStyle name="Bad 44" xfId="1773"/>
    <cellStyle name="Bad 45" xfId="1774"/>
    <cellStyle name="Bad 46" xfId="1775"/>
    <cellStyle name="Bad 47" xfId="1776"/>
    <cellStyle name="Bad 48" xfId="1777"/>
    <cellStyle name="Bad 49" xfId="1778"/>
    <cellStyle name="Bad 5" xfId="1779"/>
    <cellStyle name="Bad 50" xfId="1780"/>
    <cellStyle name="Bad 51" xfId="1781"/>
    <cellStyle name="Bad 52" xfId="1782"/>
    <cellStyle name="Bad 53" xfId="1783"/>
    <cellStyle name="Bad 54" xfId="1784"/>
    <cellStyle name="Bad 55" xfId="1785"/>
    <cellStyle name="Bad 56" xfId="1786"/>
    <cellStyle name="Bad 57" xfId="1787"/>
    <cellStyle name="Bad 58" xfId="1788"/>
    <cellStyle name="Bad 59" xfId="1789"/>
    <cellStyle name="Bad 6" xfId="1790"/>
    <cellStyle name="Bad 60" xfId="1791"/>
    <cellStyle name="Bad 61" xfId="1792"/>
    <cellStyle name="Bad 62" xfId="1793"/>
    <cellStyle name="Bad 63" xfId="1794"/>
    <cellStyle name="Bad 64" xfId="1795"/>
    <cellStyle name="Bad 65" xfId="1796"/>
    <cellStyle name="Bad 66" xfId="1797"/>
    <cellStyle name="Bad 67" xfId="1798"/>
    <cellStyle name="Bad 68" xfId="1799"/>
    <cellStyle name="Bad 69" xfId="1800"/>
    <cellStyle name="Bad 7" xfId="1801"/>
    <cellStyle name="Bad 70" xfId="1802"/>
    <cellStyle name="Bad 71" xfId="1803"/>
    <cellStyle name="Bad 72" xfId="1804"/>
    <cellStyle name="Bad 8" xfId="1805"/>
    <cellStyle name="Bad 9" xfId="1806"/>
    <cellStyle name="Calculation 10" xfId="1807"/>
    <cellStyle name="Calculation 11" xfId="1808"/>
    <cellStyle name="Calculation 12" xfId="1809"/>
    <cellStyle name="Calculation 13" xfId="1810"/>
    <cellStyle name="Calculation 14" xfId="1811"/>
    <cellStyle name="Calculation 15" xfId="1812"/>
    <cellStyle name="Calculation 16" xfId="1813"/>
    <cellStyle name="Calculation 17" xfId="1814"/>
    <cellStyle name="Calculation 18" xfId="1815"/>
    <cellStyle name="Calculation 19" xfId="1816"/>
    <cellStyle name="Calculation 2" xfId="1817"/>
    <cellStyle name="Calculation 20" xfId="1818"/>
    <cellStyle name="Calculation 21" xfId="1819"/>
    <cellStyle name="Calculation 22" xfId="1820"/>
    <cellStyle name="Calculation 23" xfId="1821"/>
    <cellStyle name="Calculation 24" xfId="1822"/>
    <cellStyle name="Calculation 25" xfId="1823"/>
    <cellStyle name="Calculation 26" xfId="1824"/>
    <cellStyle name="Calculation 27" xfId="1825"/>
    <cellStyle name="Calculation 28" xfId="1826"/>
    <cellStyle name="Calculation 29" xfId="1827"/>
    <cellStyle name="Calculation 3" xfId="1828"/>
    <cellStyle name="Calculation 30" xfId="1829"/>
    <cellStyle name="Calculation 31" xfId="1830"/>
    <cellStyle name="Calculation 32" xfId="1831"/>
    <cellStyle name="Calculation 33" xfId="1832"/>
    <cellStyle name="Calculation 34" xfId="1833"/>
    <cellStyle name="Calculation 35" xfId="1834"/>
    <cellStyle name="Calculation 36" xfId="1835"/>
    <cellStyle name="Calculation 37" xfId="1836"/>
    <cellStyle name="Calculation 38" xfId="1837"/>
    <cellStyle name="Calculation 39" xfId="1838"/>
    <cellStyle name="Calculation 4" xfId="1839"/>
    <cellStyle name="Calculation 40" xfId="1840"/>
    <cellStyle name="Calculation 41" xfId="1841"/>
    <cellStyle name="Calculation 42" xfId="1842"/>
    <cellStyle name="Calculation 43" xfId="1843"/>
    <cellStyle name="Calculation 44" xfId="1844"/>
    <cellStyle name="Calculation 45" xfId="1845"/>
    <cellStyle name="Calculation 46" xfId="1846"/>
    <cellStyle name="Calculation 47" xfId="1847"/>
    <cellStyle name="Calculation 48" xfId="1848"/>
    <cellStyle name="Calculation 49" xfId="1849"/>
    <cellStyle name="Calculation 5" xfId="1850"/>
    <cellStyle name="Calculation 50" xfId="1851"/>
    <cellStyle name="Calculation 51" xfId="1852"/>
    <cellStyle name="Calculation 52" xfId="1853"/>
    <cellStyle name="Calculation 53" xfId="1854"/>
    <cellStyle name="Calculation 54" xfId="1855"/>
    <cellStyle name="Calculation 55" xfId="1856"/>
    <cellStyle name="Calculation 56" xfId="1857"/>
    <cellStyle name="Calculation 57" xfId="1858"/>
    <cellStyle name="Calculation 58" xfId="1859"/>
    <cellStyle name="Calculation 59" xfId="1860"/>
    <cellStyle name="Calculation 6" xfId="1861"/>
    <cellStyle name="Calculation 60" xfId="1862"/>
    <cellStyle name="Calculation 61" xfId="1863"/>
    <cellStyle name="Calculation 62" xfId="1864"/>
    <cellStyle name="Calculation 63" xfId="1865"/>
    <cellStyle name="Calculation 64" xfId="1866"/>
    <cellStyle name="Calculation 65" xfId="1867"/>
    <cellStyle name="Calculation 66" xfId="1868"/>
    <cellStyle name="Calculation 67" xfId="1869"/>
    <cellStyle name="Calculation 68" xfId="1870"/>
    <cellStyle name="Calculation 69" xfId="1871"/>
    <cellStyle name="Calculation 7" xfId="1872"/>
    <cellStyle name="Calculation 70" xfId="1873"/>
    <cellStyle name="Calculation 71" xfId="1874"/>
    <cellStyle name="Calculation 72" xfId="1875"/>
    <cellStyle name="Calculation 8" xfId="1876"/>
    <cellStyle name="Calculation 9" xfId="1877"/>
    <cellStyle name="Check Cell 10" xfId="1878"/>
    <cellStyle name="Check Cell 11" xfId="1879"/>
    <cellStyle name="Check Cell 12" xfId="1880"/>
    <cellStyle name="Check Cell 13" xfId="1881"/>
    <cellStyle name="Check Cell 14" xfId="1882"/>
    <cellStyle name="Check Cell 15" xfId="1883"/>
    <cellStyle name="Check Cell 16" xfId="1884"/>
    <cellStyle name="Check Cell 17" xfId="1885"/>
    <cellStyle name="Check Cell 18" xfId="1886"/>
    <cellStyle name="Check Cell 19" xfId="1887"/>
    <cellStyle name="Check Cell 2" xfId="1888"/>
    <cellStyle name="Check Cell 20" xfId="1889"/>
    <cellStyle name="Check Cell 21" xfId="1890"/>
    <cellStyle name="Check Cell 22" xfId="1891"/>
    <cellStyle name="Check Cell 23" xfId="1892"/>
    <cellStyle name="Check Cell 24" xfId="1893"/>
    <cellStyle name="Check Cell 25" xfId="1894"/>
    <cellStyle name="Check Cell 26" xfId="1895"/>
    <cellStyle name="Check Cell 27" xfId="1896"/>
    <cellStyle name="Check Cell 28" xfId="1897"/>
    <cellStyle name="Check Cell 29" xfId="1898"/>
    <cellStyle name="Check Cell 3" xfId="1899"/>
    <cellStyle name="Check Cell 30" xfId="1900"/>
    <cellStyle name="Check Cell 31" xfId="1901"/>
    <cellStyle name="Check Cell 32" xfId="1902"/>
    <cellStyle name="Check Cell 33" xfId="1903"/>
    <cellStyle name="Check Cell 34" xfId="1904"/>
    <cellStyle name="Check Cell 35" xfId="1905"/>
    <cellStyle name="Check Cell 36" xfId="1906"/>
    <cellStyle name="Check Cell 37" xfId="1907"/>
    <cellStyle name="Check Cell 38" xfId="1908"/>
    <cellStyle name="Check Cell 39" xfId="1909"/>
    <cellStyle name="Check Cell 4" xfId="1910"/>
    <cellStyle name="Check Cell 40" xfId="1911"/>
    <cellStyle name="Check Cell 41" xfId="1912"/>
    <cellStyle name="Check Cell 42" xfId="1913"/>
    <cellStyle name="Check Cell 43" xfId="1914"/>
    <cellStyle name="Check Cell 44" xfId="1915"/>
    <cellStyle name="Check Cell 45" xfId="1916"/>
    <cellStyle name="Check Cell 46" xfId="1917"/>
    <cellStyle name="Check Cell 47" xfId="1918"/>
    <cellStyle name="Check Cell 48" xfId="1919"/>
    <cellStyle name="Check Cell 49" xfId="1920"/>
    <cellStyle name="Check Cell 5" xfId="1921"/>
    <cellStyle name="Check Cell 50" xfId="1922"/>
    <cellStyle name="Check Cell 51" xfId="1923"/>
    <cellStyle name="Check Cell 52" xfId="1924"/>
    <cellStyle name="Check Cell 53" xfId="1925"/>
    <cellStyle name="Check Cell 54" xfId="1926"/>
    <cellStyle name="Check Cell 55" xfId="1927"/>
    <cellStyle name="Check Cell 56" xfId="1928"/>
    <cellStyle name="Check Cell 57" xfId="1929"/>
    <cellStyle name="Check Cell 58" xfId="1930"/>
    <cellStyle name="Check Cell 59" xfId="1931"/>
    <cellStyle name="Check Cell 6" xfId="1932"/>
    <cellStyle name="Check Cell 60" xfId="1933"/>
    <cellStyle name="Check Cell 61" xfId="1934"/>
    <cellStyle name="Check Cell 62" xfId="1935"/>
    <cellStyle name="Check Cell 63" xfId="1936"/>
    <cellStyle name="Check Cell 64" xfId="1937"/>
    <cellStyle name="Check Cell 65" xfId="1938"/>
    <cellStyle name="Check Cell 66" xfId="1939"/>
    <cellStyle name="Check Cell 67" xfId="1940"/>
    <cellStyle name="Check Cell 68" xfId="1941"/>
    <cellStyle name="Check Cell 69" xfId="1942"/>
    <cellStyle name="Check Cell 7" xfId="1943"/>
    <cellStyle name="Check Cell 70" xfId="1944"/>
    <cellStyle name="Check Cell 71" xfId="1945"/>
    <cellStyle name="Check Cell 72" xfId="1946"/>
    <cellStyle name="Check Cell 8" xfId="1947"/>
    <cellStyle name="Check Cell 9" xfId="1948"/>
    <cellStyle name="ColumnAttributeAbovePrompt" xfId="1949"/>
    <cellStyle name="ColumnAttributePrompt" xfId="1950"/>
    <cellStyle name="ColumnAttributeValue" xfId="1951"/>
    <cellStyle name="ColumnHeadingPrompt" xfId="1952"/>
    <cellStyle name="ColumnHeadingValue" xfId="1953"/>
    <cellStyle name="Comma" xfId="1" builtinId="3"/>
    <cellStyle name="Comma [0] 2" xfId="21"/>
    <cellStyle name="Comma 10" xfId="2969"/>
    <cellStyle name="Comma 11" xfId="2977"/>
    <cellStyle name="Comma 12" xfId="2970"/>
    <cellStyle name="Comma 13" xfId="2981"/>
    <cellStyle name="Comma 14" xfId="2971"/>
    <cellStyle name="Comma 15" xfId="2976"/>
    <cellStyle name="Comma 16" xfId="2972"/>
    <cellStyle name="Comma 17" xfId="2975"/>
    <cellStyle name="Comma 18" xfId="2973"/>
    <cellStyle name="Comma 19" xfId="2974"/>
    <cellStyle name="Comma 2" xfId="31"/>
    <cellStyle name="Comma 3" xfId="30"/>
    <cellStyle name="Comma 4" xfId="2966"/>
    <cellStyle name="Comma 5" xfId="2980"/>
    <cellStyle name="Comma 6" xfId="2967"/>
    <cellStyle name="Comma 7" xfId="2979"/>
    <cellStyle name="Comma 8" xfId="2968"/>
    <cellStyle name="Comma 9" xfId="2978"/>
    <cellStyle name="Currency" xfId="2" builtinId="4"/>
    <cellStyle name="Currency 2" xfId="14"/>
    <cellStyle name="Explanatory Text 10" xfId="1954"/>
    <cellStyle name="Explanatory Text 11" xfId="1955"/>
    <cellStyle name="Explanatory Text 12" xfId="1956"/>
    <cellStyle name="Explanatory Text 13" xfId="1957"/>
    <cellStyle name="Explanatory Text 14" xfId="1958"/>
    <cellStyle name="Explanatory Text 15" xfId="1959"/>
    <cellStyle name="Explanatory Text 16" xfId="1960"/>
    <cellStyle name="Explanatory Text 17" xfId="1961"/>
    <cellStyle name="Explanatory Text 18" xfId="1962"/>
    <cellStyle name="Explanatory Text 19" xfId="1963"/>
    <cellStyle name="Explanatory Text 2" xfId="1964"/>
    <cellStyle name="Explanatory Text 20" xfId="1965"/>
    <cellStyle name="Explanatory Text 21" xfId="1966"/>
    <cellStyle name="Explanatory Text 22" xfId="1967"/>
    <cellStyle name="Explanatory Text 23" xfId="1968"/>
    <cellStyle name="Explanatory Text 24" xfId="1969"/>
    <cellStyle name="Explanatory Text 25" xfId="1970"/>
    <cellStyle name="Explanatory Text 26" xfId="1971"/>
    <cellStyle name="Explanatory Text 27" xfId="1972"/>
    <cellStyle name="Explanatory Text 28" xfId="1973"/>
    <cellStyle name="Explanatory Text 29" xfId="1974"/>
    <cellStyle name="Explanatory Text 3" xfId="1975"/>
    <cellStyle name="Explanatory Text 30" xfId="1976"/>
    <cellStyle name="Explanatory Text 31" xfId="1977"/>
    <cellStyle name="Explanatory Text 32" xfId="1978"/>
    <cellStyle name="Explanatory Text 33" xfId="1979"/>
    <cellStyle name="Explanatory Text 34" xfId="1980"/>
    <cellStyle name="Explanatory Text 35" xfId="1981"/>
    <cellStyle name="Explanatory Text 36" xfId="1982"/>
    <cellStyle name="Explanatory Text 37" xfId="1983"/>
    <cellStyle name="Explanatory Text 38" xfId="1984"/>
    <cellStyle name="Explanatory Text 39" xfId="1985"/>
    <cellStyle name="Explanatory Text 4" xfId="1986"/>
    <cellStyle name="Explanatory Text 40" xfId="1987"/>
    <cellStyle name="Explanatory Text 41" xfId="1988"/>
    <cellStyle name="Explanatory Text 42" xfId="1989"/>
    <cellStyle name="Explanatory Text 43" xfId="1990"/>
    <cellStyle name="Explanatory Text 44" xfId="1991"/>
    <cellStyle name="Explanatory Text 45" xfId="1992"/>
    <cellStyle name="Explanatory Text 46" xfId="1993"/>
    <cellStyle name="Explanatory Text 47" xfId="1994"/>
    <cellStyle name="Explanatory Text 48" xfId="1995"/>
    <cellStyle name="Explanatory Text 49" xfId="1996"/>
    <cellStyle name="Explanatory Text 5" xfId="1997"/>
    <cellStyle name="Explanatory Text 50" xfId="1998"/>
    <cellStyle name="Explanatory Text 51" xfId="1999"/>
    <cellStyle name="Explanatory Text 52" xfId="2000"/>
    <cellStyle name="Explanatory Text 53" xfId="2001"/>
    <cellStyle name="Explanatory Text 54" xfId="2002"/>
    <cellStyle name="Explanatory Text 55" xfId="2003"/>
    <cellStyle name="Explanatory Text 56" xfId="2004"/>
    <cellStyle name="Explanatory Text 57" xfId="2005"/>
    <cellStyle name="Explanatory Text 58" xfId="2006"/>
    <cellStyle name="Explanatory Text 59" xfId="2007"/>
    <cellStyle name="Explanatory Text 6" xfId="2008"/>
    <cellStyle name="Explanatory Text 60" xfId="2009"/>
    <cellStyle name="Explanatory Text 61" xfId="2010"/>
    <cellStyle name="Explanatory Text 62" xfId="2011"/>
    <cellStyle name="Explanatory Text 63" xfId="2012"/>
    <cellStyle name="Explanatory Text 64" xfId="2013"/>
    <cellStyle name="Explanatory Text 65" xfId="2014"/>
    <cellStyle name="Explanatory Text 66" xfId="2015"/>
    <cellStyle name="Explanatory Text 67" xfId="2016"/>
    <cellStyle name="Explanatory Text 68" xfId="2017"/>
    <cellStyle name="Explanatory Text 69" xfId="2018"/>
    <cellStyle name="Explanatory Text 7" xfId="2019"/>
    <cellStyle name="Explanatory Text 70" xfId="2020"/>
    <cellStyle name="Explanatory Text 71" xfId="2021"/>
    <cellStyle name="Explanatory Text 72" xfId="2022"/>
    <cellStyle name="Explanatory Text 8" xfId="2023"/>
    <cellStyle name="Explanatory Text 9" xfId="2024"/>
    <cellStyle name="Followed Hyperlink" xfId="9" builtinId="9" customBuiltin="1"/>
    <cellStyle name="Followed Hyperlink 2" xfId="10"/>
    <cellStyle name="Good 10" xfId="2025"/>
    <cellStyle name="Good 11" xfId="2026"/>
    <cellStyle name="Good 12" xfId="2027"/>
    <cellStyle name="Good 13" xfId="2028"/>
    <cellStyle name="Good 14" xfId="2029"/>
    <cellStyle name="Good 15" xfId="2030"/>
    <cellStyle name="Good 16" xfId="2031"/>
    <cellStyle name="Good 17" xfId="2032"/>
    <cellStyle name="Good 18" xfId="2033"/>
    <cellStyle name="Good 19" xfId="2034"/>
    <cellStyle name="Good 2" xfId="2035"/>
    <cellStyle name="Good 20" xfId="2036"/>
    <cellStyle name="Good 21" xfId="2037"/>
    <cellStyle name="Good 22" xfId="2038"/>
    <cellStyle name="Good 23" xfId="2039"/>
    <cellStyle name="Good 24" xfId="2040"/>
    <cellStyle name="Good 25" xfId="2041"/>
    <cellStyle name="Good 26" xfId="2042"/>
    <cellStyle name="Good 27" xfId="2043"/>
    <cellStyle name="Good 28" xfId="2044"/>
    <cellStyle name="Good 29" xfId="2045"/>
    <cellStyle name="Good 3" xfId="2046"/>
    <cellStyle name="Good 30" xfId="2047"/>
    <cellStyle name="Good 31" xfId="2048"/>
    <cellStyle name="Good 32" xfId="2049"/>
    <cellStyle name="Good 33" xfId="2050"/>
    <cellStyle name="Good 34" xfId="2051"/>
    <cellStyle name="Good 35" xfId="2052"/>
    <cellStyle name="Good 36" xfId="2053"/>
    <cellStyle name="Good 37" xfId="2054"/>
    <cellStyle name="Good 38" xfId="2055"/>
    <cellStyle name="Good 39" xfId="2056"/>
    <cellStyle name="Good 4" xfId="2057"/>
    <cellStyle name="Good 40" xfId="2058"/>
    <cellStyle name="Good 41" xfId="2059"/>
    <cellStyle name="Good 42" xfId="2060"/>
    <cellStyle name="Good 43" xfId="2061"/>
    <cellStyle name="Good 44" xfId="2062"/>
    <cellStyle name="Good 45" xfId="2063"/>
    <cellStyle name="Good 46" xfId="2064"/>
    <cellStyle name="Good 47" xfId="2065"/>
    <cellStyle name="Good 48" xfId="2066"/>
    <cellStyle name="Good 49" xfId="2067"/>
    <cellStyle name="Good 5" xfId="2068"/>
    <cellStyle name="Good 50" xfId="2069"/>
    <cellStyle name="Good 51" xfId="2070"/>
    <cellStyle name="Good 52" xfId="2071"/>
    <cellStyle name="Good 53" xfId="2072"/>
    <cellStyle name="Good 54" xfId="2073"/>
    <cellStyle name="Good 55" xfId="2074"/>
    <cellStyle name="Good 56" xfId="2075"/>
    <cellStyle name="Good 57" xfId="2076"/>
    <cellStyle name="Good 58" xfId="2077"/>
    <cellStyle name="Good 59" xfId="2078"/>
    <cellStyle name="Good 6" xfId="2079"/>
    <cellStyle name="Good 60" xfId="2080"/>
    <cellStyle name="Good 61" xfId="2081"/>
    <cellStyle name="Good 62" xfId="2082"/>
    <cellStyle name="Good 63" xfId="2083"/>
    <cellStyle name="Good 64" xfId="2084"/>
    <cellStyle name="Good 65" xfId="2085"/>
    <cellStyle name="Good 66" xfId="2086"/>
    <cellStyle name="Good 67" xfId="2087"/>
    <cellStyle name="Good 68" xfId="2088"/>
    <cellStyle name="Good 69" xfId="2089"/>
    <cellStyle name="Good 7" xfId="2090"/>
    <cellStyle name="Good 70" xfId="2091"/>
    <cellStyle name="Good 71" xfId="2092"/>
    <cellStyle name="Good 72" xfId="2093"/>
    <cellStyle name="Good 8" xfId="2094"/>
    <cellStyle name="Good 9" xfId="2095"/>
    <cellStyle name="Heading 1 10" xfId="2096"/>
    <cellStyle name="Heading 1 11" xfId="2097"/>
    <cellStyle name="Heading 1 12" xfId="2098"/>
    <cellStyle name="Heading 1 13" xfId="2099"/>
    <cellStyle name="Heading 1 14" xfId="2100"/>
    <cellStyle name="Heading 1 15" xfId="2101"/>
    <cellStyle name="Heading 1 16" xfId="2102"/>
    <cellStyle name="Heading 1 17" xfId="2103"/>
    <cellStyle name="Heading 1 18" xfId="2104"/>
    <cellStyle name="Heading 1 19" xfId="2105"/>
    <cellStyle name="Heading 1 2" xfId="2106"/>
    <cellStyle name="Heading 1 20" xfId="2107"/>
    <cellStyle name="Heading 1 21" xfId="2108"/>
    <cellStyle name="Heading 1 22" xfId="2109"/>
    <cellStyle name="Heading 1 23" xfId="2110"/>
    <cellStyle name="Heading 1 24" xfId="2111"/>
    <cellStyle name="Heading 1 25" xfId="2112"/>
    <cellStyle name="Heading 1 26" xfId="2113"/>
    <cellStyle name="Heading 1 27" xfId="2114"/>
    <cellStyle name="Heading 1 28" xfId="2115"/>
    <cellStyle name="Heading 1 29" xfId="2116"/>
    <cellStyle name="Heading 1 3" xfId="2117"/>
    <cellStyle name="Heading 1 30" xfId="2118"/>
    <cellStyle name="Heading 1 31" xfId="2119"/>
    <cellStyle name="Heading 1 32" xfId="2120"/>
    <cellStyle name="Heading 1 33" xfId="2121"/>
    <cellStyle name="Heading 1 34" xfId="2122"/>
    <cellStyle name="Heading 1 35" xfId="2123"/>
    <cellStyle name="Heading 1 36" xfId="2124"/>
    <cellStyle name="Heading 1 37" xfId="2125"/>
    <cellStyle name="Heading 1 38" xfId="2126"/>
    <cellStyle name="Heading 1 39" xfId="2127"/>
    <cellStyle name="Heading 1 4" xfId="2128"/>
    <cellStyle name="Heading 1 40" xfId="2129"/>
    <cellStyle name="Heading 1 41" xfId="2130"/>
    <cellStyle name="Heading 1 42" xfId="2131"/>
    <cellStyle name="Heading 1 43" xfId="2132"/>
    <cellStyle name="Heading 1 44" xfId="2133"/>
    <cellStyle name="Heading 1 45" xfId="2134"/>
    <cellStyle name="Heading 1 46" xfId="2135"/>
    <cellStyle name="Heading 1 47" xfId="2136"/>
    <cellStyle name="Heading 1 48" xfId="2137"/>
    <cellStyle name="Heading 1 49" xfId="2138"/>
    <cellStyle name="Heading 1 5" xfId="2139"/>
    <cellStyle name="Heading 1 50" xfId="2140"/>
    <cellStyle name="Heading 1 51" xfId="2141"/>
    <cellStyle name="Heading 1 52" xfId="2142"/>
    <cellStyle name="Heading 1 53" xfId="2143"/>
    <cellStyle name="Heading 1 54" xfId="2144"/>
    <cellStyle name="Heading 1 55" xfId="2145"/>
    <cellStyle name="Heading 1 56" xfId="2146"/>
    <cellStyle name="Heading 1 57" xfId="2147"/>
    <cellStyle name="Heading 1 58" xfId="2148"/>
    <cellStyle name="Heading 1 59" xfId="2149"/>
    <cellStyle name="Heading 1 6" xfId="2150"/>
    <cellStyle name="Heading 1 60" xfId="2151"/>
    <cellStyle name="Heading 1 61" xfId="2152"/>
    <cellStyle name="Heading 1 62" xfId="2153"/>
    <cellStyle name="Heading 1 63" xfId="2154"/>
    <cellStyle name="Heading 1 64" xfId="2155"/>
    <cellStyle name="Heading 1 65" xfId="2156"/>
    <cellStyle name="Heading 1 66" xfId="2157"/>
    <cellStyle name="Heading 1 67" xfId="2158"/>
    <cellStyle name="Heading 1 68" xfId="2159"/>
    <cellStyle name="Heading 1 69" xfId="2160"/>
    <cellStyle name="Heading 1 7" xfId="2161"/>
    <cellStyle name="Heading 1 70" xfId="2162"/>
    <cellStyle name="Heading 1 71" xfId="2163"/>
    <cellStyle name="Heading 1 72" xfId="2164"/>
    <cellStyle name="Heading 1 8" xfId="2165"/>
    <cellStyle name="Heading 1 9" xfId="2166"/>
    <cellStyle name="Heading 2 10" xfId="2167"/>
    <cellStyle name="Heading 2 11" xfId="2168"/>
    <cellStyle name="Heading 2 12" xfId="2169"/>
    <cellStyle name="Heading 2 13" xfId="2170"/>
    <cellStyle name="Heading 2 14" xfId="2171"/>
    <cellStyle name="Heading 2 15" xfId="2172"/>
    <cellStyle name="Heading 2 16" xfId="2173"/>
    <cellStyle name="Heading 2 17" xfId="2174"/>
    <cellStyle name="Heading 2 18" xfId="2175"/>
    <cellStyle name="Heading 2 19" xfId="2176"/>
    <cellStyle name="Heading 2 2" xfId="2177"/>
    <cellStyle name="Heading 2 20" xfId="2178"/>
    <cellStyle name="Heading 2 21" xfId="2179"/>
    <cellStyle name="Heading 2 22" xfId="2180"/>
    <cellStyle name="Heading 2 23" xfId="2181"/>
    <cellStyle name="Heading 2 24" xfId="2182"/>
    <cellStyle name="Heading 2 25" xfId="2183"/>
    <cellStyle name="Heading 2 26" xfId="2184"/>
    <cellStyle name="Heading 2 27" xfId="2185"/>
    <cellStyle name="Heading 2 28" xfId="2186"/>
    <cellStyle name="Heading 2 29" xfId="2187"/>
    <cellStyle name="Heading 2 3" xfId="2188"/>
    <cellStyle name="Heading 2 30" xfId="2189"/>
    <cellStyle name="Heading 2 31" xfId="2190"/>
    <cellStyle name="Heading 2 32" xfId="2191"/>
    <cellStyle name="Heading 2 33" xfId="2192"/>
    <cellStyle name="Heading 2 34" xfId="2193"/>
    <cellStyle name="Heading 2 35" xfId="2194"/>
    <cellStyle name="Heading 2 36" xfId="2195"/>
    <cellStyle name="Heading 2 37" xfId="2196"/>
    <cellStyle name="Heading 2 38" xfId="2197"/>
    <cellStyle name="Heading 2 39" xfId="2198"/>
    <cellStyle name="Heading 2 4" xfId="2199"/>
    <cellStyle name="Heading 2 40" xfId="2200"/>
    <cellStyle name="Heading 2 41" xfId="2201"/>
    <cellStyle name="Heading 2 42" xfId="2202"/>
    <cellStyle name="Heading 2 43" xfId="2203"/>
    <cellStyle name="Heading 2 44" xfId="2204"/>
    <cellStyle name="Heading 2 45" xfId="2205"/>
    <cellStyle name="Heading 2 46" xfId="2206"/>
    <cellStyle name="Heading 2 47" xfId="2207"/>
    <cellStyle name="Heading 2 48" xfId="2208"/>
    <cellStyle name="Heading 2 49" xfId="2209"/>
    <cellStyle name="Heading 2 5" xfId="2210"/>
    <cellStyle name="Heading 2 50" xfId="2211"/>
    <cellStyle name="Heading 2 51" xfId="2212"/>
    <cellStyle name="Heading 2 52" xfId="2213"/>
    <cellStyle name="Heading 2 53" xfId="2214"/>
    <cellStyle name="Heading 2 54" xfId="2215"/>
    <cellStyle name="Heading 2 55" xfId="2216"/>
    <cellStyle name="Heading 2 56" xfId="2217"/>
    <cellStyle name="Heading 2 57" xfId="2218"/>
    <cellStyle name="Heading 2 58" xfId="2219"/>
    <cellStyle name="Heading 2 59" xfId="2220"/>
    <cellStyle name="Heading 2 6" xfId="2221"/>
    <cellStyle name="Heading 2 60" xfId="2222"/>
    <cellStyle name="Heading 2 61" xfId="2223"/>
    <cellStyle name="Heading 2 62" xfId="2224"/>
    <cellStyle name="Heading 2 63" xfId="2225"/>
    <cellStyle name="Heading 2 64" xfId="2226"/>
    <cellStyle name="Heading 2 65" xfId="2227"/>
    <cellStyle name="Heading 2 66" xfId="2228"/>
    <cellStyle name="Heading 2 67" xfId="2229"/>
    <cellStyle name="Heading 2 68" xfId="2230"/>
    <cellStyle name="Heading 2 69" xfId="2231"/>
    <cellStyle name="Heading 2 7" xfId="2232"/>
    <cellStyle name="Heading 2 70" xfId="2233"/>
    <cellStyle name="Heading 2 71" xfId="2234"/>
    <cellStyle name="Heading 2 72" xfId="2235"/>
    <cellStyle name="Heading 2 8" xfId="2236"/>
    <cellStyle name="Heading 2 9" xfId="2237"/>
    <cellStyle name="Heading 3 10" xfId="2238"/>
    <cellStyle name="Heading 3 11" xfId="2239"/>
    <cellStyle name="Heading 3 12" xfId="2240"/>
    <cellStyle name="Heading 3 13" xfId="2241"/>
    <cellStyle name="Heading 3 14" xfId="2242"/>
    <cellStyle name="Heading 3 15" xfId="2243"/>
    <cellStyle name="Heading 3 16" xfId="2244"/>
    <cellStyle name="Heading 3 17" xfId="2245"/>
    <cellStyle name="Heading 3 18" xfId="2246"/>
    <cellStyle name="Heading 3 19" xfId="2247"/>
    <cellStyle name="Heading 3 2" xfId="2248"/>
    <cellStyle name="Heading 3 20" xfId="2249"/>
    <cellStyle name="Heading 3 21" xfId="2250"/>
    <cellStyle name="Heading 3 22" xfId="2251"/>
    <cellStyle name="Heading 3 23" xfId="2252"/>
    <cellStyle name="Heading 3 24" xfId="2253"/>
    <cellStyle name="Heading 3 25" xfId="2254"/>
    <cellStyle name="Heading 3 26" xfId="2255"/>
    <cellStyle name="Heading 3 27" xfId="2256"/>
    <cellStyle name="Heading 3 28" xfId="2257"/>
    <cellStyle name="Heading 3 29" xfId="2258"/>
    <cellStyle name="Heading 3 3" xfId="2259"/>
    <cellStyle name="Heading 3 30" xfId="2260"/>
    <cellStyle name="Heading 3 31" xfId="2261"/>
    <cellStyle name="Heading 3 32" xfId="2262"/>
    <cellStyle name="Heading 3 33" xfId="2263"/>
    <cellStyle name="Heading 3 34" xfId="2264"/>
    <cellStyle name="Heading 3 35" xfId="2265"/>
    <cellStyle name="Heading 3 36" xfId="2266"/>
    <cellStyle name="Heading 3 37" xfId="2267"/>
    <cellStyle name="Heading 3 38" xfId="2268"/>
    <cellStyle name="Heading 3 39" xfId="2269"/>
    <cellStyle name="Heading 3 4" xfId="2270"/>
    <cellStyle name="Heading 3 40" xfId="2271"/>
    <cellStyle name="Heading 3 41" xfId="2272"/>
    <cellStyle name="Heading 3 42" xfId="2273"/>
    <cellStyle name="Heading 3 43" xfId="2274"/>
    <cellStyle name="Heading 3 44" xfId="2275"/>
    <cellStyle name="Heading 3 45" xfId="2276"/>
    <cellStyle name="Heading 3 46" xfId="2277"/>
    <cellStyle name="Heading 3 47" xfId="2278"/>
    <cellStyle name="Heading 3 48" xfId="2279"/>
    <cellStyle name="Heading 3 49" xfId="2280"/>
    <cellStyle name="Heading 3 5" xfId="2281"/>
    <cellStyle name="Heading 3 50" xfId="2282"/>
    <cellStyle name="Heading 3 51" xfId="2283"/>
    <cellStyle name="Heading 3 52" xfId="2284"/>
    <cellStyle name="Heading 3 53" xfId="2285"/>
    <cellStyle name="Heading 3 54" xfId="2286"/>
    <cellStyle name="Heading 3 55" xfId="2287"/>
    <cellStyle name="Heading 3 56" xfId="2288"/>
    <cellStyle name="Heading 3 57" xfId="2289"/>
    <cellStyle name="Heading 3 58" xfId="2290"/>
    <cellStyle name="Heading 3 59" xfId="2291"/>
    <cellStyle name="Heading 3 6" xfId="2292"/>
    <cellStyle name="Heading 3 60" xfId="2293"/>
    <cellStyle name="Heading 3 61" xfId="2294"/>
    <cellStyle name="Heading 3 62" xfId="2295"/>
    <cellStyle name="Heading 3 63" xfId="2296"/>
    <cellStyle name="Heading 3 64" xfId="2297"/>
    <cellStyle name="Heading 3 65" xfId="2298"/>
    <cellStyle name="Heading 3 66" xfId="2299"/>
    <cellStyle name="Heading 3 67" xfId="2300"/>
    <cellStyle name="Heading 3 68" xfId="2301"/>
    <cellStyle name="Heading 3 69" xfId="2302"/>
    <cellStyle name="Heading 3 7" xfId="2303"/>
    <cellStyle name="Heading 3 70" xfId="2304"/>
    <cellStyle name="Heading 3 71" xfId="2305"/>
    <cellStyle name="Heading 3 72" xfId="2306"/>
    <cellStyle name="Heading 3 8" xfId="2307"/>
    <cellStyle name="Heading 3 9" xfId="2308"/>
    <cellStyle name="Heading 4 10" xfId="2309"/>
    <cellStyle name="Heading 4 11" xfId="2310"/>
    <cellStyle name="Heading 4 12" xfId="2311"/>
    <cellStyle name="Heading 4 13" xfId="2312"/>
    <cellStyle name="Heading 4 14" xfId="2313"/>
    <cellStyle name="Heading 4 15" xfId="2314"/>
    <cellStyle name="Heading 4 16" xfId="2315"/>
    <cellStyle name="Heading 4 17" xfId="2316"/>
    <cellStyle name="Heading 4 18" xfId="2317"/>
    <cellStyle name="Heading 4 19" xfId="2318"/>
    <cellStyle name="Heading 4 2" xfId="2319"/>
    <cellStyle name="Heading 4 20" xfId="2320"/>
    <cellStyle name="Heading 4 21" xfId="2321"/>
    <cellStyle name="Heading 4 22" xfId="2322"/>
    <cellStyle name="Heading 4 23" xfId="2323"/>
    <cellStyle name="Heading 4 24" xfId="2324"/>
    <cellStyle name="Heading 4 25" xfId="2325"/>
    <cellStyle name="Heading 4 26" xfId="2326"/>
    <cellStyle name="Heading 4 27" xfId="2327"/>
    <cellStyle name="Heading 4 28" xfId="2328"/>
    <cellStyle name="Heading 4 29" xfId="2329"/>
    <cellStyle name="Heading 4 3" xfId="2330"/>
    <cellStyle name="Heading 4 30" xfId="2331"/>
    <cellStyle name="Heading 4 31" xfId="2332"/>
    <cellStyle name="Heading 4 32" xfId="2333"/>
    <cellStyle name="Heading 4 33" xfId="2334"/>
    <cellStyle name="Heading 4 34" xfId="2335"/>
    <cellStyle name="Heading 4 35" xfId="2336"/>
    <cellStyle name="Heading 4 36" xfId="2337"/>
    <cellStyle name="Heading 4 37" xfId="2338"/>
    <cellStyle name="Heading 4 38" xfId="2339"/>
    <cellStyle name="Heading 4 39" xfId="2340"/>
    <cellStyle name="Heading 4 4" xfId="2341"/>
    <cellStyle name="Heading 4 40" xfId="2342"/>
    <cellStyle name="Heading 4 41" xfId="2343"/>
    <cellStyle name="Heading 4 42" xfId="2344"/>
    <cellStyle name="Heading 4 43" xfId="2345"/>
    <cellStyle name="Heading 4 44" xfId="2346"/>
    <cellStyle name="Heading 4 45" xfId="2347"/>
    <cellStyle name="Heading 4 46" xfId="2348"/>
    <cellStyle name="Heading 4 47" xfId="2349"/>
    <cellStyle name="Heading 4 48" xfId="2350"/>
    <cellStyle name="Heading 4 49" xfId="2351"/>
    <cellStyle name="Heading 4 5" xfId="2352"/>
    <cellStyle name="Heading 4 50" xfId="2353"/>
    <cellStyle name="Heading 4 51" xfId="2354"/>
    <cellStyle name="Heading 4 52" xfId="2355"/>
    <cellStyle name="Heading 4 53" xfId="2356"/>
    <cellStyle name="Heading 4 54" xfId="2357"/>
    <cellStyle name="Heading 4 55" xfId="2358"/>
    <cellStyle name="Heading 4 56" xfId="2359"/>
    <cellStyle name="Heading 4 57" xfId="2360"/>
    <cellStyle name="Heading 4 58" xfId="2361"/>
    <cellStyle name="Heading 4 59" xfId="2362"/>
    <cellStyle name="Heading 4 6" xfId="2363"/>
    <cellStyle name="Heading 4 60" xfId="2364"/>
    <cellStyle name="Heading 4 61" xfId="2365"/>
    <cellStyle name="Heading 4 62" xfId="2366"/>
    <cellStyle name="Heading 4 63" xfId="2367"/>
    <cellStyle name="Heading 4 64" xfId="2368"/>
    <cellStyle name="Heading 4 65" xfId="2369"/>
    <cellStyle name="Heading 4 66" xfId="2370"/>
    <cellStyle name="Heading 4 67" xfId="2371"/>
    <cellStyle name="Heading 4 68" xfId="2372"/>
    <cellStyle name="Heading 4 69" xfId="2373"/>
    <cellStyle name="Heading 4 7" xfId="2374"/>
    <cellStyle name="Heading 4 70" xfId="2375"/>
    <cellStyle name="Heading 4 71" xfId="2376"/>
    <cellStyle name="Heading 4 72" xfId="2377"/>
    <cellStyle name="Heading 4 8" xfId="2378"/>
    <cellStyle name="Heading 4 9" xfId="2379"/>
    <cellStyle name="Hyperlink" xfId="8" builtinId="8" customBuiltin="1"/>
    <cellStyle name="Hyperlink 2" xfId="11"/>
    <cellStyle name="Input 10" xfId="2380"/>
    <cellStyle name="Input 11" xfId="2381"/>
    <cellStyle name="Input 12" xfId="2382"/>
    <cellStyle name="Input 13" xfId="2383"/>
    <cellStyle name="Input 14" xfId="2384"/>
    <cellStyle name="Input 15" xfId="2385"/>
    <cellStyle name="Input 16" xfId="2386"/>
    <cellStyle name="Input 17" xfId="2387"/>
    <cellStyle name="Input 18" xfId="2388"/>
    <cellStyle name="Input 19" xfId="2389"/>
    <cellStyle name="Input 2" xfId="2390"/>
    <cellStyle name="Input 20" xfId="2391"/>
    <cellStyle name="Input 21" xfId="2392"/>
    <cellStyle name="Input 22" xfId="2393"/>
    <cellStyle name="Input 23" xfId="2394"/>
    <cellStyle name="Input 24" xfId="2395"/>
    <cellStyle name="Input 25" xfId="2396"/>
    <cellStyle name="Input 26" xfId="2397"/>
    <cellStyle name="Input 27" xfId="2398"/>
    <cellStyle name="Input 28" xfId="2399"/>
    <cellStyle name="Input 29" xfId="2400"/>
    <cellStyle name="Input 3" xfId="2401"/>
    <cellStyle name="Input 30" xfId="2402"/>
    <cellStyle name="Input 31" xfId="2403"/>
    <cellStyle name="Input 32" xfId="2404"/>
    <cellStyle name="Input 33" xfId="2405"/>
    <cellStyle name="Input 34" xfId="2406"/>
    <cellStyle name="Input 35" xfId="2407"/>
    <cellStyle name="Input 36" xfId="2408"/>
    <cellStyle name="Input 37" xfId="2409"/>
    <cellStyle name="Input 38" xfId="2410"/>
    <cellStyle name="Input 39" xfId="2411"/>
    <cellStyle name="Input 4" xfId="2412"/>
    <cellStyle name="Input 40" xfId="2413"/>
    <cellStyle name="Input 41" xfId="2414"/>
    <cellStyle name="Input 42" xfId="2415"/>
    <cellStyle name="Input 43" xfId="2416"/>
    <cellStyle name="Input 44" xfId="2417"/>
    <cellStyle name="Input 45" xfId="2418"/>
    <cellStyle name="Input 46" xfId="2419"/>
    <cellStyle name="Input 47" xfId="2420"/>
    <cellStyle name="Input 48" xfId="2421"/>
    <cellStyle name="Input 49" xfId="2422"/>
    <cellStyle name="Input 5" xfId="2423"/>
    <cellStyle name="Input 50" xfId="2424"/>
    <cellStyle name="Input 51" xfId="2425"/>
    <cellStyle name="Input 52" xfId="2426"/>
    <cellStyle name="Input 53" xfId="2427"/>
    <cellStyle name="Input 54" xfId="2428"/>
    <cellStyle name="Input 55" xfId="2429"/>
    <cellStyle name="Input 56" xfId="2430"/>
    <cellStyle name="Input 57" xfId="2431"/>
    <cellStyle name="Input 58" xfId="2432"/>
    <cellStyle name="Input 59" xfId="2433"/>
    <cellStyle name="Input 6" xfId="2434"/>
    <cellStyle name="Input 60" xfId="2435"/>
    <cellStyle name="Input 61" xfId="2436"/>
    <cellStyle name="Input 62" xfId="2437"/>
    <cellStyle name="Input 63" xfId="2438"/>
    <cellStyle name="Input 64" xfId="2439"/>
    <cellStyle name="Input 65" xfId="2440"/>
    <cellStyle name="Input 66" xfId="2441"/>
    <cellStyle name="Input 67" xfId="2442"/>
    <cellStyle name="Input 68" xfId="2443"/>
    <cellStyle name="Input 69" xfId="2444"/>
    <cellStyle name="Input 7" xfId="2445"/>
    <cellStyle name="Input 70" xfId="2446"/>
    <cellStyle name="Input 71" xfId="2447"/>
    <cellStyle name="Input 72" xfId="2448"/>
    <cellStyle name="Input 8" xfId="2449"/>
    <cellStyle name="Input 9" xfId="2450"/>
    <cellStyle name="LineItemPrompt" xfId="2451"/>
    <cellStyle name="LineItemValue" xfId="2452"/>
    <cellStyle name="Linked Cell 10" xfId="2453"/>
    <cellStyle name="Linked Cell 11" xfId="2454"/>
    <cellStyle name="Linked Cell 12" xfId="2455"/>
    <cellStyle name="Linked Cell 13" xfId="2456"/>
    <cellStyle name="Linked Cell 14" xfId="2457"/>
    <cellStyle name="Linked Cell 15" xfId="2458"/>
    <cellStyle name="Linked Cell 16" xfId="2459"/>
    <cellStyle name="Linked Cell 17" xfId="2460"/>
    <cellStyle name="Linked Cell 18" xfId="2461"/>
    <cellStyle name="Linked Cell 19" xfId="2462"/>
    <cellStyle name="Linked Cell 2" xfId="2463"/>
    <cellStyle name="Linked Cell 20" xfId="2464"/>
    <cellStyle name="Linked Cell 21" xfId="2465"/>
    <cellStyle name="Linked Cell 22" xfId="2466"/>
    <cellStyle name="Linked Cell 23" xfId="2467"/>
    <cellStyle name="Linked Cell 24" xfId="2468"/>
    <cellStyle name="Linked Cell 25" xfId="2469"/>
    <cellStyle name="Linked Cell 26" xfId="2470"/>
    <cellStyle name="Linked Cell 27" xfId="2471"/>
    <cellStyle name="Linked Cell 28" xfId="2472"/>
    <cellStyle name="Linked Cell 29" xfId="2473"/>
    <cellStyle name="Linked Cell 3" xfId="2474"/>
    <cellStyle name="Linked Cell 30" xfId="2475"/>
    <cellStyle name="Linked Cell 31" xfId="2476"/>
    <cellStyle name="Linked Cell 32" xfId="2477"/>
    <cellStyle name="Linked Cell 33" xfId="2478"/>
    <cellStyle name="Linked Cell 34" xfId="2479"/>
    <cellStyle name="Linked Cell 35" xfId="2480"/>
    <cellStyle name="Linked Cell 36" xfId="2481"/>
    <cellStyle name="Linked Cell 37" xfId="2482"/>
    <cellStyle name="Linked Cell 38" xfId="2483"/>
    <cellStyle name="Linked Cell 39" xfId="2484"/>
    <cellStyle name="Linked Cell 4" xfId="2485"/>
    <cellStyle name="Linked Cell 40" xfId="2486"/>
    <cellStyle name="Linked Cell 41" xfId="2487"/>
    <cellStyle name="Linked Cell 42" xfId="2488"/>
    <cellStyle name="Linked Cell 43" xfId="2489"/>
    <cellStyle name="Linked Cell 44" xfId="2490"/>
    <cellStyle name="Linked Cell 45" xfId="2491"/>
    <cellStyle name="Linked Cell 46" xfId="2492"/>
    <cellStyle name="Linked Cell 47" xfId="2493"/>
    <cellStyle name="Linked Cell 48" xfId="2494"/>
    <cellStyle name="Linked Cell 49" xfId="2495"/>
    <cellStyle name="Linked Cell 5" xfId="2496"/>
    <cellStyle name="Linked Cell 50" xfId="2497"/>
    <cellStyle name="Linked Cell 51" xfId="2498"/>
    <cellStyle name="Linked Cell 52" xfId="2499"/>
    <cellStyle name="Linked Cell 53" xfId="2500"/>
    <cellStyle name="Linked Cell 54" xfId="2501"/>
    <cellStyle name="Linked Cell 55" xfId="2502"/>
    <cellStyle name="Linked Cell 56" xfId="2503"/>
    <cellStyle name="Linked Cell 57" xfId="2504"/>
    <cellStyle name="Linked Cell 58" xfId="2505"/>
    <cellStyle name="Linked Cell 59" xfId="2506"/>
    <cellStyle name="Linked Cell 6" xfId="2507"/>
    <cellStyle name="Linked Cell 60" xfId="2508"/>
    <cellStyle name="Linked Cell 61" xfId="2509"/>
    <cellStyle name="Linked Cell 62" xfId="2510"/>
    <cellStyle name="Linked Cell 63" xfId="2511"/>
    <cellStyle name="Linked Cell 64" xfId="2512"/>
    <cellStyle name="Linked Cell 65" xfId="2513"/>
    <cellStyle name="Linked Cell 66" xfId="2514"/>
    <cellStyle name="Linked Cell 67" xfId="2515"/>
    <cellStyle name="Linked Cell 68" xfId="2516"/>
    <cellStyle name="Linked Cell 69" xfId="2517"/>
    <cellStyle name="Linked Cell 7" xfId="2518"/>
    <cellStyle name="Linked Cell 70" xfId="2519"/>
    <cellStyle name="Linked Cell 71" xfId="2520"/>
    <cellStyle name="Linked Cell 72" xfId="2521"/>
    <cellStyle name="Linked Cell 8" xfId="2522"/>
    <cellStyle name="Linked Cell 9" xfId="2523"/>
    <cellStyle name="Manual-Input" xfId="15"/>
    <cellStyle name="Neutral 10" xfId="2524"/>
    <cellStyle name="Neutral 11" xfId="2525"/>
    <cellStyle name="Neutral 12" xfId="2526"/>
    <cellStyle name="Neutral 13" xfId="2527"/>
    <cellStyle name="Neutral 14" xfId="2528"/>
    <cellStyle name="Neutral 15" xfId="2529"/>
    <cellStyle name="Neutral 16" xfId="2530"/>
    <cellStyle name="Neutral 17" xfId="2531"/>
    <cellStyle name="Neutral 18" xfId="2532"/>
    <cellStyle name="Neutral 19" xfId="2533"/>
    <cellStyle name="Neutral 2" xfId="2534"/>
    <cellStyle name="Neutral 20" xfId="2535"/>
    <cellStyle name="Neutral 21" xfId="2536"/>
    <cellStyle name="Neutral 22" xfId="2537"/>
    <cellStyle name="Neutral 23" xfId="2538"/>
    <cellStyle name="Neutral 24" xfId="2539"/>
    <cellStyle name="Neutral 25" xfId="2540"/>
    <cellStyle name="Neutral 26" xfId="2541"/>
    <cellStyle name="Neutral 27" xfId="2542"/>
    <cellStyle name="Neutral 28" xfId="2543"/>
    <cellStyle name="Neutral 29" xfId="2544"/>
    <cellStyle name="Neutral 3" xfId="2545"/>
    <cellStyle name="Neutral 30" xfId="2546"/>
    <cellStyle name="Neutral 31" xfId="2547"/>
    <cellStyle name="Neutral 32" xfId="2548"/>
    <cellStyle name="Neutral 33" xfId="2549"/>
    <cellStyle name="Neutral 34" xfId="2550"/>
    <cellStyle name="Neutral 35" xfId="2551"/>
    <cellStyle name="Neutral 36" xfId="2552"/>
    <cellStyle name="Neutral 37" xfId="2553"/>
    <cellStyle name="Neutral 38" xfId="2554"/>
    <cellStyle name="Neutral 39" xfId="2555"/>
    <cellStyle name="Neutral 4" xfId="2556"/>
    <cellStyle name="Neutral 40" xfId="2557"/>
    <cellStyle name="Neutral 41" xfId="2558"/>
    <cellStyle name="Neutral 42" xfId="2559"/>
    <cellStyle name="Neutral 43" xfId="2560"/>
    <cellStyle name="Neutral 44" xfId="2561"/>
    <cellStyle name="Neutral 45" xfId="2562"/>
    <cellStyle name="Neutral 46" xfId="2563"/>
    <cellStyle name="Neutral 47" xfId="2564"/>
    <cellStyle name="Neutral 48" xfId="2565"/>
    <cellStyle name="Neutral 49" xfId="2566"/>
    <cellStyle name="Neutral 5" xfId="2567"/>
    <cellStyle name="Neutral 50" xfId="2568"/>
    <cellStyle name="Neutral 51" xfId="2569"/>
    <cellStyle name="Neutral 52" xfId="2570"/>
    <cellStyle name="Neutral 53" xfId="2571"/>
    <cellStyle name="Neutral 54" xfId="2572"/>
    <cellStyle name="Neutral 55" xfId="2573"/>
    <cellStyle name="Neutral 56" xfId="2574"/>
    <cellStyle name="Neutral 57" xfId="2575"/>
    <cellStyle name="Neutral 58" xfId="2576"/>
    <cellStyle name="Neutral 59" xfId="2577"/>
    <cellStyle name="Neutral 6" xfId="2578"/>
    <cellStyle name="Neutral 60" xfId="2579"/>
    <cellStyle name="Neutral 61" xfId="2580"/>
    <cellStyle name="Neutral 62" xfId="2581"/>
    <cellStyle name="Neutral 63" xfId="2582"/>
    <cellStyle name="Neutral 64" xfId="2583"/>
    <cellStyle name="Neutral 65" xfId="2584"/>
    <cellStyle name="Neutral 66" xfId="2585"/>
    <cellStyle name="Neutral 67" xfId="2586"/>
    <cellStyle name="Neutral 68" xfId="2587"/>
    <cellStyle name="Neutral 69" xfId="2588"/>
    <cellStyle name="Neutral 7" xfId="2589"/>
    <cellStyle name="Neutral 70" xfId="2590"/>
    <cellStyle name="Neutral 71" xfId="2591"/>
    <cellStyle name="Neutral 72" xfId="2592"/>
    <cellStyle name="Neutral 8" xfId="2593"/>
    <cellStyle name="Neutral 9" xfId="2594"/>
    <cellStyle name="Normal" xfId="0" builtinId="0"/>
    <cellStyle name="Normal 10" xfId="2595"/>
    <cellStyle name="Normal 11" xfId="2596"/>
    <cellStyle name="Normal 12" xfId="2597"/>
    <cellStyle name="Normal 13" xfId="2598"/>
    <cellStyle name="Normal 14" xfId="2599"/>
    <cellStyle name="Normal 15" xfId="2600"/>
    <cellStyle name="Normal 16" xfId="2601"/>
    <cellStyle name="Normal 17" xfId="2602"/>
    <cellStyle name="Normal 18" xfId="2603"/>
    <cellStyle name="Normal 19" xfId="2604"/>
    <cellStyle name="Normal 2" xfId="16"/>
    <cellStyle name="Normal 2 2" xfId="17"/>
    <cellStyle name="Normal 2 3" xfId="18"/>
    <cellStyle name="Normal 2 4" xfId="29"/>
    <cellStyle name="Normal 20" xfId="2605"/>
    <cellStyle name="Normal 21" xfId="2606"/>
    <cellStyle name="Normal 22" xfId="2607"/>
    <cellStyle name="Normal 23" xfId="2608"/>
    <cellStyle name="Normal 24" xfId="2609"/>
    <cellStyle name="Normal 25" xfId="2610"/>
    <cellStyle name="Normal 26" xfId="2611"/>
    <cellStyle name="Normal 27" xfId="2612"/>
    <cellStyle name="Normal 28" xfId="2613"/>
    <cellStyle name="Normal 29" xfId="2614"/>
    <cellStyle name="Normal 3" xfId="2615"/>
    <cellStyle name="Normal 30" xfId="2616"/>
    <cellStyle name="Normal 31" xfId="2617"/>
    <cellStyle name="Normal 32" xfId="2618"/>
    <cellStyle name="Normal 33" xfId="2619"/>
    <cellStyle name="Normal 34" xfId="2620"/>
    <cellStyle name="Normal 35" xfId="2621"/>
    <cellStyle name="Normal 36" xfId="2622"/>
    <cellStyle name="Normal 37" xfId="2623"/>
    <cellStyle name="Normal 38" xfId="2624"/>
    <cellStyle name="Normal 39" xfId="2625"/>
    <cellStyle name="Normal 4" xfId="2626"/>
    <cellStyle name="Normal 40" xfId="22"/>
    <cellStyle name="Normal 40 2" xfId="2627"/>
    <cellStyle name="Normal 41" xfId="2628"/>
    <cellStyle name="Normal 42" xfId="2629"/>
    <cellStyle name="Normal 43" xfId="2630"/>
    <cellStyle name="Normal 44" xfId="2631"/>
    <cellStyle name="Normal 45" xfId="2632"/>
    <cellStyle name="Normal 46" xfId="2633"/>
    <cellStyle name="Normal 47" xfId="2634"/>
    <cellStyle name="Normal 48" xfId="2635"/>
    <cellStyle name="Normal 49" xfId="27"/>
    <cellStyle name="Normal 5" xfId="2636"/>
    <cellStyle name="Normal 50" xfId="23"/>
    <cellStyle name="Normal 50 2" xfId="2637"/>
    <cellStyle name="Normal 51" xfId="2638"/>
    <cellStyle name="Normal 52" xfId="2639"/>
    <cellStyle name="Normal 53" xfId="2640"/>
    <cellStyle name="Normal 54" xfId="2641"/>
    <cellStyle name="Normal 55" xfId="2642"/>
    <cellStyle name="Normal 56" xfId="2643"/>
    <cellStyle name="Normal 57" xfId="2644"/>
    <cellStyle name="Normal 58" xfId="2645"/>
    <cellStyle name="Normal 59" xfId="28"/>
    <cellStyle name="Normal 6" xfId="12"/>
    <cellStyle name="Normal 6 2" xfId="2646"/>
    <cellStyle name="Normal 60" xfId="24"/>
    <cellStyle name="Normal 60 2" xfId="2647"/>
    <cellStyle name="Normal 61" xfId="2648"/>
    <cellStyle name="Normal 62" xfId="2649"/>
    <cellStyle name="Normal 63" xfId="2650"/>
    <cellStyle name="Normal 64" xfId="2651"/>
    <cellStyle name="Normal 65" xfId="2652"/>
    <cellStyle name="Normal 66" xfId="25"/>
    <cellStyle name="Normal 66 2" xfId="2653"/>
    <cellStyle name="Normal 67" xfId="2654"/>
    <cellStyle name="Normal 68" xfId="2655"/>
    <cellStyle name="Normal 69" xfId="2656"/>
    <cellStyle name="Normal 7" xfId="2657"/>
    <cellStyle name="Normal 70" xfId="2658"/>
    <cellStyle name="Normal 71" xfId="2659"/>
    <cellStyle name="Normal 72" xfId="20"/>
    <cellStyle name="Normal 8" xfId="2660"/>
    <cellStyle name="Normal 9" xfId="2661"/>
    <cellStyle name="Normal_IDElec6_97" xfId="3"/>
    <cellStyle name="Normal_IDGas6_97" xfId="4"/>
    <cellStyle name="Normal_RestateDebtInt1200case 2" xfId="13"/>
    <cellStyle name="Normal_WAElec6_97" xfId="5"/>
    <cellStyle name="Normal_WAGas6_97" xfId="6"/>
    <cellStyle name="Note 10" xfId="2662"/>
    <cellStyle name="Note 11" xfId="2663"/>
    <cellStyle name="Note 12" xfId="2664"/>
    <cellStyle name="Note 13" xfId="2665"/>
    <cellStyle name="Note 14" xfId="2666"/>
    <cellStyle name="Note 15" xfId="2667"/>
    <cellStyle name="Note 16" xfId="2668"/>
    <cellStyle name="Note 17" xfId="2669"/>
    <cellStyle name="Note 18" xfId="2670"/>
    <cellStyle name="Note 19" xfId="2671"/>
    <cellStyle name="Note 2" xfId="2672"/>
    <cellStyle name="Note 20" xfId="2673"/>
    <cellStyle name="Note 21" xfId="2674"/>
    <cellStyle name="Note 22" xfId="2675"/>
    <cellStyle name="Note 23" xfId="2676"/>
    <cellStyle name="Note 24" xfId="2677"/>
    <cellStyle name="Note 25" xfId="2678"/>
    <cellStyle name="Note 26" xfId="2679"/>
    <cellStyle name="Note 27" xfId="2680"/>
    <cellStyle name="Note 28" xfId="2681"/>
    <cellStyle name="Note 29" xfId="2682"/>
    <cellStyle name="Note 3" xfId="2683"/>
    <cellStyle name="Note 30" xfId="2684"/>
    <cellStyle name="Note 31" xfId="2685"/>
    <cellStyle name="Note 32" xfId="2686"/>
    <cellStyle name="Note 33" xfId="2687"/>
    <cellStyle name="Note 34" xfId="2688"/>
    <cellStyle name="Note 35" xfId="2689"/>
    <cellStyle name="Note 36" xfId="2690"/>
    <cellStyle name="Note 37" xfId="2691"/>
    <cellStyle name="Note 38" xfId="2692"/>
    <cellStyle name="Note 39" xfId="2693"/>
    <cellStyle name="Note 4" xfId="2694"/>
    <cellStyle name="Note 40" xfId="2695"/>
    <cellStyle name="Note 41" xfId="2696"/>
    <cellStyle name="Note 42" xfId="2697"/>
    <cellStyle name="Note 43" xfId="2698"/>
    <cellStyle name="Note 44" xfId="2699"/>
    <cellStyle name="Note 45" xfId="2700"/>
    <cellStyle name="Note 46" xfId="2701"/>
    <cellStyle name="Note 47" xfId="2702"/>
    <cellStyle name="Note 48" xfId="2703"/>
    <cellStyle name="Note 49" xfId="2704"/>
    <cellStyle name="Note 5" xfId="2705"/>
    <cellStyle name="Note 50" xfId="2706"/>
    <cellStyle name="Note 51" xfId="2707"/>
    <cellStyle name="Note 52" xfId="2708"/>
    <cellStyle name="Note 53" xfId="2709"/>
    <cellStyle name="Note 54" xfId="2710"/>
    <cellStyle name="Note 55" xfId="2711"/>
    <cellStyle name="Note 56" xfId="2712"/>
    <cellStyle name="Note 57" xfId="2713"/>
    <cellStyle name="Note 58" xfId="2714"/>
    <cellStyle name="Note 59" xfId="2715"/>
    <cellStyle name="Note 6" xfId="2716"/>
    <cellStyle name="Note 60" xfId="2717"/>
    <cellStyle name="Note 61" xfId="2718"/>
    <cellStyle name="Note 62" xfId="2719"/>
    <cellStyle name="Note 63" xfId="2720"/>
    <cellStyle name="Note 64" xfId="2721"/>
    <cellStyle name="Note 65" xfId="2722"/>
    <cellStyle name="Note 66" xfId="2723"/>
    <cellStyle name="Note 67" xfId="2724"/>
    <cellStyle name="Note 68" xfId="2725"/>
    <cellStyle name="Note 69" xfId="2726"/>
    <cellStyle name="Note 7" xfId="2727"/>
    <cellStyle name="Note 70" xfId="2728"/>
    <cellStyle name="Note 71" xfId="2729"/>
    <cellStyle name="Note 72" xfId="2730"/>
    <cellStyle name="Note 8" xfId="2731"/>
    <cellStyle name="Note 9" xfId="2732"/>
    <cellStyle name="Output 10" xfId="2733"/>
    <cellStyle name="Output 11" xfId="2734"/>
    <cellStyle name="Output 12" xfId="2735"/>
    <cellStyle name="Output 13" xfId="2736"/>
    <cellStyle name="Output 14" xfId="2737"/>
    <cellStyle name="Output 15" xfId="2738"/>
    <cellStyle name="Output 16" xfId="2739"/>
    <cellStyle name="Output 17" xfId="2740"/>
    <cellStyle name="Output 18" xfId="2741"/>
    <cellStyle name="Output 19" xfId="2742"/>
    <cellStyle name="Output 2" xfId="2743"/>
    <cellStyle name="Output 20" xfId="2744"/>
    <cellStyle name="Output 21" xfId="2745"/>
    <cellStyle name="Output 22" xfId="2746"/>
    <cellStyle name="Output 23" xfId="2747"/>
    <cellStyle name="Output 24" xfId="2748"/>
    <cellStyle name="Output 25" xfId="2749"/>
    <cellStyle name="Output 26" xfId="2750"/>
    <cellStyle name="Output 27" xfId="2751"/>
    <cellStyle name="Output 28" xfId="2752"/>
    <cellStyle name="Output 29" xfId="2753"/>
    <cellStyle name="Output 3" xfId="2754"/>
    <cellStyle name="Output 30" xfId="2755"/>
    <cellStyle name="Output 31" xfId="2756"/>
    <cellStyle name="Output 32" xfId="2757"/>
    <cellStyle name="Output 33" xfId="2758"/>
    <cellStyle name="Output 34" xfId="2759"/>
    <cellStyle name="Output 35" xfId="2760"/>
    <cellStyle name="Output 36" xfId="2761"/>
    <cellStyle name="Output 37" xfId="2762"/>
    <cellStyle name="Output 38" xfId="2763"/>
    <cellStyle name="Output 39" xfId="2764"/>
    <cellStyle name="Output 4" xfId="2765"/>
    <cellStyle name="Output 40" xfId="2766"/>
    <cellStyle name="Output 41" xfId="2767"/>
    <cellStyle name="Output 42" xfId="2768"/>
    <cellStyle name="Output 43" xfId="2769"/>
    <cellStyle name="Output 44" xfId="2770"/>
    <cellStyle name="Output 45" xfId="2771"/>
    <cellStyle name="Output 46" xfId="2772"/>
    <cellStyle name="Output 47" xfId="2773"/>
    <cellStyle name="Output 48" xfId="2774"/>
    <cellStyle name="Output 49" xfId="2775"/>
    <cellStyle name="Output 5" xfId="2776"/>
    <cellStyle name="Output 50" xfId="2777"/>
    <cellStyle name="Output 51" xfId="2778"/>
    <cellStyle name="Output 52" xfId="2779"/>
    <cellStyle name="Output 53" xfId="2780"/>
    <cellStyle name="Output 54" xfId="2781"/>
    <cellStyle name="Output 55" xfId="2782"/>
    <cellStyle name="Output 56" xfId="2783"/>
    <cellStyle name="Output 57" xfId="2784"/>
    <cellStyle name="Output 58" xfId="2785"/>
    <cellStyle name="Output 59" xfId="2786"/>
    <cellStyle name="Output 6" xfId="2787"/>
    <cellStyle name="Output 60" xfId="2788"/>
    <cellStyle name="Output 61" xfId="2789"/>
    <cellStyle name="Output 62" xfId="2790"/>
    <cellStyle name="Output 63" xfId="2791"/>
    <cellStyle name="Output 64" xfId="2792"/>
    <cellStyle name="Output 65" xfId="2793"/>
    <cellStyle name="Output 66" xfId="2794"/>
    <cellStyle name="Output 67" xfId="2795"/>
    <cellStyle name="Output 68" xfId="2796"/>
    <cellStyle name="Output 69" xfId="2797"/>
    <cellStyle name="Output 7" xfId="2798"/>
    <cellStyle name="Output 70" xfId="2799"/>
    <cellStyle name="Output 71" xfId="2800"/>
    <cellStyle name="Output 72" xfId="2801"/>
    <cellStyle name="Output 8" xfId="2802"/>
    <cellStyle name="Output 9" xfId="2803"/>
    <cellStyle name="Output Amounts" xfId="2804"/>
    <cellStyle name="Output Column Headings" xfId="2805"/>
    <cellStyle name="Output Line Items" xfId="2806"/>
    <cellStyle name="Output Report Heading" xfId="2807"/>
    <cellStyle name="Output Report Title" xfId="2808"/>
    <cellStyle name="Percent" xfId="7" builtinId="5"/>
    <cellStyle name="Percent 2" xfId="19"/>
    <cellStyle name="Percent 3" xfId="26"/>
    <cellStyle name="ReportTitlePrompt" xfId="2809"/>
    <cellStyle name="ReportTitleValue" xfId="2810"/>
    <cellStyle name="RowAcctAbovePrompt" xfId="2811"/>
    <cellStyle name="RowAcctSOBAbovePrompt" xfId="2812"/>
    <cellStyle name="RowAcctSOBValue" xfId="2813"/>
    <cellStyle name="RowAcctValue" xfId="2814"/>
    <cellStyle name="RowAttrAbovePrompt" xfId="2815"/>
    <cellStyle name="RowAttrValue" xfId="2816"/>
    <cellStyle name="RowColSetAbovePrompt" xfId="2817"/>
    <cellStyle name="RowColSetLeftPrompt" xfId="2818"/>
    <cellStyle name="RowColSetValue" xfId="2819"/>
    <cellStyle name="RowLeftPrompt" xfId="2820"/>
    <cellStyle name="SampleUsingFormatMask" xfId="2821"/>
    <cellStyle name="SampleWithNoFormatMask" xfId="2822"/>
    <cellStyle name="Total 10" xfId="2823"/>
    <cellStyle name="Total 11" xfId="2824"/>
    <cellStyle name="Total 12" xfId="2825"/>
    <cellStyle name="Total 13" xfId="2826"/>
    <cellStyle name="Total 14" xfId="2827"/>
    <cellStyle name="Total 15" xfId="2828"/>
    <cellStyle name="Total 16" xfId="2829"/>
    <cellStyle name="Total 17" xfId="2830"/>
    <cellStyle name="Total 18" xfId="2831"/>
    <cellStyle name="Total 19" xfId="2832"/>
    <cellStyle name="Total 2" xfId="2833"/>
    <cellStyle name="Total 20" xfId="2834"/>
    <cellStyle name="Total 21" xfId="2835"/>
    <cellStyle name="Total 22" xfId="2836"/>
    <cellStyle name="Total 23" xfId="2837"/>
    <cellStyle name="Total 24" xfId="2838"/>
    <cellStyle name="Total 25" xfId="2839"/>
    <cellStyle name="Total 26" xfId="2840"/>
    <cellStyle name="Total 27" xfId="2841"/>
    <cellStyle name="Total 28" xfId="2842"/>
    <cellStyle name="Total 29" xfId="2843"/>
    <cellStyle name="Total 3" xfId="2844"/>
    <cellStyle name="Total 30" xfId="2845"/>
    <cellStyle name="Total 31" xfId="2846"/>
    <cellStyle name="Total 32" xfId="2847"/>
    <cellStyle name="Total 33" xfId="2848"/>
    <cellStyle name="Total 34" xfId="2849"/>
    <cellStyle name="Total 35" xfId="2850"/>
    <cellStyle name="Total 36" xfId="2851"/>
    <cellStyle name="Total 37" xfId="2852"/>
    <cellStyle name="Total 38" xfId="2853"/>
    <cellStyle name="Total 39" xfId="2854"/>
    <cellStyle name="Total 4" xfId="2855"/>
    <cellStyle name="Total 40" xfId="2856"/>
    <cellStyle name="Total 41" xfId="2857"/>
    <cellStyle name="Total 42" xfId="2858"/>
    <cellStyle name="Total 43" xfId="2859"/>
    <cellStyle name="Total 44" xfId="2860"/>
    <cellStyle name="Total 45" xfId="2861"/>
    <cellStyle name="Total 46" xfId="2862"/>
    <cellStyle name="Total 47" xfId="2863"/>
    <cellStyle name="Total 48" xfId="2864"/>
    <cellStyle name="Total 49" xfId="2865"/>
    <cellStyle name="Total 5" xfId="2866"/>
    <cellStyle name="Total 50" xfId="2867"/>
    <cellStyle name="Total 51" xfId="2868"/>
    <cellStyle name="Total 52" xfId="2869"/>
    <cellStyle name="Total 53" xfId="2870"/>
    <cellStyle name="Total 54" xfId="2871"/>
    <cellStyle name="Total 55" xfId="2872"/>
    <cellStyle name="Total 56" xfId="2873"/>
    <cellStyle name="Total 57" xfId="2874"/>
    <cellStyle name="Total 58" xfId="2875"/>
    <cellStyle name="Total 59" xfId="2876"/>
    <cellStyle name="Total 6" xfId="2877"/>
    <cellStyle name="Total 60" xfId="2878"/>
    <cellStyle name="Total 61" xfId="2879"/>
    <cellStyle name="Total 62" xfId="2880"/>
    <cellStyle name="Total 63" xfId="2881"/>
    <cellStyle name="Total 64" xfId="2882"/>
    <cellStyle name="Total 65" xfId="2883"/>
    <cellStyle name="Total 66" xfId="2884"/>
    <cellStyle name="Total 67" xfId="2885"/>
    <cellStyle name="Total 68" xfId="2886"/>
    <cellStyle name="Total 69" xfId="2887"/>
    <cellStyle name="Total 7" xfId="2888"/>
    <cellStyle name="Total 70" xfId="2889"/>
    <cellStyle name="Total 71" xfId="2890"/>
    <cellStyle name="Total 72" xfId="2891"/>
    <cellStyle name="Total 8" xfId="2892"/>
    <cellStyle name="Total 9" xfId="2893"/>
    <cellStyle name="UploadThisRowValue" xfId="2894"/>
    <cellStyle name="Warning Text 10" xfId="2895"/>
    <cellStyle name="Warning Text 11" xfId="2896"/>
    <cellStyle name="Warning Text 12" xfId="2897"/>
    <cellStyle name="Warning Text 13" xfId="2898"/>
    <cellStyle name="Warning Text 14" xfId="2899"/>
    <cellStyle name="Warning Text 15" xfId="2900"/>
    <cellStyle name="Warning Text 16" xfId="2901"/>
    <cellStyle name="Warning Text 17" xfId="2902"/>
    <cellStyle name="Warning Text 18" xfId="2903"/>
    <cellStyle name="Warning Text 19" xfId="2904"/>
    <cellStyle name="Warning Text 2" xfId="2905"/>
    <cellStyle name="Warning Text 20" xfId="2906"/>
    <cellStyle name="Warning Text 21" xfId="2907"/>
    <cellStyle name="Warning Text 22" xfId="2908"/>
    <cellStyle name="Warning Text 23" xfId="2909"/>
    <cellStyle name="Warning Text 24" xfId="2910"/>
    <cellStyle name="Warning Text 25" xfId="2911"/>
    <cellStyle name="Warning Text 26" xfId="2912"/>
    <cellStyle name="Warning Text 27" xfId="2913"/>
    <cellStyle name="Warning Text 28" xfId="2914"/>
    <cellStyle name="Warning Text 29" xfId="2915"/>
    <cellStyle name="Warning Text 3" xfId="2916"/>
    <cellStyle name="Warning Text 30" xfId="2917"/>
    <cellStyle name="Warning Text 31" xfId="2918"/>
    <cellStyle name="Warning Text 32" xfId="2919"/>
    <cellStyle name="Warning Text 33" xfId="2920"/>
    <cellStyle name="Warning Text 34" xfId="2921"/>
    <cellStyle name="Warning Text 35" xfId="2922"/>
    <cellStyle name="Warning Text 36" xfId="2923"/>
    <cellStyle name="Warning Text 37" xfId="2924"/>
    <cellStyle name="Warning Text 38" xfId="2925"/>
    <cellStyle name="Warning Text 39" xfId="2926"/>
    <cellStyle name="Warning Text 4" xfId="2927"/>
    <cellStyle name="Warning Text 40" xfId="2928"/>
    <cellStyle name="Warning Text 41" xfId="2929"/>
    <cellStyle name="Warning Text 42" xfId="2930"/>
    <cellStyle name="Warning Text 43" xfId="2931"/>
    <cellStyle name="Warning Text 44" xfId="2932"/>
    <cellStyle name="Warning Text 45" xfId="2933"/>
    <cellStyle name="Warning Text 46" xfId="2934"/>
    <cellStyle name="Warning Text 47" xfId="2935"/>
    <cellStyle name="Warning Text 48" xfId="2936"/>
    <cellStyle name="Warning Text 49" xfId="2937"/>
    <cellStyle name="Warning Text 5" xfId="2938"/>
    <cellStyle name="Warning Text 50" xfId="2939"/>
    <cellStyle name="Warning Text 51" xfId="2940"/>
    <cellStyle name="Warning Text 52" xfId="2941"/>
    <cellStyle name="Warning Text 53" xfId="2942"/>
    <cellStyle name="Warning Text 54" xfId="2943"/>
    <cellStyle name="Warning Text 55" xfId="2944"/>
    <cellStyle name="Warning Text 56" xfId="2945"/>
    <cellStyle name="Warning Text 57" xfId="2946"/>
    <cellStyle name="Warning Text 58" xfId="2947"/>
    <cellStyle name="Warning Text 59" xfId="2948"/>
    <cellStyle name="Warning Text 6" xfId="2949"/>
    <cellStyle name="Warning Text 60" xfId="2950"/>
    <cellStyle name="Warning Text 61" xfId="2951"/>
    <cellStyle name="Warning Text 62" xfId="2952"/>
    <cellStyle name="Warning Text 63" xfId="2953"/>
    <cellStyle name="Warning Text 64" xfId="2954"/>
    <cellStyle name="Warning Text 65" xfId="2955"/>
    <cellStyle name="Warning Text 66" xfId="2956"/>
    <cellStyle name="Warning Text 67" xfId="2957"/>
    <cellStyle name="Warning Text 68" xfId="2958"/>
    <cellStyle name="Warning Text 69" xfId="2959"/>
    <cellStyle name="Warning Text 7" xfId="2960"/>
    <cellStyle name="Warning Text 70" xfId="2961"/>
    <cellStyle name="Warning Text 71" xfId="2962"/>
    <cellStyle name="Warning Text 72" xfId="2963"/>
    <cellStyle name="Warning Text 8" xfId="2964"/>
    <cellStyle name="Warning Text 9" xfId="29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2012%20WA%20GRC/Adjustments/2012%20WA%20Gas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SUMMARY"/>
      <sheetName val="ADJ DETAIL INPUT"/>
      <sheetName val="LEAD SHEETS-DO NOT ENTER"/>
      <sheetName val="ROO INPUT"/>
      <sheetName val="DEBT CALC"/>
      <sheetName val="Capital Structure Revenue-STD"/>
      <sheetName val="Recap Summary-for sttlmt disc"/>
    </sheetNames>
    <sheetDataSet>
      <sheetData sheetId="0"/>
      <sheetData sheetId="1">
        <row r="14">
          <cell r="M14">
            <v>2.9700000000000001E-2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20"/>
  <sheetViews>
    <sheetView tabSelected="1" zoomScale="90" zoomScaleNormal="90" zoomScaleSheetLayoutView="145" workbookViewId="0">
      <pane xSplit="5" ySplit="12" topLeftCell="F13" activePane="bottomRight" state="frozen"/>
      <selection activeCell="E47" sqref="E47"/>
      <selection pane="topRight" activeCell="E47" sqref="E47"/>
      <selection pane="bottomLeft" activeCell="E47" sqref="E47"/>
      <selection pane="bottomRight" activeCell="T75" sqref="T75"/>
    </sheetView>
  </sheetViews>
  <sheetFormatPr defaultColWidth="10.7109375" defaultRowHeight="12.75"/>
  <cols>
    <col min="1" max="1" width="5.7109375" style="197" customWidth="1"/>
    <col min="2" max="3" width="1.7109375" style="159" customWidth="1"/>
    <col min="4" max="4" width="28.7109375" style="159" customWidth="1"/>
    <col min="5" max="5" width="13.42578125" style="161" customWidth="1"/>
    <col min="6" max="6" width="11" style="161" customWidth="1"/>
    <col min="7" max="7" width="15.5703125" style="161" customWidth="1"/>
    <col min="8" max="8" width="17" style="161" customWidth="1"/>
    <col min="9" max="9" width="13.28515625" style="161" customWidth="1"/>
    <col min="10" max="13" width="13.140625" style="161" customWidth="1"/>
    <col min="14" max="14" width="12.140625" style="161" customWidth="1"/>
    <col min="15" max="15" width="13.140625" style="162" customWidth="1"/>
    <col min="16" max="17" width="11.5703125" style="162" customWidth="1"/>
    <col min="18" max="19" width="11.5703125" style="150" customWidth="1"/>
    <col min="20" max="20" width="11.42578125" style="162" customWidth="1"/>
    <col min="21" max="21" width="11.42578125" style="161" customWidth="1"/>
    <col min="22" max="22" width="2.140625" style="150" customWidth="1"/>
    <col min="23" max="23" width="11.42578125" style="150" hidden="1" customWidth="1"/>
    <col min="24" max="24" width="11.42578125" style="161" hidden="1" customWidth="1"/>
    <col min="25" max="27" width="11.42578125" style="150" hidden="1" customWidth="1"/>
    <col min="28" max="29" width="11.42578125" style="161" hidden="1" customWidth="1"/>
    <col min="30" max="30" width="11.42578125" style="162" hidden="1" customWidth="1"/>
    <col min="31" max="31" width="11.7109375" style="166" customWidth="1"/>
    <col min="32" max="32" width="10.7109375" style="159" customWidth="1"/>
    <col min="33" max="33" width="9.140625" style="167" customWidth="1"/>
    <col min="34" max="34" width="11" style="198" customWidth="1"/>
    <col min="35" max="39" width="10.7109375" style="159" customWidth="1"/>
    <col min="40" max="16384" width="10.7109375" style="159"/>
  </cols>
  <sheetData>
    <row r="1" spans="1:34">
      <c r="F1" s="264" t="s">
        <v>214</v>
      </c>
      <c r="G1" s="265" t="s">
        <v>215</v>
      </c>
    </row>
    <row r="2" spans="1:34" ht="12.75" customHeight="1">
      <c r="A2" s="158" t="str">
        <f>'ROO INPUT'!A3:C3</f>
        <v>AVISTA UTILITIES</v>
      </c>
      <c r="E2" s="160"/>
      <c r="F2" s="159"/>
      <c r="G2" s="159"/>
      <c r="H2" s="163"/>
      <c r="L2" s="164"/>
      <c r="M2" s="163"/>
      <c r="N2" s="165"/>
      <c r="O2" s="163"/>
      <c r="P2" s="163"/>
      <c r="Q2" s="163"/>
    </row>
    <row r="3" spans="1:34" ht="12.75" customHeight="1">
      <c r="A3" s="158" t="str">
        <f>'ROO INPUT'!A4:C4</f>
        <v xml:space="preserve">WASHINGTON NATURAL GAS RESULTS </v>
      </c>
      <c r="E3" s="160"/>
      <c r="G3" s="158"/>
      <c r="H3" s="163"/>
      <c r="L3" s="164"/>
      <c r="M3" s="163"/>
      <c r="N3" s="165"/>
      <c r="O3" s="163"/>
      <c r="P3" s="163"/>
      <c r="Q3" s="163"/>
    </row>
    <row r="4" spans="1:34" ht="12.75" customHeight="1">
      <c r="A4" s="158" t="str">
        <f>'ROO INPUT'!A5:C5</f>
        <v>TWELVE MONTHS ENDED DECEMBER 31, 2012</v>
      </c>
      <c r="E4" s="168"/>
      <c r="F4" s="162"/>
      <c r="G4" s="158"/>
      <c r="H4" s="163"/>
      <c r="L4" s="164"/>
      <c r="M4" s="163"/>
      <c r="N4" s="165"/>
      <c r="O4" s="163"/>
      <c r="P4" s="163"/>
      <c r="Q4" s="163"/>
    </row>
    <row r="5" spans="1:34">
      <c r="A5" s="158" t="str">
        <f>'ROO INPUT'!A6:C6</f>
        <v xml:space="preserve">(000'S OF DOLLARS)   </v>
      </c>
      <c r="B5" s="158"/>
      <c r="C5" s="158"/>
      <c r="D5" s="158"/>
      <c r="E5" s="158"/>
      <c r="F5" s="169"/>
      <c r="G5" s="169"/>
      <c r="N5" s="443"/>
    </row>
    <row r="6" spans="1:34" ht="4.5" customHeight="1">
      <c r="A6" s="158"/>
      <c r="G6" s="158"/>
      <c r="N6" s="443"/>
      <c r="U6" s="150"/>
      <c r="W6" s="151"/>
      <c r="X6" s="151"/>
      <c r="Y6" s="151"/>
      <c r="Z6" s="151"/>
      <c r="AB6" s="151"/>
      <c r="AC6" s="151"/>
      <c r="AD6" s="151"/>
    </row>
    <row r="7" spans="1:34" s="171" customFormat="1" ht="6.75" customHeight="1">
      <c r="A7" s="170"/>
      <c r="E7" s="172"/>
      <c r="F7" s="172"/>
      <c r="G7" s="172"/>
      <c r="H7" s="167"/>
      <c r="I7" s="442" t="s">
        <v>437</v>
      </c>
      <c r="J7" s="151"/>
      <c r="K7" s="172"/>
      <c r="L7" s="172"/>
      <c r="M7" s="172"/>
      <c r="N7" s="444"/>
      <c r="O7" s="442" t="s">
        <v>437</v>
      </c>
      <c r="P7" s="442" t="s">
        <v>437</v>
      </c>
      <c r="Q7" s="442" t="s">
        <v>437</v>
      </c>
      <c r="R7" s="442" t="s">
        <v>437</v>
      </c>
      <c r="S7" s="151"/>
      <c r="T7" s="172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74"/>
      <c r="AH7" s="155"/>
    </row>
    <row r="8" spans="1:34" s="171" customFormat="1" ht="12" customHeight="1">
      <c r="A8" s="175"/>
      <c r="B8" s="176"/>
      <c r="C8" s="177"/>
      <c r="D8" s="178"/>
      <c r="E8" s="179" t="s">
        <v>0</v>
      </c>
      <c r="F8" s="179" t="s">
        <v>1</v>
      </c>
      <c r="G8" s="179" t="s">
        <v>247</v>
      </c>
      <c r="H8" s="179" t="s">
        <v>174</v>
      </c>
      <c r="I8" s="179" t="s">
        <v>2</v>
      </c>
      <c r="J8" s="179"/>
      <c r="K8" s="179"/>
      <c r="L8" s="179" t="s">
        <v>3</v>
      </c>
      <c r="M8" s="179" t="s">
        <v>4</v>
      </c>
      <c r="N8" s="445" t="s">
        <v>439</v>
      </c>
      <c r="O8" s="179"/>
      <c r="P8" s="179" t="s">
        <v>6</v>
      </c>
      <c r="Q8" s="179" t="s">
        <v>5</v>
      </c>
      <c r="R8" s="152" t="s">
        <v>175</v>
      </c>
      <c r="S8" s="152" t="s">
        <v>5</v>
      </c>
      <c r="T8" s="179"/>
      <c r="U8" s="152"/>
      <c r="V8" s="152"/>
      <c r="W8" s="152"/>
      <c r="X8" s="152"/>
      <c r="Y8" s="152"/>
      <c r="Z8" s="152"/>
      <c r="AA8" s="152"/>
      <c r="AB8" s="152"/>
      <c r="AC8" s="152"/>
      <c r="AD8" s="179"/>
      <c r="AE8" s="166"/>
      <c r="AH8" s="155"/>
    </row>
    <row r="9" spans="1:34" s="171" customFormat="1">
      <c r="A9" s="180" t="s">
        <v>7</v>
      </c>
      <c r="B9" s="181"/>
      <c r="C9" s="182"/>
      <c r="D9" s="183"/>
      <c r="E9" s="184" t="s">
        <v>8</v>
      </c>
      <c r="F9" s="184" t="s">
        <v>9</v>
      </c>
      <c r="G9" s="184" t="s">
        <v>13</v>
      </c>
      <c r="H9" s="184" t="s">
        <v>119</v>
      </c>
      <c r="I9" s="184" t="s">
        <v>10</v>
      </c>
      <c r="J9" s="184" t="s">
        <v>11</v>
      </c>
      <c r="K9" s="184" t="s">
        <v>118</v>
      </c>
      <c r="L9" s="184" t="s">
        <v>12</v>
      </c>
      <c r="M9" s="184" t="s">
        <v>13</v>
      </c>
      <c r="N9" s="446" t="s">
        <v>438</v>
      </c>
      <c r="O9" s="186" t="s">
        <v>132</v>
      </c>
      <c r="P9" s="186" t="s">
        <v>15</v>
      </c>
      <c r="Q9" s="186" t="s">
        <v>134</v>
      </c>
      <c r="R9" s="153" t="s">
        <v>176</v>
      </c>
      <c r="S9" s="153" t="s">
        <v>14</v>
      </c>
      <c r="T9" s="184" t="s">
        <v>16</v>
      </c>
      <c r="U9" s="186"/>
      <c r="V9" s="185"/>
      <c r="W9" s="153"/>
      <c r="X9" s="153"/>
      <c r="Y9" s="153"/>
      <c r="Z9" s="153"/>
      <c r="AA9" s="153"/>
      <c r="AB9" s="153"/>
      <c r="AC9" s="153"/>
      <c r="AD9" s="184" t="s">
        <v>17</v>
      </c>
      <c r="AE9" s="166"/>
      <c r="AH9" s="155"/>
    </row>
    <row r="10" spans="1:34" s="171" customFormat="1">
      <c r="A10" s="187" t="s">
        <v>18</v>
      </c>
      <c r="B10" s="188"/>
      <c r="C10" s="189"/>
      <c r="D10" s="190" t="s">
        <v>19</v>
      </c>
      <c r="E10" s="191" t="s">
        <v>20</v>
      </c>
      <c r="F10" s="191" t="s">
        <v>21</v>
      </c>
      <c r="G10" s="191" t="s">
        <v>248</v>
      </c>
      <c r="H10" s="191" t="s">
        <v>120</v>
      </c>
      <c r="I10" s="191" t="s">
        <v>23</v>
      </c>
      <c r="J10" s="191" t="s">
        <v>24</v>
      </c>
      <c r="K10" s="191" t="s">
        <v>12</v>
      </c>
      <c r="L10" s="191" t="s">
        <v>22</v>
      </c>
      <c r="M10" s="191" t="s">
        <v>25</v>
      </c>
      <c r="N10" s="447" t="s">
        <v>27</v>
      </c>
      <c r="O10" s="193" t="s">
        <v>133</v>
      </c>
      <c r="P10" s="193" t="s">
        <v>28</v>
      </c>
      <c r="Q10" s="193" t="s">
        <v>23</v>
      </c>
      <c r="R10" s="154" t="s">
        <v>124</v>
      </c>
      <c r="S10" s="154" t="s">
        <v>26</v>
      </c>
      <c r="T10" s="191" t="s">
        <v>29</v>
      </c>
      <c r="U10" s="193"/>
      <c r="V10" s="192"/>
      <c r="W10" s="154"/>
      <c r="X10" s="194"/>
      <c r="Y10" s="195"/>
      <c r="Z10" s="364"/>
      <c r="AA10" s="154"/>
      <c r="AB10" s="194"/>
      <c r="AC10" s="154"/>
      <c r="AD10" s="191" t="s">
        <v>29</v>
      </c>
      <c r="AE10" s="166"/>
      <c r="AH10" s="155"/>
    </row>
    <row r="11" spans="1:34" s="171" customFormat="1" ht="12">
      <c r="A11" s="170"/>
      <c r="B11" s="231" t="s">
        <v>191</v>
      </c>
      <c r="E11" s="232">
        <v>1</v>
      </c>
      <c r="F11" s="232">
        <f>E11+0.01</f>
        <v>1.01</v>
      </c>
      <c r="G11" s="232">
        <f t="shared" ref="G11" si="0">F11+0.01</f>
        <v>1.02</v>
      </c>
      <c r="H11" s="232">
        <v>2.0099999999999998</v>
      </c>
      <c r="I11" s="232">
        <f>H11+0.01</f>
        <v>2.0199999999999996</v>
      </c>
      <c r="J11" s="232">
        <f t="shared" ref="J11:O11" si="1">I11+0.01</f>
        <v>2.0299999999999994</v>
      </c>
      <c r="K11" s="232">
        <f t="shared" si="1"/>
        <v>2.0399999999999991</v>
      </c>
      <c r="L11" s="232">
        <f t="shared" si="1"/>
        <v>2.0499999999999989</v>
      </c>
      <c r="M11" s="232">
        <f t="shared" si="1"/>
        <v>2.0599999999999987</v>
      </c>
      <c r="N11" s="448">
        <f t="shared" si="1"/>
        <v>2.0699999999999985</v>
      </c>
      <c r="O11" s="232">
        <f t="shared" si="1"/>
        <v>2.0799999999999983</v>
      </c>
      <c r="P11" s="232">
        <f t="shared" ref="P11" si="2">O11+0.01</f>
        <v>2.0899999999999981</v>
      </c>
      <c r="Q11" s="232">
        <f t="shared" ref="Q11" si="3">P11+0.01</f>
        <v>2.0999999999999979</v>
      </c>
      <c r="R11" s="232">
        <f t="shared" ref="R11" si="4">Q11+0.01</f>
        <v>2.1099999999999977</v>
      </c>
      <c r="S11" s="232">
        <f t="shared" ref="S11" si="5">R11+0.01</f>
        <v>2.1199999999999974</v>
      </c>
      <c r="T11" s="172"/>
      <c r="U11" s="234"/>
      <c r="V11" s="234"/>
      <c r="W11" s="234"/>
      <c r="X11" s="234"/>
      <c r="Y11" s="234"/>
      <c r="Z11" s="234"/>
      <c r="AA11" s="234"/>
      <c r="AB11" s="234"/>
      <c r="AC11" s="234"/>
      <c r="AD11" s="172" t="s">
        <v>36</v>
      </c>
      <c r="AE11" s="196"/>
      <c r="AH11" s="217"/>
    </row>
    <row r="12" spans="1:34" s="171" customFormat="1">
      <c r="A12" s="170"/>
      <c r="B12" s="231" t="s">
        <v>192</v>
      </c>
      <c r="E12" s="172" t="s">
        <v>193</v>
      </c>
      <c r="F12" s="172" t="s">
        <v>194</v>
      </c>
      <c r="G12" s="172" t="s">
        <v>195</v>
      </c>
      <c r="H12" s="172" t="s">
        <v>196</v>
      </c>
      <c r="I12" s="172" t="s">
        <v>197</v>
      </c>
      <c r="J12" s="172" t="s">
        <v>198</v>
      </c>
      <c r="K12" s="172" t="s">
        <v>199</v>
      </c>
      <c r="L12" s="172" t="s">
        <v>200</v>
      </c>
      <c r="M12" s="172" t="s">
        <v>201</v>
      </c>
      <c r="N12" s="449" t="s">
        <v>202</v>
      </c>
      <c r="O12" s="172" t="s">
        <v>203</v>
      </c>
      <c r="P12" s="172" t="s">
        <v>204</v>
      </c>
      <c r="Q12" s="172" t="s">
        <v>205</v>
      </c>
      <c r="R12" s="151" t="s">
        <v>206</v>
      </c>
      <c r="S12" s="151" t="s">
        <v>207</v>
      </c>
      <c r="T12" s="172"/>
      <c r="U12" s="172"/>
      <c r="V12" s="151"/>
      <c r="W12" s="151"/>
      <c r="X12" s="172"/>
      <c r="Y12" s="151"/>
      <c r="Z12" s="151"/>
      <c r="AA12" s="151"/>
      <c r="AB12" s="172"/>
      <c r="AC12" s="172"/>
      <c r="AD12" s="172"/>
      <c r="AE12" s="235"/>
      <c r="AG12" s="236"/>
      <c r="AH12" s="155"/>
    </row>
    <row r="13" spans="1:34">
      <c r="N13" s="450"/>
      <c r="O13" s="161"/>
      <c r="P13" s="161"/>
      <c r="Q13" s="161"/>
    </row>
    <row r="14" spans="1:34">
      <c r="B14" s="159" t="s">
        <v>37</v>
      </c>
      <c r="N14" s="450"/>
      <c r="O14" s="161"/>
      <c r="P14" s="161"/>
      <c r="Q14" s="161"/>
    </row>
    <row r="15" spans="1:34" s="199" customFormat="1">
      <c r="A15" s="197">
        <v>1</v>
      </c>
      <c r="B15" s="199" t="s">
        <v>38</v>
      </c>
      <c r="E15" s="366">
        <f>'ROO INPUT'!$F15</f>
        <v>143053</v>
      </c>
      <c r="F15" s="367">
        <v>0</v>
      </c>
      <c r="G15" s="367">
        <v>0</v>
      </c>
      <c r="H15" s="367">
        <v>4314</v>
      </c>
      <c r="I15" s="368">
        <v>-5319</v>
      </c>
      <c r="J15" s="367">
        <v>0</v>
      </c>
      <c r="K15" s="368">
        <v>0</v>
      </c>
      <c r="L15" s="367">
        <v>0</v>
      </c>
      <c r="M15" s="367">
        <v>0</v>
      </c>
      <c r="N15" s="451">
        <v>0</v>
      </c>
      <c r="O15" s="367">
        <v>0</v>
      </c>
      <c r="P15" s="367">
        <v>0</v>
      </c>
      <c r="Q15" s="367">
        <v>0</v>
      </c>
      <c r="R15" s="367">
        <v>0</v>
      </c>
      <c r="S15" s="367">
        <v>0</v>
      </c>
      <c r="T15" s="369">
        <f>SUM(E15:S15)</f>
        <v>142048</v>
      </c>
      <c r="U15" s="367"/>
      <c r="V15" s="367"/>
      <c r="W15" s="367"/>
      <c r="X15" s="367"/>
      <c r="Y15" s="367"/>
      <c r="Z15" s="367"/>
      <c r="AA15" s="367"/>
      <c r="AB15" s="367"/>
      <c r="AC15" s="367"/>
      <c r="AD15" s="369">
        <f>SUM(T15:AC15)</f>
        <v>142048</v>
      </c>
      <c r="AE15" s="166"/>
      <c r="AH15" s="218"/>
    </row>
    <row r="16" spans="1:34">
      <c r="A16" s="197">
        <v>2</v>
      </c>
      <c r="B16" s="200" t="s">
        <v>39</v>
      </c>
      <c r="D16" s="200"/>
      <c r="E16" s="239">
        <f>'ROO INPUT'!$F16</f>
        <v>3725</v>
      </c>
      <c r="F16" s="240">
        <v>0</v>
      </c>
      <c r="G16" s="240">
        <v>0</v>
      </c>
      <c r="H16" s="240">
        <v>0</v>
      </c>
      <c r="I16" s="240">
        <v>-98</v>
      </c>
      <c r="J16" s="240">
        <v>0</v>
      </c>
      <c r="K16" s="240">
        <v>0</v>
      </c>
      <c r="L16" s="240">
        <v>0</v>
      </c>
      <c r="M16" s="240">
        <v>0</v>
      </c>
      <c r="N16" s="452">
        <v>0</v>
      </c>
      <c r="O16" s="240">
        <v>0</v>
      </c>
      <c r="P16" s="240">
        <v>0</v>
      </c>
      <c r="Q16" s="240">
        <v>0</v>
      </c>
      <c r="R16" s="240">
        <v>0</v>
      </c>
      <c r="S16" s="240">
        <v>0</v>
      </c>
      <c r="T16" s="242">
        <f t="shared" ref="T16:T17" si="6">SUM(E16:S16)</f>
        <v>3627</v>
      </c>
      <c r="U16" s="240"/>
      <c r="V16" s="240"/>
      <c r="W16" s="240"/>
      <c r="X16" s="240"/>
      <c r="Y16" s="240"/>
      <c r="Z16" s="240"/>
      <c r="AA16" s="240"/>
      <c r="AB16" s="240"/>
      <c r="AC16" s="240"/>
      <c r="AD16" s="242">
        <f>SUM(T16:AC16)</f>
        <v>3627</v>
      </c>
      <c r="AH16" s="156"/>
    </row>
    <row r="17" spans="1:34">
      <c r="A17" s="197">
        <v>3</v>
      </c>
      <c r="B17" s="200" t="s">
        <v>40</v>
      </c>
      <c r="D17" s="200"/>
      <c r="E17" s="244">
        <f>'ROO INPUT'!$F17</f>
        <v>68107</v>
      </c>
      <c r="F17" s="245">
        <v>0</v>
      </c>
      <c r="G17" s="245">
        <v>0</v>
      </c>
      <c r="H17" s="245">
        <v>0</v>
      </c>
      <c r="I17" s="245">
        <v>0</v>
      </c>
      <c r="J17" s="245">
        <v>0</v>
      </c>
      <c r="K17" s="245">
        <v>0</v>
      </c>
      <c r="L17" s="245">
        <v>0</v>
      </c>
      <c r="M17" s="245">
        <v>0</v>
      </c>
      <c r="N17" s="453">
        <v>0</v>
      </c>
      <c r="O17" s="245">
        <v>0</v>
      </c>
      <c r="P17" s="245">
        <v>0</v>
      </c>
      <c r="Q17" s="245">
        <v>0</v>
      </c>
      <c r="R17" s="245">
        <v>0</v>
      </c>
      <c r="S17" s="245">
        <v>0</v>
      </c>
      <c r="T17" s="246">
        <f t="shared" si="6"/>
        <v>68107</v>
      </c>
      <c r="U17" s="245"/>
      <c r="V17" s="245"/>
      <c r="W17" s="245"/>
      <c r="X17" s="245"/>
      <c r="Y17" s="245"/>
      <c r="Z17" s="245"/>
      <c r="AA17" s="245"/>
      <c r="AB17" s="245"/>
      <c r="AC17" s="245"/>
      <c r="AD17" s="246">
        <f>SUM(T17:AC17)</f>
        <v>68107</v>
      </c>
      <c r="AH17" s="156"/>
    </row>
    <row r="18" spans="1:34">
      <c r="A18" s="197">
        <v>4</v>
      </c>
      <c r="B18" s="159" t="s">
        <v>41</v>
      </c>
      <c r="C18" s="200"/>
      <c r="D18" s="200"/>
      <c r="E18" s="239">
        <f>SUM(E15:E17)</f>
        <v>214885</v>
      </c>
      <c r="F18" s="239">
        <f t="shared" ref="F18:O18" si="7">SUM(F15:F17)</f>
        <v>0</v>
      </c>
      <c r="G18" s="239">
        <f t="shared" si="7"/>
        <v>0</v>
      </c>
      <c r="H18" s="239">
        <f t="shared" si="7"/>
        <v>4314</v>
      </c>
      <c r="I18" s="239">
        <f t="shared" ref="I18" si="8">SUM(I15:I17)</f>
        <v>-5417</v>
      </c>
      <c r="J18" s="239">
        <f t="shared" si="7"/>
        <v>0</v>
      </c>
      <c r="K18" s="239">
        <f t="shared" si="7"/>
        <v>0</v>
      </c>
      <c r="L18" s="239">
        <f t="shared" si="7"/>
        <v>0</v>
      </c>
      <c r="M18" s="239">
        <f t="shared" si="7"/>
        <v>0</v>
      </c>
      <c r="N18" s="239">
        <f t="shared" si="7"/>
        <v>0</v>
      </c>
      <c r="O18" s="239">
        <f t="shared" si="7"/>
        <v>0</v>
      </c>
      <c r="P18" s="239">
        <f t="shared" ref="P18" si="9">SUM(P15:P17)</f>
        <v>0</v>
      </c>
      <c r="Q18" s="239">
        <f t="shared" ref="Q18" si="10">SUM(Q15:Q17)</f>
        <v>0</v>
      </c>
      <c r="R18" s="239">
        <f t="shared" ref="R18" si="11">SUM(R15:R17)</f>
        <v>0</v>
      </c>
      <c r="S18" s="239">
        <f t="shared" ref="S18" si="12">SUM(S15:S17)</f>
        <v>0</v>
      </c>
      <c r="T18" s="242">
        <f>SUM(T15:T17)</f>
        <v>213782</v>
      </c>
      <c r="U18" s="239"/>
      <c r="V18" s="239"/>
      <c r="W18" s="239"/>
      <c r="X18" s="239"/>
      <c r="Y18" s="239"/>
      <c r="Z18" s="239"/>
      <c r="AA18" s="239"/>
      <c r="AB18" s="239"/>
      <c r="AC18" s="239"/>
      <c r="AD18" s="242">
        <f>SUM(AD15:AD17)</f>
        <v>213782</v>
      </c>
      <c r="AH18" s="219"/>
    </row>
    <row r="19" spans="1:34">
      <c r="C19" s="200"/>
      <c r="D19" s="200"/>
      <c r="E19" s="239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2"/>
      <c r="U19" s="243"/>
      <c r="V19" s="243"/>
      <c r="W19" s="243"/>
      <c r="X19" s="243"/>
      <c r="Y19" s="243"/>
      <c r="Z19" s="243"/>
      <c r="AA19" s="243"/>
      <c r="AB19" s="243"/>
      <c r="AC19" s="243"/>
      <c r="AD19" s="242"/>
      <c r="AH19" s="156"/>
    </row>
    <row r="20" spans="1:34">
      <c r="B20" s="159" t="s">
        <v>42</v>
      </c>
      <c r="C20" s="200"/>
      <c r="D20" s="200"/>
      <c r="E20" s="239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2"/>
      <c r="U20" s="243"/>
      <c r="V20" s="243"/>
      <c r="W20" s="243"/>
      <c r="X20" s="243"/>
      <c r="Y20" s="243"/>
      <c r="Z20" s="243"/>
      <c r="AA20" s="243"/>
      <c r="AB20" s="243"/>
      <c r="AC20" s="243"/>
      <c r="AD20" s="242"/>
      <c r="AH20" s="156"/>
    </row>
    <row r="21" spans="1:34">
      <c r="B21" s="200" t="s">
        <v>212</v>
      </c>
      <c r="D21" s="200"/>
      <c r="E21" s="239"/>
      <c r="F21" s="240"/>
      <c r="G21" s="240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2"/>
      <c r="U21" s="240"/>
      <c r="V21" s="240"/>
      <c r="W21" s="240"/>
      <c r="X21" s="240"/>
      <c r="Y21" s="240"/>
      <c r="Z21" s="240"/>
      <c r="AA21" s="240"/>
      <c r="AB21" s="240"/>
      <c r="AC21" s="240"/>
      <c r="AD21" s="242"/>
      <c r="AH21" s="156"/>
    </row>
    <row r="22" spans="1:34">
      <c r="A22" s="197">
        <v>5</v>
      </c>
      <c r="C22" s="200" t="s">
        <v>43</v>
      </c>
      <c r="D22" s="200"/>
      <c r="E22" s="239">
        <f>'ROO INPUT'!$F22</f>
        <v>136466</v>
      </c>
      <c r="F22" s="240">
        <v>0</v>
      </c>
      <c r="G22" s="240">
        <v>0</v>
      </c>
      <c r="H22" s="240">
        <v>2607</v>
      </c>
      <c r="I22" s="240">
        <v>0</v>
      </c>
      <c r="J22" s="240">
        <v>0</v>
      </c>
      <c r="K22" s="240">
        <v>0</v>
      </c>
      <c r="L22" s="240">
        <v>0</v>
      </c>
      <c r="M22" s="240">
        <v>0</v>
      </c>
      <c r="N22" s="240">
        <v>0</v>
      </c>
      <c r="O22" s="240">
        <v>0</v>
      </c>
      <c r="P22" s="240">
        <v>0</v>
      </c>
      <c r="Q22" s="240">
        <v>0</v>
      </c>
      <c r="R22" s="240">
        <v>0</v>
      </c>
      <c r="S22" s="240">
        <v>0</v>
      </c>
      <c r="T22" s="242">
        <f t="shared" ref="T22:T24" si="13">SUM(E22:S22)</f>
        <v>139073</v>
      </c>
      <c r="U22" s="240"/>
      <c r="V22" s="240"/>
      <c r="W22" s="240"/>
      <c r="X22" s="240"/>
      <c r="Y22" s="240"/>
      <c r="Z22" s="240"/>
      <c r="AA22" s="240"/>
      <c r="AB22" s="240"/>
      <c r="AC22" s="240"/>
      <c r="AD22" s="242">
        <f>SUM(T22:AC22)</f>
        <v>139073</v>
      </c>
      <c r="AH22" s="156"/>
    </row>
    <row r="23" spans="1:34">
      <c r="A23" s="197">
        <v>6</v>
      </c>
      <c r="C23" s="200" t="s">
        <v>44</v>
      </c>
      <c r="D23" s="200"/>
      <c r="E23" s="239">
        <f>'ROO INPUT'!$F23</f>
        <v>130</v>
      </c>
      <c r="F23" s="240">
        <v>0</v>
      </c>
      <c r="G23" s="240">
        <v>0</v>
      </c>
      <c r="H23" s="240">
        <v>0</v>
      </c>
      <c r="I23" s="240">
        <v>0</v>
      </c>
      <c r="J23" s="240">
        <v>0</v>
      </c>
      <c r="K23" s="240">
        <v>0</v>
      </c>
      <c r="L23" s="240">
        <v>0</v>
      </c>
      <c r="M23" s="240">
        <v>0</v>
      </c>
      <c r="N23" s="240">
        <v>0</v>
      </c>
      <c r="O23" s="240">
        <v>0</v>
      </c>
      <c r="P23" s="240">
        <v>0</v>
      </c>
      <c r="Q23" s="240">
        <v>0</v>
      </c>
      <c r="R23" s="240">
        <v>0</v>
      </c>
      <c r="S23" s="240">
        <v>0</v>
      </c>
      <c r="T23" s="242">
        <f t="shared" si="13"/>
        <v>130</v>
      </c>
      <c r="U23" s="240"/>
      <c r="V23" s="240"/>
      <c r="W23" s="240"/>
      <c r="X23" s="240"/>
      <c r="Y23" s="240"/>
      <c r="Z23" s="240"/>
      <c r="AA23" s="240"/>
      <c r="AB23" s="240"/>
      <c r="AC23" s="240"/>
      <c r="AD23" s="242">
        <f>SUM(T23:AC23)</f>
        <v>130</v>
      </c>
      <c r="AH23" s="156"/>
    </row>
    <row r="24" spans="1:34">
      <c r="A24" s="197">
        <v>7</v>
      </c>
      <c r="C24" s="200" t="s">
        <v>45</v>
      </c>
      <c r="D24" s="200"/>
      <c r="E24" s="244">
        <f>'ROO INPUT'!$F24</f>
        <v>4352</v>
      </c>
      <c r="F24" s="245">
        <v>0</v>
      </c>
      <c r="G24" s="245">
        <v>0</v>
      </c>
      <c r="H24" s="245">
        <v>0</v>
      </c>
      <c r="I24" s="245">
        <v>0</v>
      </c>
      <c r="J24" s="245">
        <v>0</v>
      </c>
      <c r="K24" s="245">
        <v>0</v>
      </c>
      <c r="L24" s="245">
        <v>0</v>
      </c>
      <c r="M24" s="245">
        <v>0</v>
      </c>
      <c r="N24" s="245">
        <v>0</v>
      </c>
      <c r="O24" s="245">
        <v>0</v>
      </c>
      <c r="P24" s="245">
        <v>0</v>
      </c>
      <c r="Q24" s="245">
        <v>0</v>
      </c>
      <c r="R24" s="245">
        <v>0</v>
      </c>
      <c r="S24" s="245">
        <v>0</v>
      </c>
      <c r="T24" s="246">
        <f t="shared" si="13"/>
        <v>4352</v>
      </c>
      <c r="U24" s="245"/>
      <c r="V24" s="245"/>
      <c r="W24" s="245"/>
      <c r="X24" s="245"/>
      <c r="Y24" s="245"/>
      <c r="Z24" s="245"/>
      <c r="AA24" s="245"/>
      <c r="AB24" s="245"/>
      <c r="AC24" s="245"/>
      <c r="AD24" s="246">
        <f>SUM(T24:AC24)</f>
        <v>4352</v>
      </c>
      <c r="AH24" s="156"/>
    </row>
    <row r="25" spans="1:34">
      <c r="A25" s="197">
        <v>8</v>
      </c>
      <c r="B25" s="200" t="s">
        <v>46</v>
      </c>
      <c r="C25" s="200"/>
      <c r="E25" s="248">
        <f>SUM(E22:E24)</f>
        <v>140948</v>
      </c>
      <c r="F25" s="248">
        <f t="shared" ref="F25:Q25" si="14">SUM(F22:F24)</f>
        <v>0</v>
      </c>
      <c r="G25" s="248">
        <f t="shared" si="14"/>
        <v>0</v>
      </c>
      <c r="H25" s="248">
        <f t="shared" si="14"/>
        <v>2607</v>
      </c>
      <c r="I25" s="248">
        <f t="shared" ref="I25" si="15">SUM(I22:I24)</f>
        <v>0</v>
      </c>
      <c r="J25" s="248">
        <f t="shared" si="14"/>
        <v>0</v>
      </c>
      <c r="K25" s="248">
        <f t="shared" si="14"/>
        <v>0</v>
      </c>
      <c r="L25" s="248">
        <f t="shared" si="14"/>
        <v>0</v>
      </c>
      <c r="M25" s="248">
        <f t="shared" si="14"/>
        <v>0</v>
      </c>
      <c r="N25" s="248">
        <f t="shared" si="14"/>
        <v>0</v>
      </c>
      <c r="O25" s="248">
        <f t="shared" si="14"/>
        <v>0</v>
      </c>
      <c r="P25" s="248">
        <f t="shared" si="14"/>
        <v>0</v>
      </c>
      <c r="Q25" s="248">
        <f t="shared" si="14"/>
        <v>0</v>
      </c>
      <c r="R25" s="248">
        <f t="shared" ref="R25" si="16">SUM(R22:R24)</f>
        <v>0</v>
      </c>
      <c r="S25" s="248">
        <f>SUM(S22:S24)</f>
        <v>0</v>
      </c>
      <c r="T25" s="242">
        <f>SUM(T22:T24)</f>
        <v>143555</v>
      </c>
      <c r="U25" s="239"/>
      <c r="V25" s="239"/>
      <c r="W25" s="239"/>
      <c r="X25" s="239"/>
      <c r="Y25" s="239"/>
      <c r="Z25" s="239"/>
      <c r="AA25" s="239"/>
      <c r="AB25" s="239"/>
      <c r="AC25" s="239"/>
      <c r="AD25" s="242">
        <f>SUM(AD22:AD24)</f>
        <v>143555</v>
      </c>
      <c r="AH25" s="219"/>
    </row>
    <row r="26" spans="1:34">
      <c r="B26" s="200"/>
      <c r="C26" s="200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48"/>
      <c r="S26" s="248"/>
      <c r="T26" s="242"/>
      <c r="U26" s="239"/>
      <c r="V26" s="248"/>
      <c r="W26" s="248"/>
      <c r="X26" s="239"/>
      <c r="Y26" s="248"/>
      <c r="Z26" s="248"/>
      <c r="AA26" s="248"/>
      <c r="AB26" s="239"/>
      <c r="AC26" s="239"/>
      <c r="AD26" s="242"/>
      <c r="AH26" s="219"/>
    </row>
    <row r="27" spans="1:34">
      <c r="B27" s="200" t="s">
        <v>47</v>
      </c>
      <c r="D27" s="200"/>
      <c r="E27" s="239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2"/>
      <c r="U27" s="243"/>
      <c r="V27" s="243"/>
      <c r="W27" s="243"/>
      <c r="X27" s="243"/>
      <c r="Y27" s="243"/>
      <c r="Z27" s="243"/>
      <c r="AA27" s="243"/>
      <c r="AB27" s="243"/>
      <c r="AC27" s="243"/>
      <c r="AD27" s="242"/>
      <c r="AH27" s="156"/>
    </row>
    <row r="28" spans="1:34">
      <c r="A28" s="197">
        <v>9</v>
      </c>
      <c r="C28" s="200" t="s">
        <v>48</v>
      </c>
      <c r="D28" s="200"/>
      <c r="E28" s="239">
        <f>'ROO INPUT'!$F28</f>
        <v>712</v>
      </c>
      <c r="F28" s="240">
        <v>0</v>
      </c>
      <c r="G28" s="240">
        <v>0</v>
      </c>
      <c r="H28" s="240">
        <v>0</v>
      </c>
      <c r="I28" s="240">
        <v>0</v>
      </c>
      <c r="J28" s="240">
        <v>0</v>
      </c>
      <c r="K28" s="240">
        <v>0</v>
      </c>
      <c r="L28" s="240">
        <v>0</v>
      </c>
      <c r="M28" s="240">
        <v>0</v>
      </c>
      <c r="N28" s="240">
        <v>0</v>
      </c>
      <c r="O28" s="240">
        <v>0</v>
      </c>
      <c r="P28" s="240">
        <v>0</v>
      </c>
      <c r="Q28" s="240">
        <v>0</v>
      </c>
      <c r="R28" s="240">
        <v>0</v>
      </c>
      <c r="S28" s="240">
        <v>0</v>
      </c>
      <c r="T28" s="242">
        <f t="shared" ref="T28:T30" si="17">SUM(E28:S28)</f>
        <v>712</v>
      </c>
      <c r="U28" s="240"/>
      <c r="V28" s="240"/>
      <c r="W28" s="240"/>
      <c r="X28" s="240"/>
      <c r="Y28" s="240"/>
      <c r="Z28" s="240"/>
      <c r="AA28" s="240"/>
      <c r="AB28" s="240"/>
      <c r="AC28" s="240"/>
      <c r="AD28" s="242">
        <f>SUM(T28:AC28)</f>
        <v>712</v>
      </c>
      <c r="AH28" s="156"/>
    </row>
    <row r="29" spans="1:34">
      <c r="A29" s="197">
        <v>10</v>
      </c>
      <c r="C29" s="200" t="s">
        <v>208</v>
      </c>
      <c r="D29" s="200"/>
      <c r="E29" s="239">
        <f>'ROO INPUT'!$F29</f>
        <v>438</v>
      </c>
      <c r="F29" s="240">
        <v>0</v>
      </c>
      <c r="G29" s="240">
        <v>0</v>
      </c>
      <c r="H29" s="240">
        <v>0</v>
      </c>
      <c r="I29" s="240">
        <v>0</v>
      </c>
      <c r="J29" s="240">
        <v>0</v>
      </c>
      <c r="K29" s="240">
        <v>0</v>
      </c>
      <c r="L29" s="240">
        <v>0</v>
      </c>
      <c r="M29" s="240">
        <v>0</v>
      </c>
      <c r="N29" s="240">
        <v>0</v>
      </c>
      <c r="O29" s="240">
        <v>0</v>
      </c>
      <c r="P29" s="240">
        <v>0</v>
      </c>
      <c r="Q29" s="240">
        <v>0</v>
      </c>
      <c r="R29" s="240">
        <v>0</v>
      </c>
      <c r="S29" s="240">
        <v>0</v>
      </c>
      <c r="T29" s="242">
        <f t="shared" si="17"/>
        <v>438</v>
      </c>
      <c r="U29" s="240"/>
      <c r="V29" s="240"/>
      <c r="W29" s="240"/>
      <c r="X29" s="240"/>
      <c r="Y29" s="240"/>
      <c r="Z29" s="240"/>
      <c r="AA29" s="240"/>
      <c r="AB29" s="240"/>
      <c r="AC29" s="240"/>
      <c r="AD29" s="242">
        <f>SUM(T29:AC29)</f>
        <v>438</v>
      </c>
      <c r="AH29" s="156"/>
    </row>
    <row r="30" spans="1:34">
      <c r="A30" s="197">
        <v>11</v>
      </c>
      <c r="C30" s="200" t="s">
        <v>23</v>
      </c>
      <c r="D30" s="200"/>
      <c r="E30" s="244">
        <f>'ROO INPUT'!$F30</f>
        <v>19</v>
      </c>
      <c r="F30" s="245">
        <v>0</v>
      </c>
      <c r="G30" s="245">
        <v>0</v>
      </c>
      <c r="H30" s="245">
        <v>0</v>
      </c>
      <c r="I30" s="245">
        <v>0</v>
      </c>
      <c r="J30" s="245">
        <v>-2</v>
      </c>
      <c r="K30" s="245">
        <v>0</v>
      </c>
      <c r="L30" s="245">
        <v>0</v>
      </c>
      <c r="M30" s="245">
        <v>0</v>
      </c>
      <c r="N30" s="245">
        <v>0</v>
      </c>
      <c r="O30" s="245">
        <v>0</v>
      </c>
      <c r="P30" s="245">
        <v>0</v>
      </c>
      <c r="Q30" s="245">
        <v>0</v>
      </c>
      <c r="R30" s="245">
        <v>0</v>
      </c>
      <c r="S30" s="245">
        <v>0</v>
      </c>
      <c r="T30" s="246">
        <f t="shared" si="17"/>
        <v>17</v>
      </c>
      <c r="U30" s="245"/>
      <c r="V30" s="245"/>
      <c r="W30" s="245"/>
      <c r="X30" s="245"/>
      <c r="Y30" s="245"/>
      <c r="Z30" s="245"/>
      <c r="AA30" s="245"/>
      <c r="AB30" s="245"/>
      <c r="AC30" s="245"/>
      <c r="AD30" s="246">
        <f>SUM(T30:AC30)</f>
        <v>17</v>
      </c>
      <c r="AH30" s="156"/>
    </row>
    <row r="31" spans="1:34">
      <c r="A31" s="197">
        <v>12</v>
      </c>
      <c r="B31" s="200" t="s">
        <v>50</v>
      </c>
      <c r="C31" s="200"/>
      <c r="E31" s="239">
        <f t="shared" ref="E31:AD31" si="18">SUM(E28:E30)</f>
        <v>1169</v>
      </c>
      <c r="F31" s="239">
        <f t="shared" si="18"/>
        <v>0</v>
      </c>
      <c r="G31" s="239">
        <f t="shared" si="18"/>
        <v>0</v>
      </c>
      <c r="H31" s="239">
        <f t="shared" si="18"/>
        <v>0</v>
      </c>
      <c r="I31" s="239">
        <f t="shared" ref="I31" si="19">SUM(I28:I30)</f>
        <v>0</v>
      </c>
      <c r="J31" s="239">
        <f t="shared" si="18"/>
        <v>-2</v>
      </c>
      <c r="K31" s="239">
        <f t="shared" si="18"/>
        <v>0</v>
      </c>
      <c r="L31" s="239">
        <f t="shared" si="18"/>
        <v>0</v>
      </c>
      <c r="M31" s="239">
        <f t="shared" si="18"/>
        <v>0</v>
      </c>
      <c r="N31" s="239">
        <f t="shared" si="18"/>
        <v>0</v>
      </c>
      <c r="O31" s="239">
        <f t="shared" si="18"/>
        <v>0</v>
      </c>
      <c r="P31" s="239">
        <f t="shared" si="18"/>
        <v>0</v>
      </c>
      <c r="Q31" s="239">
        <f t="shared" si="18"/>
        <v>0</v>
      </c>
      <c r="R31" s="248">
        <f t="shared" ref="R31" si="20">SUM(R28:R30)</f>
        <v>0</v>
      </c>
      <c r="S31" s="248">
        <f t="shared" si="18"/>
        <v>0</v>
      </c>
      <c r="T31" s="242">
        <f t="shared" si="18"/>
        <v>1167</v>
      </c>
      <c r="U31" s="239"/>
      <c r="V31" s="248"/>
      <c r="W31" s="248"/>
      <c r="X31" s="239"/>
      <c r="Y31" s="248"/>
      <c r="Z31" s="248"/>
      <c r="AA31" s="248"/>
      <c r="AB31" s="239"/>
      <c r="AC31" s="239"/>
      <c r="AD31" s="242">
        <f t="shared" si="18"/>
        <v>1167</v>
      </c>
      <c r="AH31" s="219"/>
    </row>
    <row r="32" spans="1:34">
      <c r="B32" s="200"/>
      <c r="C32" s="200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48"/>
      <c r="S32" s="248"/>
      <c r="T32" s="242"/>
      <c r="U32" s="239"/>
      <c r="V32" s="248"/>
      <c r="W32" s="248"/>
      <c r="X32" s="239"/>
      <c r="Y32" s="248"/>
      <c r="Z32" s="248"/>
      <c r="AA32" s="248"/>
      <c r="AB32" s="239"/>
      <c r="AC32" s="239"/>
      <c r="AD32" s="242"/>
      <c r="AH32" s="219"/>
    </row>
    <row r="33" spans="1:34">
      <c r="B33" s="200" t="s">
        <v>51</v>
      </c>
      <c r="D33" s="200"/>
      <c r="E33" s="239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2"/>
      <c r="U33" s="243"/>
      <c r="V33" s="243"/>
      <c r="W33" s="243"/>
      <c r="X33" s="243"/>
      <c r="Y33" s="243"/>
      <c r="Z33" s="243"/>
      <c r="AA33" s="243"/>
      <c r="AB33" s="243"/>
      <c r="AC33" s="243"/>
      <c r="AD33" s="242"/>
      <c r="AH33" s="156"/>
    </row>
    <row r="34" spans="1:34">
      <c r="A34" s="197">
        <v>13</v>
      </c>
      <c r="C34" s="200" t="s">
        <v>48</v>
      </c>
      <c r="D34" s="200"/>
      <c r="E34" s="239">
        <f>'ROO INPUT'!$F34</f>
        <v>9511</v>
      </c>
      <c r="F34" s="240">
        <v>0</v>
      </c>
      <c r="G34" s="240">
        <v>0</v>
      </c>
      <c r="H34" s="240">
        <v>0</v>
      </c>
      <c r="I34" s="240">
        <v>0</v>
      </c>
      <c r="J34" s="240">
        <v>0</v>
      </c>
      <c r="K34" s="240">
        <v>0</v>
      </c>
      <c r="L34" s="240">
        <v>0</v>
      </c>
      <c r="M34" s="240">
        <v>0</v>
      </c>
      <c r="N34" s="240">
        <v>0</v>
      </c>
      <c r="O34" s="240">
        <v>0</v>
      </c>
      <c r="P34" s="240">
        <v>0</v>
      </c>
      <c r="Q34" s="240">
        <v>0</v>
      </c>
      <c r="R34" s="240">
        <v>0</v>
      </c>
      <c r="S34" s="240">
        <v>0</v>
      </c>
      <c r="T34" s="242">
        <f t="shared" ref="T34:T36" si="21">SUM(E34:S34)</f>
        <v>9511</v>
      </c>
      <c r="U34" s="240"/>
      <c r="V34" s="240"/>
      <c r="W34" s="240"/>
      <c r="X34" s="240"/>
      <c r="Y34" s="240"/>
      <c r="Z34" s="240"/>
      <c r="AA34" s="240"/>
      <c r="AB34" s="240"/>
      <c r="AC34" s="240"/>
      <c r="AD34" s="242">
        <f>SUM(T34:AC34)</f>
        <v>9511</v>
      </c>
      <c r="AH34" s="156"/>
    </row>
    <row r="35" spans="1:34">
      <c r="A35" s="197">
        <v>14</v>
      </c>
      <c r="C35" s="200" t="s">
        <v>208</v>
      </c>
      <c r="D35" s="200"/>
      <c r="E35" s="248">
        <f>'ROO INPUT'!$F35</f>
        <v>6979</v>
      </c>
      <c r="F35" s="240">
        <v>0</v>
      </c>
      <c r="G35" s="240">
        <v>0</v>
      </c>
      <c r="H35" s="240">
        <v>0</v>
      </c>
      <c r="I35" s="240">
        <v>0</v>
      </c>
      <c r="J35" s="240">
        <v>0</v>
      </c>
      <c r="K35" s="240">
        <v>0</v>
      </c>
      <c r="L35" s="240">
        <v>0</v>
      </c>
      <c r="M35" s="240">
        <v>0</v>
      </c>
      <c r="N35" s="240">
        <v>0</v>
      </c>
      <c r="O35" s="240">
        <v>-1</v>
      </c>
      <c r="P35" s="240">
        <v>0</v>
      </c>
      <c r="Q35" s="240">
        <v>0</v>
      </c>
      <c r="R35" s="240">
        <v>0</v>
      </c>
      <c r="S35" s="240">
        <v>0</v>
      </c>
      <c r="T35" s="242">
        <f t="shared" si="21"/>
        <v>6978</v>
      </c>
      <c r="U35" s="240"/>
      <c r="V35" s="240"/>
      <c r="W35" s="240"/>
      <c r="X35" s="240"/>
      <c r="Y35" s="240"/>
      <c r="Z35" s="240"/>
      <c r="AA35" s="240"/>
      <c r="AB35" s="240"/>
      <c r="AC35" s="240"/>
      <c r="AD35" s="242">
        <f>SUM(T35:AC35)</f>
        <v>6978</v>
      </c>
      <c r="AH35" s="156"/>
    </row>
    <row r="36" spans="1:34">
      <c r="A36" s="197">
        <v>15</v>
      </c>
      <c r="C36" s="200" t="s">
        <v>23</v>
      </c>
      <c r="D36" s="200"/>
      <c r="E36" s="244">
        <f>'ROO INPUT'!$F36</f>
        <v>13044</v>
      </c>
      <c r="F36" s="245">
        <v>0</v>
      </c>
      <c r="G36" s="245">
        <v>0</v>
      </c>
      <c r="H36" s="245">
        <f>H$15*CF!$E$19</f>
        <v>165.51092399999999</v>
      </c>
      <c r="I36" s="245">
        <v>-5413</v>
      </c>
      <c r="J36" s="245">
        <v>27</v>
      </c>
      <c r="K36" s="245">
        <v>0</v>
      </c>
      <c r="L36" s="245">
        <v>0</v>
      </c>
      <c r="M36" s="245">
        <v>0</v>
      </c>
      <c r="N36" s="245">
        <v>0</v>
      </c>
      <c r="O36" s="245">
        <v>0</v>
      </c>
      <c r="P36" s="245">
        <v>0</v>
      </c>
      <c r="Q36" s="245">
        <v>1</v>
      </c>
      <c r="R36" s="245">
        <v>0</v>
      </c>
      <c r="S36" s="245">
        <v>0</v>
      </c>
      <c r="T36" s="246">
        <f t="shared" si="21"/>
        <v>7824.5109240000002</v>
      </c>
      <c r="U36" s="245"/>
      <c r="V36" s="245"/>
      <c r="W36" s="245"/>
      <c r="X36" s="245"/>
      <c r="Y36" s="245"/>
      <c r="Z36" s="245"/>
      <c r="AA36" s="245"/>
      <c r="AB36" s="245"/>
      <c r="AC36" s="245"/>
      <c r="AD36" s="246">
        <f>SUM(T36:AC36)</f>
        <v>7824.5109240000002</v>
      </c>
      <c r="AH36" s="156"/>
    </row>
    <row r="37" spans="1:34" ht="12.95" customHeight="1">
      <c r="A37" s="197">
        <v>16</v>
      </c>
      <c r="B37" s="200" t="s">
        <v>52</v>
      </c>
      <c r="C37" s="200"/>
      <c r="E37" s="239">
        <f t="shared" ref="E37:N37" si="22">SUM(E34:E36)</f>
        <v>29534</v>
      </c>
      <c r="F37" s="239">
        <f t="shared" si="22"/>
        <v>0</v>
      </c>
      <c r="G37" s="239">
        <f t="shared" si="22"/>
        <v>0</v>
      </c>
      <c r="H37" s="239">
        <f t="shared" si="22"/>
        <v>165.51092399999999</v>
      </c>
      <c r="I37" s="239">
        <f t="shared" ref="I37" si="23">SUM(I34:I36)</f>
        <v>-5413</v>
      </c>
      <c r="J37" s="239">
        <f t="shared" si="22"/>
        <v>27</v>
      </c>
      <c r="K37" s="239">
        <f t="shared" si="22"/>
        <v>0</v>
      </c>
      <c r="L37" s="239">
        <f t="shared" si="22"/>
        <v>0</v>
      </c>
      <c r="M37" s="239">
        <f t="shared" si="22"/>
        <v>0</v>
      </c>
      <c r="N37" s="239">
        <f t="shared" si="22"/>
        <v>0</v>
      </c>
      <c r="O37" s="239">
        <f t="shared" ref="O37:S37" si="24">SUM(O34:O36)</f>
        <v>-1</v>
      </c>
      <c r="P37" s="239">
        <f t="shared" si="24"/>
        <v>0</v>
      </c>
      <c r="Q37" s="239">
        <f t="shared" si="24"/>
        <v>1</v>
      </c>
      <c r="R37" s="248">
        <f>SUM(R34:R36)</f>
        <v>0</v>
      </c>
      <c r="S37" s="248">
        <f t="shared" si="24"/>
        <v>0</v>
      </c>
      <c r="T37" s="242">
        <f>SUM(T34:T36)</f>
        <v>24313.510924000002</v>
      </c>
      <c r="U37" s="239"/>
      <c r="V37" s="248"/>
      <c r="W37" s="248"/>
      <c r="X37" s="239"/>
      <c r="Y37" s="248"/>
      <c r="Z37" s="248"/>
      <c r="AA37" s="248"/>
      <c r="AB37" s="239"/>
      <c r="AC37" s="239"/>
      <c r="AD37" s="242">
        <f>SUM(AD34:AD36)</f>
        <v>24313.510924000002</v>
      </c>
      <c r="AH37" s="219"/>
    </row>
    <row r="38" spans="1:34" ht="12.95" customHeight="1">
      <c r="C38" s="200"/>
      <c r="D38" s="200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48"/>
      <c r="S38" s="248"/>
      <c r="T38" s="242"/>
      <c r="U38" s="239"/>
      <c r="V38" s="248"/>
      <c r="W38" s="248"/>
      <c r="X38" s="239"/>
      <c r="Y38" s="248"/>
      <c r="Z38" s="248"/>
      <c r="AA38" s="248"/>
      <c r="AB38" s="239"/>
      <c r="AC38" s="239"/>
      <c r="AD38" s="242"/>
      <c r="AH38" s="219"/>
    </row>
    <row r="39" spans="1:34" ht="12.95" customHeight="1">
      <c r="A39" s="197">
        <v>17</v>
      </c>
      <c r="B39" s="159" t="s">
        <v>53</v>
      </c>
      <c r="C39" s="200"/>
      <c r="D39" s="200"/>
      <c r="E39" s="239">
        <f>'ROO INPUT'!$F39</f>
        <v>6072</v>
      </c>
      <c r="F39" s="249">
        <v>0</v>
      </c>
      <c r="G39" s="249">
        <v>1</v>
      </c>
      <c r="H39" s="249">
        <f>H$15*CF!$E$15</f>
        <v>17.256</v>
      </c>
      <c r="I39" s="241">
        <v>0</v>
      </c>
      <c r="J39" s="241"/>
      <c r="K39" s="241">
        <v>-294</v>
      </c>
      <c r="L39" s="241">
        <v>0</v>
      </c>
      <c r="M39" s="249">
        <v>0</v>
      </c>
      <c r="N39" s="249">
        <v>0</v>
      </c>
      <c r="O39" s="241">
        <v>0</v>
      </c>
      <c r="P39" s="241">
        <v>0</v>
      </c>
      <c r="Q39" s="241">
        <v>0</v>
      </c>
      <c r="R39" s="249">
        <v>0</v>
      </c>
      <c r="S39" s="251">
        <v>0</v>
      </c>
      <c r="T39" s="242">
        <f t="shared" ref="T39:T46" si="25">SUM(E39:S39)</f>
        <v>5796.2560000000003</v>
      </c>
      <c r="U39" s="249"/>
      <c r="V39" s="249"/>
      <c r="W39" s="250"/>
      <c r="X39" s="241"/>
      <c r="Y39" s="250"/>
      <c r="Z39" s="240"/>
      <c r="AA39" s="249"/>
      <c r="AB39" s="241"/>
      <c r="AC39" s="241"/>
      <c r="AD39" s="242">
        <f>SUM(T39:AC39)</f>
        <v>5796.2560000000003</v>
      </c>
      <c r="AH39" s="156"/>
    </row>
    <row r="40" spans="1:34">
      <c r="A40" s="197">
        <v>18</v>
      </c>
      <c r="B40" s="159" t="s">
        <v>54</v>
      </c>
      <c r="C40" s="200"/>
      <c r="D40" s="200"/>
      <c r="E40" s="239">
        <f>'ROO INPUT'!$F40</f>
        <v>6948</v>
      </c>
      <c r="F40" s="240">
        <v>0</v>
      </c>
      <c r="G40" s="240">
        <v>0</v>
      </c>
      <c r="H40" s="240">
        <v>0</v>
      </c>
      <c r="I40" s="240">
        <v>0</v>
      </c>
      <c r="J40" s="240">
        <v>0</v>
      </c>
      <c r="K40" s="240">
        <v>0</v>
      </c>
      <c r="L40" s="240">
        <v>0</v>
      </c>
      <c r="M40" s="240">
        <v>0</v>
      </c>
      <c r="N40" s="240">
        <v>0</v>
      </c>
      <c r="O40" s="240">
        <v>0</v>
      </c>
      <c r="P40" s="240">
        <v>0</v>
      </c>
      <c r="Q40" s="240">
        <v>0</v>
      </c>
      <c r="R40" s="240">
        <v>7</v>
      </c>
      <c r="S40" s="243">
        <v>0</v>
      </c>
      <c r="T40" s="242">
        <f t="shared" si="25"/>
        <v>6955</v>
      </c>
      <c r="U40" s="240"/>
      <c r="V40" s="240"/>
      <c r="W40" s="240"/>
      <c r="X40" s="240"/>
      <c r="Y40" s="240"/>
      <c r="Z40" s="240"/>
      <c r="AA40" s="240"/>
      <c r="AB40" s="240"/>
      <c r="AC40" s="240"/>
      <c r="AD40" s="242">
        <f>SUM(T40:AC40)</f>
        <v>6955</v>
      </c>
      <c r="AH40" s="156"/>
    </row>
    <row r="41" spans="1:34">
      <c r="A41" s="197">
        <v>19</v>
      </c>
      <c r="B41" s="159" t="s">
        <v>55</v>
      </c>
      <c r="C41" s="200"/>
      <c r="D41" s="200"/>
      <c r="E41" s="239">
        <f>'ROO INPUT'!$F41</f>
        <v>3</v>
      </c>
      <c r="F41" s="240">
        <v>0</v>
      </c>
      <c r="G41" s="240">
        <v>0</v>
      </c>
      <c r="H41" s="240">
        <v>0</v>
      </c>
      <c r="I41" s="240">
        <v>0</v>
      </c>
      <c r="J41" s="240">
        <v>0</v>
      </c>
      <c r="K41" s="240">
        <v>0</v>
      </c>
      <c r="L41" s="240">
        <v>0</v>
      </c>
      <c r="M41" s="240">
        <v>0</v>
      </c>
      <c r="N41" s="240">
        <v>0</v>
      </c>
      <c r="O41" s="240">
        <v>0</v>
      </c>
      <c r="P41" s="240">
        <v>0</v>
      </c>
      <c r="Q41" s="240">
        <v>0</v>
      </c>
      <c r="R41" s="240">
        <v>0</v>
      </c>
      <c r="S41" s="243">
        <v>0</v>
      </c>
      <c r="T41" s="242">
        <f t="shared" si="25"/>
        <v>3</v>
      </c>
      <c r="U41" s="240"/>
      <c r="V41" s="240"/>
      <c r="W41" s="240"/>
      <c r="X41" s="240"/>
      <c r="Y41" s="240"/>
      <c r="Z41" s="240"/>
      <c r="AA41" s="240"/>
      <c r="AB41" s="240"/>
      <c r="AC41" s="240"/>
      <c r="AD41" s="242">
        <f>SUM(T41:AC41)</f>
        <v>3</v>
      </c>
      <c r="AH41" s="156"/>
    </row>
    <row r="42" spans="1:34">
      <c r="C42" s="200"/>
      <c r="D42" s="200"/>
      <c r="E42" s="239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3"/>
      <c r="T42" s="242"/>
      <c r="U42" s="240"/>
      <c r="V42" s="240"/>
      <c r="W42" s="240"/>
      <c r="X42" s="240"/>
      <c r="Y42" s="240"/>
      <c r="Z42" s="240"/>
      <c r="AA42" s="240"/>
      <c r="AB42" s="240"/>
      <c r="AC42" s="240"/>
      <c r="AD42" s="242"/>
      <c r="AH42" s="156"/>
    </row>
    <row r="43" spans="1:34">
      <c r="B43" s="159" t="s">
        <v>56</v>
      </c>
      <c r="C43" s="200"/>
      <c r="D43" s="200"/>
      <c r="E43" s="239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3"/>
      <c r="T43" s="242">
        <f t="shared" si="25"/>
        <v>0</v>
      </c>
      <c r="U43" s="240"/>
      <c r="V43" s="240"/>
      <c r="W43" s="240"/>
      <c r="X43" s="240"/>
      <c r="Y43" s="240"/>
      <c r="Z43" s="240"/>
      <c r="AA43" s="240"/>
      <c r="AB43" s="240"/>
      <c r="AC43" s="240"/>
      <c r="AD43" s="242"/>
      <c r="AH43" s="156"/>
    </row>
    <row r="44" spans="1:34">
      <c r="A44" s="197">
        <v>20</v>
      </c>
      <c r="C44" s="200" t="s">
        <v>48</v>
      </c>
      <c r="D44" s="200"/>
      <c r="E44" s="239">
        <f>'ROO INPUT'!$F44</f>
        <v>13241</v>
      </c>
      <c r="F44" s="240">
        <v>0</v>
      </c>
      <c r="G44" s="240">
        <v>0</v>
      </c>
      <c r="H44" s="249">
        <f>H$15*CF!$E$17</f>
        <v>8.6280000000000001</v>
      </c>
      <c r="I44" s="240">
        <v>0</v>
      </c>
      <c r="J44" s="240">
        <v>0</v>
      </c>
      <c r="K44" s="240">
        <v>0</v>
      </c>
      <c r="L44" s="240">
        <v>-27</v>
      </c>
      <c r="M44" s="240">
        <v>213</v>
      </c>
      <c r="N44" s="240">
        <v>0</v>
      </c>
      <c r="O44" s="240">
        <v>0</v>
      </c>
      <c r="P44" s="240">
        <v>-3</v>
      </c>
      <c r="Q44" s="240">
        <v>0</v>
      </c>
      <c r="R44" s="240">
        <v>-14</v>
      </c>
      <c r="S44" s="243">
        <v>0</v>
      </c>
      <c r="T44" s="242">
        <f t="shared" si="25"/>
        <v>13418.628000000001</v>
      </c>
      <c r="U44" s="240"/>
      <c r="V44" s="240"/>
      <c r="W44" s="240"/>
      <c r="X44" s="240"/>
      <c r="Y44" s="240"/>
      <c r="Z44" s="240"/>
      <c r="AA44" s="240"/>
      <c r="AB44" s="240"/>
      <c r="AC44" s="240"/>
      <c r="AD44" s="242">
        <f>SUM(T44:AC44)</f>
        <v>13418.628000000001</v>
      </c>
      <c r="AH44" s="156"/>
    </row>
    <row r="45" spans="1:34">
      <c r="A45" s="197">
        <v>21</v>
      </c>
      <c r="C45" s="200" t="s">
        <v>208</v>
      </c>
      <c r="D45" s="200"/>
      <c r="E45" s="239">
        <f>'ROO INPUT'!$F45</f>
        <v>3276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3">
        <v>0</v>
      </c>
      <c r="T45" s="242">
        <f t="shared" si="25"/>
        <v>3276</v>
      </c>
      <c r="U45" s="240"/>
      <c r="V45" s="240"/>
      <c r="W45" s="240"/>
      <c r="X45" s="240"/>
      <c r="Y45" s="240"/>
      <c r="Z45" s="240"/>
      <c r="AA45" s="240"/>
      <c r="AB45" s="240"/>
      <c r="AC45" s="240"/>
      <c r="AD45" s="242">
        <f>SUM(T45:AC45)</f>
        <v>3276</v>
      </c>
      <c r="AH45" s="156"/>
    </row>
    <row r="46" spans="1:34">
      <c r="A46" s="197">
        <v>22</v>
      </c>
      <c r="C46" s="9" t="s">
        <v>425</v>
      </c>
      <c r="D46" s="200"/>
      <c r="E46" s="239">
        <f>'ROO INPUT'!$F46</f>
        <v>171</v>
      </c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3"/>
      <c r="T46" s="242">
        <f t="shared" si="25"/>
        <v>171</v>
      </c>
      <c r="U46" s="240"/>
      <c r="V46" s="240"/>
      <c r="W46" s="240"/>
      <c r="X46" s="240"/>
      <c r="Y46" s="240"/>
      <c r="Z46" s="240"/>
      <c r="AA46" s="240"/>
      <c r="AB46" s="240"/>
      <c r="AC46" s="240"/>
      <c r="AD46" s="242">
        <f>SUM(T46:AC46)</f>
        <v>171</v>
      </c>
      <c r="AH46" s="156"/>
    </row>
    <row r="47" spans="1:34">
      <c r="A47" s="197">
        <v>23</v>
      </c>
      <c r="C47" s="200" t="s">
        <v>23</v>
      </c>
      <c r="D47" s="200"/>
      <c r="E47" s="244">
        <f>'ROO INPUT'!$F47</f>
        <v>0</v>
      </c>
      <c r="F47" s="245">
        <v>0</v>
      </c>
      <c r="G47" s="245">
        <v>0</v>
      </c>
      <c r="H47" s="245">
        <v>0</v>
      </c>
      <c r="I47" s="245">
        <v>0</v>
      </c>
      <c r="J47" s="245">
        <v>-1</v>
      </c>
      <c r="K47" s="245">
        <v>0</v>
      </c>
      <c r="L47" s="245">
        <v>0</v>
      </c>
      <c r="M47" s="245">
        <v>0</v>
      </c>
      <c r="N47" s="245">
        <v>0</v>
      </c>
      <c r="O47" s="245">
        <v>0</v>
      </c>
      <c r="P47" s="245">
        <v>0</v>
      </c>
      <c r="Q47" s="245">
        <v>0</v>
      </c>
      <c r="R47" s="245">
        <v>0</v>
      </c>
      <c r="S47" s="247">
        <v>0</v>
      </c>
      <c r="T47" s="246">
        <f>SUM(E47:S47)</f>
        <v>-1</v>
      </c>
      <c r="U47" s="245"/>
      <c r="V47" s="245"/>
      <c r="W47" s="245"/>
      <c r="X47" s="245"/>
      <c r="Y47" s="245"/>
      <c r="Z47" s="245"/>
      <c r="AA47" s="245"/>
      <c r="AB47" s="245"/>
      <c r="AC47" s="245"/>
      <c r="AD47" s="246">
        <f>SUM(T47:AC47)</f>
        <v>-1</v>
      </c>
      <c r="AH47" s="156"/>
    </row>
    <row r="48" spans="1:34">
      <c r="A48" s="197">
        <v>24</v>
      </c>
      <c r="B48" s="200" t="s">
        <v>57</v>
      </c>
      <c r="C48" s="200"/>
      <c r="E48" s="244">
        <f>SUM(E44:E47)</f>
        <v>16688</v>
      </c>
      <c r="F48" s="244">
        <f t="shared" ref="F48:N48" si="26">SUM(F44:F47)</f>
        <v>0</v>
      </c>
      <c r="G48" s="244">
        <f t="shared" si="26"/>
        <v>0</v>
      </c>
      <c r="H48" s="244">
        <f t="shared" si="26"/>
        <v>8.6280000000000001</v>
      </c>
      <c r="I48" s="244">
        <f t="shared" ref="I48" si="27">SUM(I44:I47)</f>
        <v>0</v>
      </c>
      <c r="J48" s="244">
        <f t="shared" si="26"/>
        <v>-1</v>
      </c>
      <c r="K48" s="244">
        <f t="shared" si="26"/>
        <v>0</v>
      </c>
      <c r="L48" s="244">
        <f t="shared" si="26"/>
        <v>-27</v>
      </c>
      <c r="M48" s="244">
        <f t="shared" si="26"/>
        <v>213</v>
      </c>
      <c r="N48" s="244">
        <f t="shared" si="26"/>
        <v>0</v>
      </c>
      <c r="O48" s="244">
        <f>SUM(O44:O47)</f>
        <v>0</v>
      </c>
      <c r="P48" s="244">
        <f t="shared" ref="P48:AD48" si="28">SUM(P44:P47)</f>
        <v>-3</v>
      </c>
      <c r="Q48" s="244">
        <f t="shared" si="28"/>
        <v>0</v>
      </c>
      <c r="R48" s="252">
        <f>SUM(R44:R47)</f>
        <v>-14</v>
      </c>
      <c r="S48" s="252">
        <f t="shared" ref="S48" si="29">SUM(S44:S47)</f>
        <v>0</v>
      </c>
      <c r="T48" s="246">
        <f>SUM(T44:T47)</f>
        <v>16864.628000000001</v>
      </c>
      <c r="U48" s="244"/>
      <c r="V48" s="252"/>
      <c r="W48" s="252"/>
      <c r="X48" s="244"/>
      <c r="Y48" s="252"/>
      <c r="Z48" s="252"/>
      <c r="AA48" s="252"/>
      <c r="AB48" s="244"/>
      <c r="AC48" s="244"/>
      <c r="AD48" s="246">
        <f t="shared" si="28"/>
        <v>16864.628000000001</v>
      </c>
      <c r="AH48" s="219"/>
    </row>
    <row r="49" spans="1:34" ht="19.5" customHeight="1">
      <c r="A49" s="197">
        <v>25</v>
      </c>
      <c r="B49" s="159" t="s">
        <v>58</v>
      </c>
      <c r="C49" s="200"/>
      <c r="D49" s="200"/>
      <c r="E49" s="244">
        <f t="shared" ref="E49:AD49" si="30">E21+E25+E31+E37+E39+E40+E41+E48</f>
        <v>201362</v>
      </c>
      <c r="F49" s="244">
        <f t="shared" si="30"/>
        <v>0</v>
      </c>
      <c r="G49" s="244">
        <f t="shared" si="30"/>
        <v>1</v>
      </c>
      <c r="H49" s="244">
        <f t="shared" si="30"/>
        <v>2798.3949240000002</v>
      </c>
      <c r="I49" s="244">
        <f t="shared" si="30"/>
        <v>-5413</v>
      </c>
      <c r="J49" s="244">
        <f t="shared" si="30"/>
        <v>24</v>
      </c>
      <c r="K49" s="244">
        <f t="shared" si="30"/>
        <v>-294</v>
      </c>
      <c r="L49" s="244">
        <f t="shared" si="30"/>
        <v>-27</v>
      </c>
      <c r="M49" s="244">
        <f t="shared" si="30"/>
        <v>213</v>
      </c>
      <c r="N49" s="244">
        <f t="shared" si="30"/>
        <v>0</v>
      </c>
      <c r="O49" s="244">
        <f t="shared" si="30"/>
        <v>-1</v>
      </c>
      <c r="P49" s="244">
        <f t="shared" si="30"/>
        <v>-3</v>
      </c>
      <c r="Q49" s="244">
        <f t="shared" si="30"/>
        <v>1</v>
      </c>
      <c r="R49" s="244">
        <f t="shared" si="30"/>
        <v>-7</v>
      </c>
      <c r="S49" s="244">
        <f t="shared" si="30"/>
        <v>0</v>
      </c>
      <c r="T49" s="246">
        <f t="shared" si="30"/>
        <v>198654.39492399999</v>
      </c>
      <c r="U49" s="244"/>
      <c r="V49" s="244"/>
      <c r="W49" s="244"/>
      <c r="X49" s="244"/>
      <c r="Y49" s="244"/>
      <c r="Z49" s="244"/>
      <c r="AA49" s="244"/>
      <c r="AB49" s="244"/>
      <c r="AC49" s="244"/>
      <c r="AD49" s="246">
        <f t="shared" si="30"/>
        <v>198654.39492399999</v>
      </c>
      <c r="AH49" s="219"/>
    </row>
    <row r="50" spans="1:34">
      <c r="C50" s="200"/>
      <c r="D50" s="200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48"/>
      <c r="S50" s="248"/>
      <c r="T50" s="242"/>
      <c r="U50" s="239"/>
      <c r="V50" s="248"/>
      <c r="W50" s="248"/>
      <c r="X50" s="239"/>
      <c r="Y50" s="248"/>
      <c r="Z50" s="248"/>
      <c r="AA50" s="248"/>
      <c r="AB50" s="239"/>
      <c r="AC50" s="239"/>
      <c r="AD50" s="242"/>
      <c r="AH50" s="219"/>
    </row>
    <row r="51" spans="1:34" ht="12.95" customHeight="1">
      <c r="A51" s="197">
        <v>26</v>
      </c>
      <c r="B51" s="159" t="s">
        <v>59</v>
      </c>
      <c r="C51" s="200"/>
      <c r="D51" s="200"/>
      <c r="E51" s="239">
        <f t="shared" ref="E51:S51" si="31">E18-E49</f>
        <v>13523</v>
      </c>
      <c r="F51" s="239">
        <f t="shared" si="31"/>
        <v>0</v>
      </c>
      <c r="G51" s="239">
        <f t="shared" si="31"/>
        <v>-1</v>
      </c>
      <c r="H51" s="239">
        <f t="shared" si="31"/>
        <v>1515.6050759999998</v>
      </c>
      <c r="I51" s="239">
        <f t="shared" si="31"/>
        <v>-4</v>
      </c>
      <c r="J51" s="239">
        <f t="shared" si="31"/>
        <v>-24</v>
      </c>
      <c r="K51" s="239">
        <f t="shared" si="31"/>
        <v>294</v>
      </c>
      <c r="L51" s="239">
        <f t="shared" si="31"/>
        <v>27</v>
      </c>
      <c r="M51" s="239">
        <f t="shared" si="31"/>
        <v>-213</v>
      </c>
      <c r="N51" s="239">
        <f t="shared" si="31"/>
        <v>0</v>
      </c>
      <c r="O51" s="239">
        <f t="shared" si="31"/>
        <v>1</v>
      </c>
      <c r="P51" s="239">
        <f t="shared" si="31"/>
        <v>3</v>
      </c>
      <c r="Q51" s="239">
        <f t="shared" si="31"/>
        <v>-1</v>
      </c>
      <c r="R51" s="248">
        <f t="shared" si="31"/>
        <v>7</v>
      </c>
      <c r="S51" s="248">
        <f t="shared" si="31"/>
        <v>0</v>
      </c>
      <c r="T51" s="242">
        <f>SUM(E51:S51)</f>
        <v>15127.605076</v>
      </c>
      <c r="U51" s="239"/>
      <c r="V51" s="248"/>
      <c r="W51" s="248"/>
      <c r="X51" s="239"/>
      <c r="Y51" s="248"/>
      <c r="Z51" s="248"/>
      <c r="AA51" s="248"/>
      <c r="AB51" s="239"/>
      <c r="AC51" s="239"/>
      <c r="AD51" s="242">
        <f t="shared" ref="AD51" si="32">AD18-AD49</f>
        <v>15127.605076000007</v>
      </c>
      <c r="AH51" s="219"/>
    </row>
    <row r="52" spans="1:34" ht="12.95" customHeight="1">
      <c r="C52" s="200"/>
      <c r="D52" s="200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48"/>
      <c r="S52" s="248"/>
      <c r="T52" s="242"/>
      <c r="U52" s="239"/>
      <c r="V52" s="248"/>
      <c r="W52" s="248"/>
      <c r="X52" s="239"/>
      <c r="Y52" s="248"/>
      <c r="Z52" s="248"/>
      <c r="AA52" s="248"/>
      <c r="AB52" s="239"/>
      <c r="AC52" s="239"/>
      <c r="AD52" s="242"/>
      <c r="AH52" s="219"/>
    </row>
    <row r="53" spans="1:34" ht="12.95" customHeight="1">
      <c r="B53" s="159" t="s">
        <v>60</v>
      </c>
      <c r="C53" s="200"/>
      <c r="D53" s="200"/>
      <c r="E53" s="239"/>
      <c r="F53" s="243"/>
      <c r="G53" s="243"/>
      <c r="H53" s="243"/>
      <c r="I53" s="243"/>
      <c r="J53" s="243"/>
      <c r="K53" s="243"/>
      <c r="L53" s="243"/>
      <c r="M53" s="243"/>
      <c r="N53" s="454"/>
      <c r="O53" s="243"/>
      <c r="P53" s="243"/>
      <c r="Q53" s="243"/>
      <c r="R53" s="243"/>
      <c r="S53" s="243"/>
      <c r="T53" s="242"/>
      <c r="U53" s="243"/>
      <c r="V53" s="243"/>
      <c r="W53" s="243"/>
      <c r="X53" s="243"/>
      <c r="Y53" s="243"/>
      <c r="Z53" s="243"/>
      <c r="AA53" s="243"/>
      <c r="AB53" s="243"/>
      <c r="AC53" s="243"/>
      <c r="AD53" s="242"/>
      <c r="AH53" s="156"/>
    </row>
    <row r="54" spans="1:34">
      <c r="A54" s="197">
        <v>27</v>
      </c>
      <c r="B54" s="200" t="s">
        <v>61</v>
      </c>
      <c r="D54" s="200"/>
      <c r="E54" s="239">
        <f>'ROO INPUT'!$F54</f>
        <v>-1832</v>
      </c>
      <c r="F54" s="243">
        <f>F51*0.35</f>
        <v>0</v>
      </c>
      <c r="G54" s="243">
        <f>G51*0.35</f>
        <v>-0.35</v>
      </c>
      <c r="H54" s="243">
        <f t="shared" ref="H54:M54" si="33">H51*0.35</f>
        <v>530.46177659999989</v>
      </c>
      <c r="I54" s="243">
        <f t="shared" si="33"/>
        <v>-1.4</v>
      </c>
      <c r="J54" s="243">
        <f t="shared" si="33"/>
        <v>-8.3999999999999986</v>
      </c>
      <c r="K54" s="243">
        <f t="shared" si="33"/>
        <v>102.89999999999999</v>
      </c>
      <c r="L54" s="243">
        <f t="shared" si="33"/>
        <v>9.4499999999999993</v>
      </c>
      <c r="M54" s="243">
        <f t="shared" si="33"/>
        <v>-74.55</v>
      </c>
      <c r="N54" s="452">
        <v>-3</v>
      </c>
      <c r="O54" s="243">
        <f t="shared" ref="O54:R54" si="34">O51*0.35</f>
        <v>0.35</v>
      </c>
      <c r="P54" s="243">
        <f>P51*0.35</f>
        <v>1.0499999999999998</v>
      </c>
      <c r="Q54" s="243">
        <f t="shared" si="34"/>
        <v>-0.35</v>
      </c>
      <c r="R54" s="243">
        <f t="shared" si="34"/>
        <v>2.4499999999999997</v>
      </c>
      <c r="S54" s="243">
        <f>'DEBT CALC'!C39</f>
        <v>88</v>
      </c>
      <c r="T54" s="242">
        <f>SUM(E54:S54)</f>
        <v>-1185.3882234</v>
      </c>
      <c r="U54" s="243"/>
      <c r="V54" s="243"/>
      <c r="W54" s="243"/>
      <c r="X54" s="243"/>
      <c r="Y54" s="243"/>
      <c r="Z54" s="243"/>
      <c r="AA54" s="243"/>
      <c r="AB54" s="243"/>
      <c r="AC54" s="243"/>
      <c r="AD54" s="242">
        <f>SUM(T54:AC54)</f>
        <v>-1185.3882234</v>
      </c>
      <c r="AH54" s="156"/>
    </row>
    <row r="55" spans="1:34">
      <c r="A55" s="197">
        <v>28</v>
      </c>
      <c r="B55" s="200" t="s">
        <v>190</v>
      </c>
      <c r="D55" s="200"/>
      <c r="E55" s="239">
        <f>'ROO INPUT'!$F55</f>
        <v>0</v>
      </c>
      <c r="F55" s="243">
        <f>(F82*$E$85)*-0.35</f>
        <v>3.4002499999999998</v>
      </c>
      <c r="G55" s="243">
        <f t="shared" ref="G55:Q55" si="35">(G82*$E$85)*-0.35</f>
        <v>0</v>
      </c>
      <c r="H55" s="243">
        <f t="shared" si="35"/>
        <v>0</v>
      </c>
      <c r="I55" s="243">
        <f>(I82*'[4]RR SUMMARY'!$M$14)*-0.35</f>
        <v>0</v>
      </c>
      <c r="J55" s="243">
        <f t="shared" si="35"/>
        <v>0</v>
      </c>
      <c r="K55" s="243">
        <f t="shared" si="35"/>
        <v>0</v>
      </c>
      <c r="L55" s="243">
        <f t="shared" si="35"/>
        <v>0</v>
      </c>
      <c r="M55" s="243">
        <f t="shared" si="35"/>
        <v>0</v>
      </c>
      <c r="N55" s="454">
        <f t="shared" si="35"/>
        <v>0</v>
      </c>
      <c r="O55" s="243">
        <f t="shared" si="35"/>
        <v>0</v>
      </c>
      <c r="P55" s="243">
        <f t="shared" si="35"/>
        <v>0</v>
      </c>
      <c r="Q55" s="243">
        <f t="shared" si="35"/>
        <v>0</v>
      </c>
      <c r="R55" s="243">
        <f>(R82*$E$85)*-0.35</f>
        <v>0</v>
      </c>
      <c r="S55" s="240">
        <v>0</v>
      </c>
      <c r="T55" s="242">
        <f>SUM(E55:S55)</f>
        <v>3.4002499999999998</v>
      </c>
      <c r="U55" s="243"/>
      <c r="V55" s="243"/>
      <c r="W55" s="243"/>
      <c r="X55" s="243"/>
      <c r="Y55" s="243"/>
      <c r="Z55" s="243"/>
      <c r="AA55" s="243"/>
      <c r="AB55" s="243"/>
      <c r="AC55" s="243"/>
      <c r="AD55" s="242">
        <f>SUM(T55:AC55)</f>
        <v>3.4002499999999998</v>
      </c>
      <c r="AH55" s="156"/>
    </row>
    <row r="56" spans="1:34">
      <c r="A56" s="197">
        <v>29</v>
      </c>
      <c r="B56" s="200" t="s">
        <v>62</v>
      </c>
      <c r="D56" s="200"/>
      <c r="E56" s="239">
        <f>'ROO INPUT'!$F56</f>
        <v>5030</v>
      </c>
      <c r="F56" s="240">
        <v>0</v>
      </c>
      <c r="G56" s="240">
        <v>0</v>
      </c>
      <c r="H56" s="240">
        <v>0</v>
      </c>
      <c r="I56" s="240">
        <v>0</v>
      </c>
      <c r="J56" s="240">
        <v>0</v>
      </c>
      <c r="K56" s="240">
        <v>0</v>
      </c>
      <c r="L56" s="240">
        <v>0</v>
      </c>
      <c r="M56" s="240">
        <v>0</v>
      </c>
      <c r="N56" s="452">
        <v>3</v>
      </c>
      <c r="O56" s="240">
        <v>0</v>
      </c>
      <c r="P56" s="240">
        <v>0</v>
      </c>
      <c r="Q56" s="240">
        <v>0</v>
      </c>
      <c r="R56" s="240">
        <v>0</v>
      </c>
      <c r="S56" s="240">
        <v>0</v>
      </c>
      <c r="T56" s="242">
        <f t="shared" ref="T56:T57" si="36">SUM(E56:S56)</f>
        <v>5033</v>
      </c>
      <c r="U56" s="240"/>
      <c r="V56" s="240"/>
      <c r="W56" s="240"/>
      <c r="X56" s="240"/>
      <c r="Y56" s="240"/>
      <c r="Z56" s="240"/>
      <c r="AA56" s="240"/>
      <c r="AB56" s="240"/>
      <c r="AC56" s="240"/>
      <c r="AD56" s="242">
        <f>SUM(T56:AC56)</f>
        <v>5033</v>
      </c>
      <c r="AH56" s="156"/>
    </row>
    <row r="57" spans="1:34">
      <c r="A57" s="197">
        <v>30</v>
      </c>
      <c r="B57" s="200" t="s">
        <v>63</v>
      </c>
      <c r="D57" s="200"/>
      <c r="E57" s="244">
        <f>'ROO INPUT'!$F57</f>
        <v>-25</v>
      </c>
      <c r="F57" s="245"/>
      <c r="G57" s="245"/>
      <c r="H57" s="245">
        <v>0</v>
      </c>
      <c r="I57" s="245">
        <v>0</v>
      </c>
      <c r="J57" s="245">
        <v>0</v>
      </c>
      <c r="K57" s="245">
        <v>0</v>
      </c>
      <c r="L57" s="245">
        <v>0</v>
      </c>
      <c r="M57" s="245">
        <v>0</v>
      </c>
      <c r="N57" s="453">
        <v>0</v>
      </c>
      <c r="O57" s="245">
        <v>0</v>
      </c>
      <c r="P57" s="245">
        <v>0</v>
      </c>
      <c r="Q57" s="245">
        <v>0</v>
      </c>
      <c r="R57" s="245">
        <v>0</v>
      </c>
      <c r="S57" s="245">
        <v>0</v>
      </c>
      <c r="T57" s="246">
        <f t="shared" si="36"/>
        <v>-25</v>
      </c>
      <c r="U57" s="245"/>
      <c r="V57" s="245"/>
      <c r="W57" s="245"/>
      <c r="X57" s="245"/>
      <c r="Y57" s="245"/>
      <c r="Z57" s="245"/>
      <c r="AA57" s="245"/>
      <c r="AB57" s="245"/>
      <c r="AC57" s="245"/>
      <c r="AD57" s="246">
        <f>SUM(T57:AC57)</f>
        <v>-25</v>
      </c>
      <c r="AH57" s="156"/>
    </row>
    <row r="58" spans="1:34"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48"/>
      <c r="S58" s="248"/>
      <c r="T58" s="242"/>
      <c r="U58" s="239"/>
      <c r="V58" s="248"/>
      <c r="W58" s="248"/>
      <c r="X58" s="239"/>
      <c r="Y58" s="248"/>
      <c r="Z58" s="248"/>
      <c r="AA58" s="248"/>
      <c r="AB58" s="239"/>
      <c r="AC58" s="239"/>
      <c r="AD58" s="242"/>
    </row>
    <row r="59" spans="1:34" s="199" customFormat="1" ht="13.5" thickBot="1">
      <c r="A59" s="197">
        <v>31</v>
      </c>
      <c r="B59" s="199" t="s">
        <v>64</v>
      </c>
      <c r="E59" s="416">
        <f>E51-SUM(E54:E57)</f>
        <v>10350</v>
      </c>
      <c r="F59" s="416">
        <f t="shared" ref="F59:P59" si="37">F51-SUM(F54:F57)</f>
        <v>-3.4002499999999998</v>
      </c>
      <c r="G59" s="416">
        <f t="shared" si="37"/>
        <v>-0.65</v>
      </c>
      <c r="H59" s="416">
        <f t="shared" si="37"/>
        <v>985.14329939999993</v>
      </c>
      <c r="I59" s="416">
        <f t="shared" ref="I59" si="38">I51-SUM(I54:I57)</f>
        <v>-2.6</v>
      </c>
      <c r="J59" s="416">
        <f t="shared" si="37"/>
        <v>-15.600000000000001</v>
      </c>
      <c r="K59" s="416">
        <f t="shared" si="37"/>
        <v>191.10000000000002</v>
      </c>
      <c r="L59" s="416">
        <f t="shared" si="37"/>
        <v>17.55</v>
      </c>
      <c r="M59" s="416">
        <f t="shared" si="37"/>
        <v>-138.44999999999999</v>
      </c>
      <c r="N59" s="416">
        <f t="shared" si="37"/>
        <v>0</v>
      </c>
      <c r="O59" s="416">
        <f>O51-SUM(O54:O57)</f>
        <v>0.65</v>
      </c>
      <c r="P59" s="416">
        <f t="shared" si="37"/>
        <v>1.9500000000000002</v>
      </c>
      <c r="Q59" s="416">
        <f>Q51-SUM(Q54:Q57)</f>
        <v>-0.65</v>
      </c>
      <c r="R59" s="417">
        <f>R51-SUM(R54:R57)</f>
        <v>4.5500000000000007</v>
      </c>
      <c r="S59" s="417">
        <f>S51-SUM(S54:S57)</f>
        <v>-88</v>
      </c>
      <c r="T59" s="418">
        <f>T51-SUM(T54:T57)+T58</f>
        <v>11301.5930494</v>
      </c>
      <c r="U59" s="416"/>
      <c r="V59" s="417"/>
      <c r="W59" s="417"/>
      <c r="X59" s="416"/>
      <c r="Y59" s="417"/>
      <c r="Z59" s="417"/>
      <c r="AA59" s="417"/>
      <c r="AB59" s="416"/>
      <c r="AC59" s="416"/>
      <c r="AD59" s="418">
        <f>AD51-SUM(AD54:AD57)+AD58</f>
        <v>11301.593049400008</v>
      </c>
      <c r="AE59" s="166"/>
      <c r="AH59" s="220"/>
    </row>
    <row r="60" spans="1:34" ht="13.5" thickTop="1"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42"/>
      <c r="P60" s="242"/>
      <c r="Q60" s="242"/>
      <c r="R60" s="248"/>
      <c r="S60" s="248"/>
      <c r="T60" s="242"/>
      <c r="U60" s="239"/>
      <c r="V60" s="248"/>
      <c r="W60" s="248"/>
      <c r="X60" s="239"/>
      <c r="Y60" s="248"/>
      <c r="Z60" s="248"/>
      <c r="AA60" s="248"/>
      <c r="AB60" s="239"/>
      <c r="AC60" s="239"/>
      <c r="AD60" s="242"/>
    </row>
    <row r="61" spans="1:34">
      <c r="B61" s="159" t="s">
        <v>109</v>
      </c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42"/>
      <c r="P61" s="242"/>
      <c r="Q61" s="242"/>
      <c r="R61" s="248"/>
      <c r="S61" s="248"/>
      <c r="T61" s="242"/>
      <c r="U61" s="239"/>
      <c r="V61" s="248"/>
      <c r="W61" s="248"/>
      <c r="X61" s="239"/>
      <c r="Y61" s="248"/>
      <c r="Z61" s="248"/>
      <c r="AA61" s="248"/>
      <c r="AB61" s="239"/>
      <c r="AC61" s="239"/>
      <c r="AD61" s="242"/>
    </row>
    <row r="62" spans="1:34">
      <c r="B62" s="159" t="s">
        <v>110</v>
      </c>
      <c r="E62" s="239"/>
      <c r="F62" s="243"/>
      <c r="G62" s="243"/>
      <c r="H62" s="243"/>
      <c r="I62" s="243"/>
      <c r="J62" s="243"/>
      <c r="K62" s="243"/>
      <c r="L62" s="243"/>
      <c r="M62" s="243"/>
      <c r="N62" s="243"/>
      <c r="O62" s="253"/>
      <c r="P62" s="253"/>
      <c r="Q62" s="253"/>
      <c r="R62" s="243"/>
      <c r="S62" s="243"/>
      <c r="T62" s="242"/>
      <c r="U62" s="243"/>
      <c r="V62" s="243"/>
      <c r="W62" s="243"/>
      <c r="X62" s="243"/>
      <c r="Y62" s="243"/>
      <c r="Z62" s="243"/>
      <c r="AA62" s="243"/>
      <c r="AB62" s="243"/>
      <c r="AC62" s="243"/>
      <c r="AD62" s="242"/>
      <c r="AH62" s="156"/>
    </row>
    <row r="63" spans="1:34">
      <c r="A63" s="197">
        <v>32</v>
      </c>
      <c r="B63" s="200"/>
      <c r="C63" s="200" t="s">
        <v>47</v>
      </c>
      <c r="D63" s="200"/>
      <c r="E63" s="366">
        <f>'ROO INPUT'!$F63</f>
        <v>24365</v>
      </c>
      <c r="F63" s="367">
        <v>0</v>
      </c>
      <c r="G63" s="367">
        <v>0</v>
      </c>
      <c r="H63" s="367">
        <v>0</v>
      </c>
      <c r="I63" s="367">
        <v>0</v>
      </c>
      <c r="J63" s="367">
        <v>0</v>
      </c>
      <c r="K63" s="367">
        <v>0</v>
      </c>
      <c r="L63" s="367">
        <v>0</v>
      </c>
      <c r="M63" s="367">
        <v>0</v>
      </c>
      <c r="N63" s="367">
        <v>0</v>
      </c>
      <c r="O63" s="370">
        <v>0</v>
      </c>
      <c r="P63" s="370">
        <v>0</v>
      </c>
      <c r="Q63" s="370">
        <v>0</v>
      </c>
      <c r="R63" s="367">
        <v>0</v>
      </c>
      <c r="S63" s="367">
        <v>0</v>
      </c>
      <c r="T63" s="369">
        <f t="shared" ref="T63:T65" si="39">SUM(E63:S63)</f>
        <v>24365</v>
      </c>
      <c r="U63" s="367"/>
      <c r="V63" s="367"/>
      <c r="W63" s="367"/>
      <c r="X63" s="367"/>
      <c r="Y63" s="367"/>
      <c r="Z63" s="367"/>
      <c r="AA63" s="367"/>
      <c r="AB63" s="367"/>
      <c r="AC63" s="367"/>
      <c r="AD63" s="369">
        <f>SUM(T63:AC63)</f>
        <v>24365</v>
      </c>
      <c r="AH63" s="218"/>
    </row>
    <row r="64" spans="1:34">
      <c r="A64" s="197">
        <v>33</v>
      </c>
      <c r="B64" s="200"/>
      <c r="C64" s="200" t="s">
        <v>66</v>
      </c>
      <c r="D64" s="200"/>
      <c r="E64" s="239">
        <f>'ROO INPUT'!$F64</f>
        <v>296152</v>
      </c>
      <c r="F64" s="240">
        <v>0</v>
      </c>
      <c r="G64" s="240">
        <v>0</v>
      </c>
      <c r="H64" s="240">
        <v>0</v>
      </c>
      <c r="I64" s="240">
        <v>0</v>
      </c>
      <c r="J64" s="240">
        <v>0</v>
      </c>
      <c r="K64" s="240">
        <v>0</v>
      </c>
      <c r="L64" s="240">
        <v>0</v>
      </c>
      <c r="M64" s="240">
        <v>0</v>
      </c>
      <c r="N64" s="240">
        <v>0</v>
      </c>
      <c r="O64" s="254">
        <v>0</v>
      </c>
      <c r="P64" s="254">
        <v>0</v>
      </c>
      <c r="Q64" s="254">
        <v>0</v>
      </c>
      <c r="R64" s="240">
        <v>0</v>
      </c>
      <c r="S64" s="240">
        <v>0</v>
      </c>
      <c r="T64" s="242">
        <f t="shared" si="39"/>
        <v>296152</v>
      </c>
      <c r="U64" s="240"/>
      <c r="V64" s="240"/>
      <c r="W64" s="240"/>
      <c r="X64" s="240"/>
      <c r="Y64" s="240"/>
      <c r="Z64" s="240"/>
      <c r="AA64" s="240"/>
      <c r="AB64" s="240"/>
      <c r="AC64" s="240"/>
      <c r="AD64" s="242">
        <f>SUM(T64:AC64)</f>
        <v>296152</v>
      </c>
      <c r="AH64" s="156"/>
    </row>
    <row r="65" spans="1:34">
      <c r="A65" s="197">
        <v>34</v>
      </c>
      <c r="B65" s="200"/>
      <c r="C65" s="200" t="s">
        <v>67</v>
      </c>
      <c r="D65" s="200"/>
      <c r="E65" s="244">
        <f>'ROO INPUT'!$F65</f>
        <v>44809</v>
      </c>
      <c r="F65" s="245">
        <v>0</v>
      </c>
      <c r="G65" s="245">
        <v>0</v>
      </c>
      <c r="H65" s="245">
        <v>0</v>
      </c>
      <c r="I65" s="245">
        <v>0</v>
      </c>
      <c r="J65" s="245">
        <v>0</v>
      </c>
      <c r="K65" s="245">
        <v>0</v>
      </c>
      <c r="L65" s="245">
        <v>0</v>
      </c>
      <c r="M65" s="245">
        <v>0</v>
      </c>
      <c r="N65" s="245">
        <v>0</v>
      </c>
      <c r="O65" s="255">
        <v>0</v>
      </c>
      <c r="P65" s="255">
        <v>0</v>
      </c>
      <c r="Q65" s="255">
        <v>0</v>
      </c>
      <c r="R65" s="245">
        <v>0</v>
      </c>
      <c r="S65" s="245">
        <v>0</v>
      </c>
      <c r="T65" s="246">
        <f t="shared" si="39"/>
        <v>44809</v>
      </c>
      <c r="U65" s="245"/>
      <c r="V65" s="245"/>
      <c r="W65" s="245"/>
      <c r="X65" s="245"/>
      <c r="Y65" s="245"/>
      <c r="Z65" s="245"/>
      <c r="AA65" s="245"/>
      <c r="AB65" s="245"/>
      <c r="AC65" s="245"/>
      <c r="AD65" s="246">
        <f>SUM(T65:AC65)</f>
        <v>44809</v>
      </c>
      <c r="AH65" s="156"/>
    </row>
    <row r="66" spans="1:34" ht="18" customHeight="1">
      <c r="A66" s="197">
        <v>35</v>
      </c>
      <c r="B66" s="200" t="s">
        <v>68</v>
      </c>
      <c r="C66" s="200"/>
      <c r="E66" s="239">
        <f>SUM(E63:E65)</f>
        <v>365326</v>
      </c>
      <c r="F66" s="239">
        <f t="shared" ref="F66:N66" si="40">SUM(F63:F65)</f>
        <v>0</v>
      </c>
      <c r="G66" s="239">
        <f t="shared" si="40"/>
        <v>0</v>
      </c>
      <c r="H66" s="239">
        <f t="shared" si="40"/>
        <v>0</v>
      </c>
      <c r="I66" s="239">
        <f t="shared" si="40"/>
        <v>0</v>
      </c>
      <c r="J66" s="239">
        <f t="shared" si="40"/>
        <v>0</v>
      </c>
      <c r="K66" s="239">
        <f t="shared" si="40"/>
        <v>0</v>
      </c>
      <c r="L66" s="239">
        <f t="shared" si="40"/>
        <v>0</v>
      </c>
      <c r="M66" s="239">
        <f t="shared" si="40"/>
        <v>0</v>
      </c>
      <c r="N66" s="239">
        <f t="shared" si="40"/>
        <v>0</v>
      </c>
      <c r="O66" s="239">
        <f>SUM(O63:O65)</f>
        <v>0</v>
      </c>
      <c r="P66" s="239">
        <f t="shared" ref="P66:AD66" si="41">SUM(P63:P65)</f>
        <v>0</v>
      </c>
      <c r="Q66" s="239">
        <f t="shared" si="41"/>
        <v>0</v>
      </c>
      <c r="R66" s="248">
        <f>SUM(R63:R65)</f>
        <v>0</v>
      </c>
      <c r="S66" s="248">
        <f t="shared" ref="S66" si="42">SUM(S63:S65)</f>
        <v>0</v>
      </c>
      <c r="T66" s="242">
        <f t="shared" si="41"/>
        <v>365326</v>
      </c>
      <c r="U66" s="239"/>
      <c r="V66" s="248"/>
      <c r="W66" s="248"/>
      <c r="X66" s="239"/>
      <c r="Y66" s="248"/>
      <c r="Z66" s="248"/>
      <c r="AA66" s="248"/>
      <c r="AB66" s="239"/>
      <c r="AC66" s="239"/>
      <c r="AD66" s="242">
        <f t="shared" si="41"/>
        <v>365326</v>
      </c>
      <c r="AH66" s="219"/>
    </row>
    <row r="67" spans="1:34" ht="6.75" customHeight="1">
      <c r="B67" s="200"/>
      <c r="C67" s="200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48"/>
      <c r="S67" s="248"/>
      <c r="T67" s="242"/>
      <c r="U67" s="239"/>
      <c r="V67" s="248"/>
      <c r="W67" s="248"/>
      <c r="X67" s="239"/>
      <c r="Y67" s="248"/>
      <c r="Z67" s="248"/>
      <c r="AA67" s="248"/>
      <c r="AB67" s="239"/>
      <c r="AC67" s="239"/>
      <c r="AD67" s="242"/>
      <c r="AH67" s="219"/>
    </row>
    <row r="68" spans="1:34">
      <c r="B68" s="200" t="s">
        <v>210</v>
      </c>
      <c r="C68" s="200"/>
      <c r="D68" s="200"/>
      <c r="E68" s="239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2"/>
      <c r="U68" s="243"/>
      <c r="V68" s="243"/>
      <c r="W68" s="243"/>
      <c r="X68" s="243"/>
      <c r="Y68" s="243"/>
      <c r="Z68" s="243"/>
      <c r="AA68" s="243"/>
      <c r="AB68" s="243"/>
      <c r="AC68" s="243"/>
      <c r="AD68" s="242"/>
      <c r="AH68" s="156"/>
    </row>
    <row r="69" spans="1:34">
      <c r="A69" s="197">
        <v>36</v>
      </c>
      <c r="B69" s="200"/>
      <c r="C69" s="200" t="s">
        <v>47</v>
      </c>
      <c r="D69" s="200"/>
      <c r="E69" s="239">
        <f>'ROO INPUT'!$F69</f>
        <v>8677</v>
      </c>
      <c r="F69" s="240">
        <v>0</v>
      </c>
      <c r="G69" s="240">
        <v>0</v>
      </c>
      <c r="H69" s="240">
        <v>0</v>
      </c>
      <c r="I69" s="240">
        <v>0</v>
      </c>
      <c r="J69" s="240">
        <v>0</v>
      </c>
      <c r="K69" s="240">
        <v>0</v>
      </c>
      <c r="L69" s="240">
        <v>0</v>
      </c>
      <c r="M69" s="240">
        <v>0</v>
      </c>
      <c r="N69" s="240">
        <v>0</v>
      </c>
      <c r="O69" s="240">
        <v>0</v>
      </c>
      <c r="P69" s="240">
        <v>0</v>
      </c>
      <c r="Q69" s="240">
        <v>0</v>
      </c>
      <c r="R69" s="240">
        <v>0</v>
      </c>
      <c r="S69" s="240">
        <v>0</v>
      </c>
      <c r="T69" s="242">
        <f t="shared" ref="T69:T71" si="43">SUM(E69:S69)</f>
        <v>8677</v>
      </c>
      <c r="U69" s="243"/>
      <c r="V69" s="243"/>
      <c r="W69" s="243"/>
      <c r="X69" s="243"/>
      <c r="Y69" s="243"/>
      <c r="Z69" s="243"/>
      <c r="AA69" s="243"/>
      <c r="AB69" s="243"/>
      <c r="AC69" s="243"/>
      <c r="AD69" s="242">
        <f>SUM(T69:AC69)</f>
        <v>8677</v>
      </c>
      <c r="AH69" s="156"/>
    </row>
    <row r="70" spans="1:34">
      <c r="A70" s="197">
        <v>37</v>
      </c>
      <c r="B70" s="200"/>
      <c r="C70" s="200" t="s">
        <v>66</v>
      </c>
      <c r="D70" s="200"/>
      <c r="E70" s="239">
        <f>'ROO INPUT'!$F70</f>
        <v>102678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2">
        <f t="shared" si="43"/>
        <v>102678</v>
      </c>
      <c r="U70" s="243"/>
      <c r="V70" s="243"/>
      <c r="W70" s="243"/>
      <c r="X70" s="243"/>
      <c r="Y70" s="243"/>
      <c r="Z70" s="243"/>
      <c r="AA70" s="243"/>
      <c r="AB70" s="243"/>
      <c r="AC70" s="243"/>
      <c r="AD70" s="242">
        <f>SUM(T70:AC70)</f>
        <v>102678</v>
      </c>
      <c r="AH70" s="156"/>
    </row>
    <row r="71" spans="1:34">
      <c r="A71" s="197">
        <v>38</v>
      </c>
      <c r="B71" s="200"/>
      <c r="C71" s="200" t="s">
        <v>67</v>
      </c>
      <c r="D71" s="200"/>
      <c r="E71" s="239">
        <f>'ROO INPUT'!$F71</f>
        <v>12186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2">
        <f t="shared" si="43"/>
        <v>12186</v>
      </c>
      <c r="U71" s="243"/>
      <c r="V71" s="243"/>
      <c r="W71" s="243"/>
      <c r="X71" s="243"/>
      <c r="Y71" s="243"/>
      <c r="Z71" s="243"/>
      <c r="AA71" s="243"/>
      <c r="AB71" s="243"/>
      <c r="AC71" s="243"/>
      <c r="AD71" s="242">
        <f>SUM(T71:AC71)</f>
        <v>12186</v>
      </c>
      <c r="AH71" s="156"/>
    </row>
    <row r="72" spans="1:34">
      <c r="A72" s="197">
        <v>39</v>
      </c>
      <c r="B72" s="200" t="s">
        <v>429</v>
      </c>
      <c r="C72" s="200"/>
      <c r="E72" s="256">
        <f>SUM(E69:E71)</f>
        <v>123541</v>
      </c>
      <c r="F72" s="256">
        <f t="shared" ref="F72:N72" si="44">SUM(F69:F71)</f>
        <v>0</v>
      </c>
      <c r="G72" s="256">
        <f t="shared" si="44"/>
        <v>0</v>
      </c>
      <c r="H72" s="256">
        <f>SUM(H69:H71)</f>
        <v>0</v>
      </c>
      <c r="I72" s="256">
        <f t="shared" si="44"/>
        <v>0</v>
      </c>
      <c r="J72" s="256">
        <f t="shared" si="44"/>
        <v>0</v>
      </c>
      <c r="K72" s="256">
        <f t="shared" si="44"/>
        <v>0</v>
      </c>
      <c r="L72" s="256">
        <f t="shared" si="44"/>
        <v>0</v>
      </c>
      <c r="M72" s="256">
        <f t="shared" si="44"/>
        <v>0</v>
      </c>
      <c r="N72" s="256">
        <f t="shared" si="44"/>
        <v>0</v>
      </c>
      <c r="O72" s="256">
        <f>SUM(O69:O71)</f>
        <v>0</v>
      </c>
      <c r="P72" s="256">
        <f t="shared" ref="P72:AD72" si="45">SUM(P69:P71)</f>
        <v>0</v>
      </c>
      <c r="Q72" s="256">
        <f t="shared" si="45"/>
        <v>0</v>
      </c>
      <c r="R72" s="257">
        <f>SUM(R69:R71)</f>
        <v>0</v>
      </c>
      <c r="S72" s="257">
        <f t="shared" ref="S72:T72" si="46">SUM(S69:S71)</f>
        <v>0</v>
      </c>
      <c r="T72" s="258">
        <f t="shared" si="46"/>
        <v>123541</v>
      </c>
      <c r="U72" s="256"/>
      <c r="V72" s="257"/>
      <c r="W72" s="257"/>
      <c r="X72" s="256"/>
      <c r="Y72" s="257"/>
      <c r="Z72" s="257"/>
      <c r="AA72" s="257"/>
      <c r="AB72" s="256"/>
      <c r="AC72" s="256"/>
      <c r="AD72" s="258">
        <f t="shared" si="45"/>
        <v>123541</v>
      </c>
      <c r="AH72" s="219"/>
    </row>
    <row r="73" spans="1:34">
      <c r="A73" s="197">
        <v>40</v>
      </c>
      <c r="B73" s="200" t="s">
        <v>182</v>
      </c>
      <c r="C73" s="200"/>
      <c r="D73" s="200"/>
      <c r="E73" s="259">
        <f>E66-E72</f>
        <v>241785</v>
      </c>
      <c r="F73" s="259">
        <f t="shared" ref="F73:AD73" si="47">F66-F72</f>
        <v>0</v>
      </c>
      <c r="G73" s="259">
        <f t="shared" si="47"/>
        <v>0</v>
      </c>
      <c r="H73" s="259">
        <f t="shared" si="47"/>
        <v>0</v>
      </c>
      <c r="I73" s="259">
        <f t="shared" si="47"/>
        <v>0</v>
      </c>
      <c r="J73" s="259">
        <f t="shared" si="47"/>
        <v>0</v>
      </c>
      <c r="K73" s="259">
        <f t="shared" si="47"/>
        <v>0</v>
      </c>
      <c r="L73" s="259">
        <f t="shared" si="47"/>
        <v>0</v>
      </c>
      <c r="M73" s="259">
        <f t="shared" si="47"/>
        <v>0</v>
      </c>
      <c r="N73" s="259">
        <f t="shared" si="47"/>
        <v>0</v>
      </c>
      <c r="O73" s="259">
        <f t="shared" si="47"/>
        <v>0</v>
      </c>
      <c r="P73" s="259">
        <f t="shared" si="47"/>
        <v>0</v>
      </c>
      <c r="Q73" s="259">
        <f t="shared" si="47"/>
        <v>0</v>
      </c>
      <c r="R73" s="259">
        <f t="shared" si="47"/>
        <v>0</v>
      </c>
      <c r="S73" s="259">
        <f t="shared" si="47"/>
        <v>0</v>
      </c>
      <c r="T73" s="259">
        <f t="shared" si="47"/>
        <v>241785</v>
      </c>
      <c r="U73" s="259"/>
      <c r="V73" s="259"/>
      <c r="W73" s="259"/>
      <c r="X73" s="259"/>
      <c r="Y73" s="259"/>
      <c r="Z73" s="259"/>
      <c r="AA73" s="259"/>
      <c r="AB73" s="259"/>
      <c r="AC73" s="259"/>
      <c r="AD73" s="260">
        <f t="shared" si="47"/>
        <v>241785</v>
      </c>
      <c r="AH73" s="219"/>
    </row>
    <row r="74" spans="1:34" s="203" customFormat="1" ht="18.95" customHeight="1">
      <c r="A74" s="201">
        <v>41</v>
      </c>
      <c r="B74" s="202" t="s">
        <v>115</v>
      </c>
      <c r="C74" s="202"/>
      <c r="D74" s="202"/>
      <c r="E74" s="244">
        <f>'ROO INPUT'!$F74</f>
        <v>-46163</v>
      </c>
      <c r="F74" s="245">
        <v>-335</v>
      </c>
      <c r="G74" s="24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v>0</v>
      </c>
      <c r="M74" s="245">
        <v>0</v>
      </c>
      <c r="N74" s="245">
        <v>0</v>
      </c>
      <c r="O74" s="245">
        <v>0</v>
      </c>
      <c r="P74" s="245">
        <v>0</v>
      </c>
      <c r="Q74" s="245">
        <v>0</v>
      </c>
      <c r="R74" s="245">
        <v>0</v>
      </c>
      <c r="S74" s="245">
        <v>0</v>
      </c>
      <c r="T74" s="246">
        <f t="shared" ref="T74:T79" si="48">SUM(E74:S74)</f>
        <v>-46498</v>
      </c>
      <c r="U74" s="245"/>
      <c r="V74" s="245"/>
      <c r="W74" s="245"/>
      <c r="X74" s="245"/>
      <c r="Y74" s="245"/>
      <c r="Z74" s="245"/>
      <c r="AA74" s="245"/>
      <c r="AB74" s="245"/>
      <c r="AC74" s="245"/>
      <c r="AD74" s="246">
        <f>SUM(T74:AC74)</f>
        <v>-46498</v>
      </c>
      <c r="AE74" s="166"/>
      <c r="AH74" s="156"/>
    </row>
    <row r="75" spans="1:34" s="203" customFormat="1" ht="18.95" customHeight="1">
      <c r="A75" s="201">
        <v>42</v>
      </c>
      <c r="B75" s="202" t="s">
        <v>211</v>
      </c>
      <c r="C75" s="202"/>
      <c r="D75" s="202"/>
      <c r="E75" s="259">
        <f>E73+E74</f>
        <v>195622</v>
      </c>
      <c r="F75" s="259">
        <f>F73+F74</f>
        <v>-335</v>
      </c>
      <c r="G75" s="259">
        <f t="shared" ref="G75:S75" si="49">G73+G74</f>
        <v>0</v>
      </c>
      <c r="H75" s="259">
        <f t="shared" si="49"/>
        <v>0</v>
      </c>
      <c r="I75" s="259">
        <f t="shared" si="49"/>
        <v>0</v>
      </c>
      <c r="J75" s="259">
        <f t="shared" si="49"/>
        <v>0</v>
      </c>
      <c r="K75" s="259">
        <f t="shared" si="49"/>
        <v>0</v>
      </c>
      <c r="L75" s="259">
        <f t="shared" si="49"/>
        <v>0</v>
      </c>
      <c r="M75" s="259">
        <f t="shared" si="49"/>
        <v>0</v>
      </c>
      <c r="N75" s="259">
        <f t="shared" si="49"/>
        <v>0</v>
      </c>
      <c r="O75" s="259">
        <f t="shared" si="49"/>
        <v>0</v>
      </c>
      <c r="P75" s="259">
        <f t="shared" si="49"/>
        <v>0</v>
      </c>
      <c r="Q75" s="259">
        <f t="shared" si="49"/>
        <v>0</v>
      </c>
      <c r="R75" s="259">
        <f t="shared" si="49"/>
        <v>0</v>
      </c>
      <c r="S75" s="259">
        <f t="shared" si="49"/>
        <v>0</v>
      </c>
      <c r="T75" s="260">
        <f>T73+T74</f>
        <v>195287</v>
      </c>
      <c r="U75" s="259"/>
      <c r="V75" s="259"/>
      <c r="W75" s="259"/>
      <c r="X75" s="259"/>
      <c r="Y75" s="259"/>
      <c r="Z75" s="259"/>
      <c r="AA75" s="259"/>
      <c r="AB75" s="259"/>
      <c r="AC75" s="259"/>
      <c r="AD75" s="260">
        <f>AD73+AD74</f>
        <v>195287</v>
      </c>
      <c r="AE75" s="166"/>
      <c r="AH75" s="156"/>
    </row>
    <row r="76" spans="1:34">
      <c r="A76" s="197">
        <v>43</v>
      </c>
      <c r="B76" s="200" t="s">
        <v>71</v>
      </c>
      <c r="C76" s="200"/>
      <c r="D76" s="200"/>
      <c r="E76" s="239">
        <f>'ROO INPUT'!$F76</f>
        <v>13107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2">
        <f>SUM(E76:S76)</f>
        <v>13107</v>
      </c>
      <c r="U76" s="240"/>
      <c r="V76" s="240"/>
      <c r="W76" s="240"/>
      <c r="X76" s="240"/>
      <c r="Y76" s="240"/>
      <c r="Z76" s="240"/>
      <c r="AA76" s="240"/>
      <c r="AB76" s="240"/>
      <c r="AC76" s="240"/>
      <c r="AD76" s="260">
        <f>SUM(T76:AC76)</f>
        <v>13107</v>
      </c>
      <c r="AH76" s="156"/>
    </row>
    <row r="77" spans="1:34" s="203" customFormat="1">
      <c r="A77" s="201">
        <v>44</v>
      </c>
      <c r="B77" s="202" t="s">
        <v>72</v>
      </c>
      <c r="C77" s="202"/>
      <c r="D77" s="202"/>
      <c r="E77" s="239">
        <f>'ROO INPUT'!$F77</f>
        <v>0</v>
      </c>
      <c r="F77" s="249">
        <v>0</v>
      </c>
      <c r="G77" s="249">
        <v>0</v>
      </c>
      <c r="H77" s="249">
        <v>0</v>
      </c>
      <c r="I77" s="249">
        <v>0</v>
      </c>
      <c r="J77" s="249">
        <v>0</v>
      </c>
      <c r="K77" s="249">
        <v>0</v>
      </c>
      <c r="L77" s="249">
        <v>0</v>
      </c>
      <c r="M77" s="249">
        <v>0</v>
      </c>
      <c r="N77" s="249">
        <v>0</v>
      </c>
      <c r="O77" s="249">
        <v>0</v>
      </c>
      <c r="P77" s="249">
        <v>0</v>
      </c>
      <c r="Q77" s="249">
        <v>0</v>
      </c>
      <c r="R77" s="249">
        <v>0</v>
      </c>
      <c r="S77" s="249">
        <v>0</v>
      </c>
      <c r="T77" s="260">
        <f>SUM(E77:S77)</f>
        <v>0</v>
      </c>
      <c r="U77" s="249"/>
      <c r="V77" s="249"/>
      <c r="W77" s="249"/>
      <c r="X77" s="249"/>
      <c r="Y77" s="249"/>
      <c r="Z77" s="249"/>
      <c r="AA77" s="249"/>
      <c r="AB77" s="249"/>
      <c r="AC77" s="249"/>
      <c r="AD77" s="260">
        <f>SUM(T77:AC77)</f>
        <v>0</v>
      </c>
      <c r="AE77" s="262"/>
      <c r="AG77" s="263"/>
      <c r="AH77" s="156"/>
    </row>
    <row r="78" spans="1:34" s="203" customFormat="1">
      <c r="A78" s="201">
        <v>45</v>
      </c>
      <c r="B78" s="202" t="s">
        <v>432</v>
      </c>
      <c r="C78" s="202"/>
      <c r="D78" s="202"/>
      <c r="E78" s="239">
        <f>'ROO INPUT'!$F78</f>
        <v>-816</v>
      </c>
      <c r="F78" s="249"/>
      <c r="G78" s="249">
        <v>0</v>
      </c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60">
        <f>SUM(E78:S78)</f>
        <v>-816</v>
      </c>
      <c r="U78" s="249"/>
      <c r="V78" s="249"/>
      <c r="W78" s="249"/>
      <c r="X78" s="249"/>
      <c r="Y78" s="249"/>
      <c r="Z78" s="249"/>
      <c r="AA78" s="249"/>
      <c r="AB78" s="249"/>
      <c r="AC78" s="249"/>
      <c r="AD78" s="260">
        <f>SUM(T78:AC78)</f>
        <v>-816</v>
      </c>
      <c r="AE78" s="262"/>
      <c r="AG78" s="263"/>
      <c r="AH78" s="156"/>
    </row>
    <row r="79" spans="1:34">
      <c r="A79" s="197">
        <v>46</v>
      </c>
      <c r="B79" s="200" t="s">
        <v>183</v>
      </c>
      <c r="C79" s="200"/>
      <c r="D79" s="200"/>
      <c r="E79" s="244">
        <f>'ROO INPUT'!$F79</f>
        <v>0</v>
      </c>
      <c r="F79" s="245">
        <v>0</v>
      </c>
      <c r="G79" s="245">
        <v>0</v>
      </c>
      <c r="H79" s="245">
        <v>0</v>
      </c>
      <c r="I79" s="245">
        <v>0</v>
      </c>
      <c r="J79" s="245">
        <v>0</v>
      </c>
      <c r="K79" s="245">
        <v>0</v>
      </c>
      <c r="L79" s="245">
        <v>0</v>
      </c>
      <c r="M79" s="245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246">
        <f t="shared" si="48"/>
        <v>0</v>
      </c>
      <c r="U79" s="245"/>
      <c r="V79" s="245"/>
      <c r="W79" s="245"/>
      <c r="X79" s="245"/>
      <c r="Y79" s="245"/>
      <c r="Z79" s="245"/>
      <c r="AA79" s="245"/>
      <c r="AB79" s="245"/>
      <c r="AC79" s="245"/>
      <c r="AD79" s="246">
        <f t="shared" ref="AD79" si="50">SUM(T79:AC79)</f>
        <v>0</v>
      </c>
      <c r="AH79" s="156"/>
    </row>
    <row r="80" spans="1:34" ht="6.75" customHeight="1"/>
    <row r="81" spans="1:34" ht="6" customHeight="1"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48"/>
      <c r="S81" s="248"/>
      <c r="T81" s="242"/>
      <c r="U81" s="239"/>
      <c r="V81" s="248"/>
      <c r="W81" s="248"/>
      <c r="X81" s="239"/>
      <c r="Y81" s="248"/>
      <c r="Z81" s="248"/>
      <c r="AA81" s="248"/>
      <c r="AB81" s="239"/>
      <c r="AC81" s="239"/>
      <c r="AD81" s="242"/>
    </row>
    <row r="82" spans="1:34" s="414" customFormat="1" ht="13.5" thickBot="1">
      <c r="A82" s="170">
        <v>47</v>
      </c>
      <c r="B82" s="414" t="s">
        <v>73</v>
      </c>
      <c r="E82" s="418">
        <f>E75+E76+E77+E79+E78</f>
        <v>207913</v>
      </c>
      <c r="F82" s="418">
        <f t="shared" ref="F82:AD82" si="51">F75+F76+F77+F79+F78</f>
        <v>-335</v>
      </c>
      <c r="G82" s="418">
        <f t="shared" si="51"/>
        <v>0</v>
      </c>
      <c r="H82" s="418">
        <f t="shared" si="51"/>
        <v>0</v>
      </c>
      <c r="I82" s="418">
        <f t="shared" si="51"/>
        <v>0</v>
      </c>
      <c r="J82" s="418">
        <f t="shared" si="51"/>
        <v>0</v>
      </c>
      <c r="K82" s="418">
        <f t="shared" si="51"/>
        <v>0</v>
      </c>
      <c r="L82" s="418">
        <f t="shared" si="51"/>
        <v>0</v>
      </c>
      <c r="M82" s="418">
        <f t="shared" si="51"/>
        <v>0</v>
      </c>
      <c r="N82" s="418">
        <f t="shared" si="51"/>
        <v>0</v>
      </c>
      <c r="O82" s="418">
        <f t="shared" si="51"/>
        <v>0</v>
      </c>
      <c r="P82" s="418">
        <f t="shared" si="51"/>
        <v>0</v>
      </c>
      <c r="Q82" s="418">
        <f t="shared" si="51"/>
        <v>0</v>
      </c>
      <c r="R82" s="418">
        <f t="shared" si="51"/>
        <v>0</v>
      </c>
      <c r="S82" s="418">
        <f t="shared" si="51"/>
        <v>0</v>
      </c>
      <c r="T82" s="418">
        <f t="shared" si="51"/>
        <v>207578</v>
      </c>
      <c r="U82" s="418"/>
      <c r="V82" s="418"/>
      <c r="W82" s="418"/>
      <c r="X82" s="418"/>
      <c r="Y82" s="418"/>
      <c r="Z82" s="418"/>
      <c r="AA82" s="418"/>
      <c r="AB82" s="418"/>
      <c r="AC82" s="418"/>
      <c r="AD82" s="418">
        <f t="shared" si="51"/>
        <v>207578</v>
      </c>
      <c r="AE82" s="174"/>
      <c r="AH82" s="415"/>
    </row>
    <row r="83" spans="1:34" ht="18" customHeight="1" thickTop="1">
      <c r="A83" s="197">
        <v>48</v>
      </c>
      <c r="B83" s="159" t="s">
        <v>74</v>
      </c>
      <c r="E83" s="365">
        <f>ROUND(E59/E82,4)</f>
        <v>4.9799999999999997E-2</v>
      </c>
      <c r="F83" s="239"/>
      <c r="G83" s="239"/>
      <c r="H83" s="239"/>
      <c r="I83" s="239"/>
      <c r="J83" s="239"/>
      <c r="K83" s="239"/>
      <c r="L83" s="239"/>
      <c r="M83" s="239"/>
      <c r="N83" s="239"/>
      <c r="O83" s="242"/>
      <c r="P83" s="242"/>
      <c r="Q83" s="242"/>
      <c r="R83" s="248"/>
      <c r="S83" s="248"/>
      <c r="T83" s="233">
        <f>ROUND(T59/T82,4)</f>
        <v>5.4399999999999997E-2</v>
      </c>
      <c r="U83" s="239"/>
      <c r="V83" s="248"/>
      <c r="W83" s="248"/>
      <c r="X83" s="239"/>
      <c r="Y83" s="248"/>
      <c r="Z83" s="248"/>
      <c r="AA83" s="248"/>
      <c r="AB83" s="239"/>
      <c r="AC83" s="239"/>
      <c r="AD83" s="233">
        <f>ROUND(AD59/AD82,4)</f>
        <v>5.4399999999999997E-2</v>
      </c>
    </row>
    <row r="84" spans="1:34" ht="4.5" customHeight="1">
      <c r="F84" s="239"/>
      <c r="G84" s="239"/>
      <c r="H84" s="239"/>
      <c r="I84" s="239"/>
      <c r="J84" s="239"/>
      <c r="K84" s="239"/>
      <c r="L84" s="239"/>
      <c r="M84" s="239"/>
      <c r="N84" s="239"/>
      <c r="O84" s="242"/>
      <c r="P84" s="242"/>
      <c r="Q84" s="242"/>
      <c r="R84" s="248"/>
      <c r="S84" s="248"/>
      <c r="T84" s="242"/>
      <c r="U84" s="239"/>
      <c r="V84" s="248"/>
      <c r="W84" s="248"/>
      <c r="X84" s="239"/>
      <c r="Y84" s="248"/>
      <c r="Z84" s="248"/>
      <c r="AA84" s="248"/>
      <c r="AB84" s="239"/>
      <c r="AC84" s="239"/>
      <c r="AD84" s="242"/>
    </row>
    <row r="85" spans="1:34">
      <c r="D85" s="159" t="s">
        <v>433</v>
      </c>
      <c r="E85" s="431">
        <f>'DEBT CALC'!Q11</f>
        <v>2.9000000000000001E-2</v>
      </c>
      <c r="F85" s="239"/>
      <c r="G85" s="239"/>
      <c r="H85" s="239"/>
      <c r="I85" s="239"/>
      <c r="J85" s="239"/>
      <c r="K85" s="239"/>
      <c r="L85" s="239"/>
      <c r="M85" s="239"/>
      <c r="N85" s="239"/>
      <c r="O85" s="242"/>
      <c r="P85" s="242"/>
      <c r="Q85" s="242"/>
      <c r="R85" s="248"/>
      <c r="S85" s="248"/>
      <c r="T85" s="242"/>
      <c r="U85" s="239"/>
      <c r="V85" s="248"/>
      <c r="W85" s="248"/>
      <c r="X85" s="239"/>
      <c r="Y85" s="248"/>
      <c r="Z85" s="248"/>
      <c r="AA85" s="248"/>
      <c r="AB85" s="239"/>
      <c r="AC85" s="239"/>
      <c r="AD85" s="242"/>
    </row>
    <row r="86" spans="1:34" s="205" customFormat="1">
      <c r="A86" s="211"/>
      <c r="D86" s="206" t="s">
        <v>159</v>
      </c>
      <c r="E86" s="441">
        <f>'not-used-RR SUMMARY'!F22</f>
        <v>0.62116000000000005</v>
      </c>
      <c r="F86" s="248"/>
      <c r="G86" s="248"/>
      <c r="H86" s="248"/>
      <c r="I86" s="248"/>
      <c r="J86" s="248"/>
      <c r="K86" s="248"/>
      <c r="L86" s="248"/>
      <c r="M86" s="248"/>
      <c r="N86" s="248"/>
      <c r="O86" s="261"/>
      <c r="P86" s="261"/>
      <c r="Q86" s="261"/>
      <c r="R86" s="248"/>
      <c r="S86" s="248"/>
      <c r="T86" s="261"/>
      <c r="U86" s="248"/>
      <c r="V86" s="248"/>
      <c r="W86" s="248"/>
      <c r="X86" s="248"/>
      <c r="Y86" s="248"/>
      <c r="Z86" s="248"/>
      <c r="AA86" s="248"/>
      <c r="AB86" s="248"/>
      <c r="AC86" s="248"/>
      <c r="AD86" s="261"/>
      <c r="AE86" s="209"/>
      <c r="AG86" s="210"/>
      <c r="AH86" s="198"/>
    </row>
    <row r="87" spans="1:34" s="205" customFormat="1">
      <c r="A87" s="211"/>
      <c r="D87" s="206"/>
      <c r="E87" s="157"/>
      <c r="F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208"/>
      <c r="U87" s="157"/>
      <c r="V87" s="157"/>
      <c r="W87" s="157"/>
      <c r="X87" s="157"/>
      <c r="Y87" s="157"/>
      <c r="Z87" s="157"/>
      <c r="AA87" s="157"/>
      <c r="AB87" s="157"/>
      <c r="AC87" s="157"/>
      <c r="AD87" s="238"/>
      <c r="AE87" s="209"/>
      <c r="AG87" s="210"/>
      <c r="AH87" s="221"/>
    </row>
    <row r="88" spans="1:34" s="205" customFormat="1">
      <c r="A88" s="211"/>
      <c r="D88" s="212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208"/>
      <c r="U88" s="157"/>
      <c r="V88" s="157"/>
      <c r="W88" s="157"/>
      <c r="X88" s="157"/>
      <c r="Y88" s="157"/>
      <c r="Z88" s="157"/>
      <c r="AA88" s="157"/>
      <c r="AB88" s="157"/>
      <c r="AC88" s="157"/>
      <c r="AD88" s="238"/>
      <c r="AE88" s="209"/>
      <c r="AG88" s="210"/>
      <c r="AH88" s="221"/>
    </row>
    <row r="89" spans="1:34" s="205" customFormat="1">
      <c r="A89" s="211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208"/>
      <c r="P89" s="208"/>
      <c r="Q89" s="208"/>
      <c r="R89" s="150"/>
      <c r="S89" s="150"/>
      <c r="T89" s="208"/>
      <c r="U89" s="150"/>
      <c r="V89" s="150"/>
      <c r="W89" s="150"/>
      <c r="X89" s="150"/>
      <c r="Y89" s="150"/>
      <c r="Z89" s="150"/>
      <c r="AA89" s="150"/>
      <c r="AB89" s="150"/>
      <c r="AC89" s="150"/>
      <c r="AD89" s="208"/>
      <c r="AE89" s="209"/>
      <c r="AG89" s="210"/>
      <c r="AH89" s="198"/>
    </row>
    <row r="90" spans="1:34" s="205" customFormat="1">
      <c r="A90" s="211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208"/>
      <c r="P90" s="208"/>
      <c r="Q90" s="208"/>
      <c r="R90" s="150"/>
      <c r="S90" s="150"/>
      <c r="T90" s="208"/>
      <c r="U90" s="150"/>
      <c r="V90" s="150"/>
      <c r="W90" s="150"/>
      <c r="X90" s="150"/>
      <c r="Y90" s="150"/>
      <c r="Z90" s="150"/>
      <c r="AA90" s="150"/>
      <c r="AB90" s="150"/>
      <c r="AC90" s="150"/>
      <c r="AD90" s="208"/>
      <c r="AE90" s="209"/>
      <c r="AG90" s="210"/>
      <c r="AH90" s="198"/>
    </row>
    <row r="118" spans="8:11">
      <c r="H118" s="213" t="s">
        <v>180</v>
      </c>
      <c r="I118" s="214"/>
      <c r="K118" s="214"/>
    </row>
    <row r="119" spans="8:11" ht="13.5" thickBot="1">
      <c r="H119" s="215" t="s">
        <v>181</v>
      </c>
      <c r="I119" s="216"/>
      <c r="K119" s="216"/>
    </row>
    <row r="120" spans="8:11" ht="13.5" thickTop="1"/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79" bottom="0.84" header="0.5" footer="0.5"/>
  <pageSetup scale="60" firstPageNumber="4" fitToWidth="2" orientation="portrait" r:id="rId3"/>
  <headerFooter scaleWithDoc="0" alignWithMargins="0">
    <oddFooter>&amp;RPrep by: ____________   
          Date:  &amp;D           Mgr. Review:__________</oddFooter>
  </headerFooter>
  <colBreaks count="2" manualBreakCount="2">
    <brk id="12" min="1" max="85" man="1"/>
    <brk id="20" min="1" max="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C00000"/>
  </sheetPr>
  <dimension ref="A1:AQ57"/>
  <sheetViews>
    <sheetView topLeftCell="A3" zoomScaleNormal="100" workbookViewId="0">
      <selection activeCell="E30" sqref="E30"/>
    </sheetView>
  </sheetViews>
  <sheetFormatPr defaultRowHeight="12.75"/>
  <cols>
    <col min="1" max="1" width="9.140625" style="34"/>
    <col min="2" max="2" width="6.5703125" style="34" customWidth="1"/>
    <col min="3" max="3" width="42" style="34" customWidth="1"/>
    <col min="4" max="4" width="9.140625" style="34"/>
    <col min="5" max="5" width="20.140625" style="107" customWidth="1"/>
    <col min="6" max="9" width="9.140625" style="34"/>
    <col min="10" max="10" width="19.85546875" style="34" bestFit="1" customWidth="1"/>
    <col min="11" max="16384" width="9.140625" style="34"/>
  </cols>
  <sheetData>
    <row r="1" spans="1:43" s="94" customFormat="1">
      <c r="A1" s="34"/>
      <c r="B1" s="34"/>
      <c r="C1" s="91" t="s">
        <v>117</v>
      </c>
      <c r="D1" s="92"/>
      <c r="E1" s="93"/>
      <c r="G1" s="148"/>
      <c r="H1" s="149"/>
      <c r="I1" s="149"/>
      <c r="J1" s="34"/>
      <c r="Q1" s="595" t="s">
        <v>117</v>
      </c>
      <c r="R1" s="595"/>
      <c r="S1" s="595"/>
      <c r="T1" s="595"/>
      <c r="U1" s="595"/>
      <c r="V1" s="595"/>
      <c r="W1" s="595"/>
    </row>
    <row r="2" spans="1:43" s="94" customFormat="1">
      <c r="B2" s="34"/>
      <c r="C2" s="147" t="s">
        <v>159</v>
      </c>
      <c r="D2" s="92"/>
      <c r="E2" s="95"/>
      <c r="J2" s="34"/>
      <c r="Q2" s="595" t="s">
        <v>177</v>
      </c>
      <c r="R2" s="595"/>
      <c r="S2" s="595"/>
      <c r="T2" s="595"/>
      <c r="U2" s="595"/>
      <c r="V2" s="595"/>
      <c r="W2" s="595"/>
    </row>
    <row r="3" spans="1:43" s="94" customFormat="1">
      <c r="B3" s="34"/>
      <c r="C3" s="91" t="s">
        <v>160</v>
      </c>
      <c r="D3" s="92"/>
      <c r="E3" s="95"/>
      <c r="J3" s="34"/>
      <c r="Q3" s="595" t="s">
        <v>178</v>
      </c>
      <c r="R3" s="595"/>
      <c r="S3" s="595"/>
      <c r="T3" s="595"/>
      <c r="U3" s="595"/>
      <c r="V3" s="595"/>
      <c r="W3" s="595"/>
    </row>
    <row r="4" spans="1:43">
      <c r="B4" s="121"/>
      <c r="C4" s="383" t="str">
        <f>'not used-PROP0SED RATES'!A4</f>
        <v>TWELVE MONTHS ENDED DECEMBER 31, 2012</v>
      </c>
      <c r="D4" s="121"/>
      <c r="E4" s="121"/>
      <c r="F4" s="121"/>
      <c r="G4" s="596"/>
      <c r="H4" s="596"/>
      <c r="I4" s="596"/>
      <c r="J4" s="596"/>
      <c r="K4" s="596"/>
      <c r="L4" s="596"/>
      <c r="M4" s="596"/>
      <c r="N4" s="91"/>
      <c r="O4" s="91"/>
      <c r="P4" s="91"/>
    </row>
    <row r="5" spans="1:43">
      <c r="C5" s="40"/>
      <c r="D5" s="96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</row>
    <row r="6" spans="1:43">
      <c r="A6" s="40"/>
      <c r="C6" s="97"/>
      <c r="D6" s="96"/>
      <c r="E6" s="92"/>
      <c r="P6" s="113"/>
      <c r="Y6" s="113"/>
      <c r="Z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</row>
    <row r="7" spans="1:43">
      <c r="A7" s="40"/>
      <c r="C7" s="97"/>
      <c r="D7" s="96"/>
      <c r="E7" s="92"/>
    </row>
    <row r="8" spans="1:43">
      <c r="A8" s="40"/>
      <c r="C8" s="96"/>
      <c r="D8" s="96"/>
      <c r="E8" s="144"/>
      <c r="F8" s="145"/>
      <c r="G8" s="145"/>
    </row>
    <row r="9" spans="1:43">
      <c r="A9" s="40" t="s">
        <v>136</v>
      </c>
      <c r="C9" s="40"/>
      <c r="D9" s="96"/>
      <c r="E9" s="40"/>
      <c r="J9" s="109" t="s">
        <v>173</v>
      </c>
    </row>
    <row r="10" spans="1:43">
      <c r="A10" s="42" t="s">
        <v>18</v>
      </c>
      <c r="C10" s="42" t="s">
        <v>77</v>
      </c>
      <c r="D10" s="96"/>
      <c r="E10" s="42" t="s">
        <v>161</v>
      </c>
    </row>
    <row r="11" spans="1:43">
      <c r="A11" s="40"/>
      <c r="C11" s="96"/>
      <c r="D11" s="96"/>
      <c r="E11" s="96"/>
    </row>
    <row r="12" spans="1:43">
      <c r="A12" s="35">
        <v>1</v>
      </c>
      <c r="C12" s="98" t="s">
        <v>162</v>
      </c>
      <c r="D12" s="96"/>
      <c r="E12" s="96">
        <v>1</v>
      </c>
      <c r="J12" s="99">
        <f>'not-used-RR SUMMARY'!F24</f>
        <v>8841</v>
      </c>
    </row>
    <row r="13" spans="1:43">
      <c r="A13" s="35"/>
      <c r="C13" s="98"/>
      <c r="D13" s="96"/>
      <c r="E13" s="96"/>
    </row>
    <row r="14" spans="1:43">
      <c r="A14" s="35"/>
      <c r="C14" s="98" t="s">
        <v>163</v>
      </c>
      <c r="D14" s="96"/>
      <c r="E14" s="96"/>
    </row>
    <row r="15" spans="1:43">
      <c r="A15" s="35">
        <v>2</v>
      </c>
      <c r="B15" s="38"/>
      <c r="C15" s="96" t="s">
        <v>164</v>
      </c>
      <c r="D15" s="96"/>
      <c r="E15" s="108">
        <v>4.0000000000000001E-3</v>
      </c>
      <c r="J15" s="100">
        <f>ROUND($J$12*E15,0)</f>
        <v>35</v>
      </c>
    </row>
    <row r="16" spans="1:43">
      <c r="A16" s="35"/>
      <c r="C16" s="96"/>
      <c r="D16" s="96"/>
      <c r="E16" s="108"/>
    </row>
    <row r="17" spans="1:10">
      <c r="A17" s="35">
        <v>3</v>
      </c>
      <c r="C17" s="96" t="s">
        <v>165</v>
      </c>
      <c r="D17" s="96"/>
      <c r="E17" s="108">
        <v>2E-3</v>
      </c>
      <c r="J17" s="100">
        <f>ROUND($J$12*E17,0)</f>
        <v>18</v>
      </c>
    </row>
    <row r="18" spans="1:10">
      <c r="A18" s="35"/>
      <c r="C18" s="96"/>
      <c r="D18" s="96"/>
      <c r="E18" s="108"/>
    </row>
    <row r="19" spans="1:10">
      <c r="A19" s="35">
        <v>4</v>
      </c>
      <c r="C19" s="96" t="s">
        <v>166</v>
      </c>
      <c r="D19" s="96"/>
      <c r="E19" s="108">
        <v>3.8365999999999997E-2</v>
      </c>
      <c r="J19" s="100">
        <f>ROUND($J$12*E19,0)</f>
        <v>339</v>
      </c>
    </row>
    <row r="20" spans="1:10">
      <c r="A20" s="35"/>
      <c r="C20" s="96"/>
      <c r="D20" s="96"/>
      <c r="E20" s="108"/>
    </row>
    <row r="21" spans="1:10">
      <c r="A21" s="35">
        <v>5</v>
      </c>
      <c r="C21" s="96" t="s">
        <v>167</v>
      </c>
      <c r="D21" s="96"/>
      <c r="E21" s="108">
        <v>0</v>
      </c>
      <c r="J21" s="100">
        <f>ROUND($J$12*E21,0)</f>
        <v>0</v>
      </c>
    </row>
    <row r="22" spans="1:10">
      <c r="A22" s="35"/>
      <c r="C22" s="96"/>
      <c r="D22" s="96"/>
      <c r="E22" s="108"/>
    </row>
    <row r="23" spans="1:10">
      <c r="A23" s="35">
        <v>6</v>
      </c>
      <c r="C23" s="96" t="s">
        <v>168</v>
      </c>
      <c r="D23" s="96"/>
      <c r="E23" s="110">
        <f>SUM(E15:E21)</f>
        <v>4.4365999999999996E-2</v>
      </c>
      <c r="J23" s="102">
        <f>SUM(J15:J22)</f>
        <v>392</v>
      </c>
    </row>
    <row r="24" spans="1:10">
      <c r="A24" s="35"/>
      <c r="C24" s="96"/>
      <c r="D24" s="96"/>
      <c r="E24" s="108"/>
      <c r="J24" s="103"/>
    </row>
    <row r="25" spans="1:10">
      <c r="A25" s="35">
        <v>7</v>
      </c>
      <c r="C25" s="96" t="s">
        <v>169</v>
      </c>
      <c r="D25" s="96"/>
      <c r="E25" s="108">
        <f>E12-E23</f>
        <v>0.95563399999999998</v>
      </c>
      <c r="J25" s="103">
        <f>J12-J23</f>
        <v>8449</v>
      </c>
    </row>
    <row r="26" spans="1:10">
      <c r="A26" s="35"/>
      <c r="C26" s="96"/>
      <c r="D26" s="96"/>
      <c r="E26" s="108"/>
    </row>
    <row r="27" spans="1:10">
      <c r="A27" s="35">
        <v>8</v>
      </c>
      <c r="C27" s="96" t="s">
        <v>170</v>
      </c>
      <c r="D27" s="104"/>
      <c r="E27" s="108">
        <f>E25*0.35</f>
        <v>0.33447189999999999</v>
      </c>
      <c r="J27" s="105">
        <f>ROUND(J25*0.35,0)</f>
        <v>2957</v>
      </c>
    </row>
    <row r="28" spans="1:10">
      <c r="C28" s="96"/>
      <c r="D28" s="96"/>
      <c r="E28" s="108"/>
    </row>
    <row r="29" spans="1:10" ht="13.5" thickBot="1">
      <c r="A29" s="35">
        <v>9</v>
      </c>
      <c r="C29" s="96" t="s">
        <v>171</v>
      </c>
      <c r="D29" s="96"/>
      <c r="E29" s="118">
        <f>ROUND(E25-E27,5)</f>
        <v>0.62116000000000005</v>
      </c>
      <c r="J29" s="106">
        <f>J25-J27</f>
        <v>5492</v>
      </c>
    </row>
    <row r="30" spans="1:10" ht="13.5" thickTop="1">
      <c r="C30" s="96"/>
      <c r="D30" s="96"/>
    </row>
    <row r="31" spans="1:10">
      <c r="C31" s="96"/>
      <c r="D31" s="96"/>
    </row>
    <row r="32" spans="1:10">
      <c r="C32" s="96"/>
      <c r="D32" s="96"/>
      <c r="F32" s="113"/>
    </row>
    <row r="33" spans="3:4">
      <c r="C33" s="96"/>
      <c r="D33" s="96"/>
    </row>
    <row r="34" spans="3:4">
      <c r="C34" s="96"/>
      <c r="D34" s="96"/>
    </row>
    <row r="35" spans="3:4">
      <c r="C35" s="96"/>
      <c r="D35" s="96"/>
    </row>
    <row r="36" spans="3:4">
      <c r="C36" s="96"/>
      <c r="D36" s="96"/>
    </row>
    <row r="37" spans="3:4">
      <c r="C37" s="96"/>
      <c r="D37" s="96"/>
    </row>
    <row r="38" spans="3:4">
      <c r="C38" s="96"/>
      <c r="D38" s="96"/>
    </row>
    <row r="39" spans="3:4">
      <c r="C39" s="96"/>
      <c r="D39" s="96"/>
    </row>
    <row r="40" spans="3:4">
      <c r="C40" s="101"/>
      <c r="D40" s="96"/>
    </row>
    <row r="41" spans="3:4">
      <c r="C41" s="96"/>
      <c r="D41" s="96"/>
    </row>
    <row r="42" spans="3:4">
      <c r="C42" s="96"/>
      <c r="D42" s="96"/>
    </row>
    <row r="43" spans="3:4">
      <c r="C43" s="96"/>
      <c r="D43" s="96"/>
    </row>
    <row r="44" spans="3:4">
      <c r="C44" s="96"/>
      <c r="D44" s="96"/>
    </row>
    <row r="45" spans="3:4">
      <c r="C45" s="96"/>
      <c r="D45" s="96"/>
    </row>
    <row r="46" spans="3:4">
      <c r="C46" s="96"/>
    </row>
    <row r="47" spans="3:4">
      <c r="C47" s="96"/>
    </row>
    <row r="48" spans="3:4">
      <c r="C48" s="96"/>
      <c r="D48" s="96"/>
    </row>
    <row r="49" spans="3:4">
      <c r="C49" s="96"/>
      <c r="D49" s="96"/>
    </row>
    <row r="50" spans="3:4">
      <c r="C50" s="96"/>
      <c r="D50" s="96"/>
    </row>
    <row r="51" spans="3:4">
      <c r="C51" s="96"/>
      <c r="D51" s="96"/>
    </row>
    <row r="52" spans="3:4">
      <c r="C52" s="96"/>
      <c r="D52" s="96"/>
    </row>
    <row r="53" spans="3:4">
      <c r="C53" s="96"/>
      <c r="D53" s="96"/>
    </row>
    <row r="54" spans="3:4">
      <c r="C54" s="96"/>
      <c r="D54" s="96"/>
    </row>
    <row r="55" spans="3:4">
      <c r="D55" s="96"/>
    </row>
    <row r="56" spans="3:4">
      <c r="C56" s="96"/>
      <c r="D56" s="96"/>
    </row>
    <row r="57" spans="3:4">
      <c r="C57" s="96"/>
      <c r="D57" s="96"/>
    </row>
  </sheetData>
  <mergeCells count="4">
    <mergeCell ref="Q1:W1"/>
    <mergeCell ref="Q2:W2"/>
    <mergeCell ref="Q3:W3"/>
    <mergeCell ref="G4:M4"/>
  </mergeCells>
  <phoneticPr fontId="0" type="noConversion"/>
  <pageMargins left="0.75" right="0.5" top="0.72" bottom="0.84" header="0.5" footer="0.5"/>
  <pageSetup scale="105" orientation="portrait" r:id="rId1"/>
  <headerFooter alignWithMargins="0">
    <oddHeader>&amp;RExhibit No. ___(EMA-3)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46"/>
  <sheetViews>
    <sheetView zoomScaleNormal="100" workbookViewId="0">
      <selection activeCell="D33" sqref="D33"/>
    </sheetView>
  </sheetViews>
  <sheetFormatPr defaultColWidth="11.42578125" defaultRowHeight="12.75"/>
  <cols>
    <col min="1" max="1" width="6.42578125" style="508" customWidth="1"/>
    <col min="2" max="2" width="8.5703125" style="516" bestFit="1" customWidth="1"/>
    <col min="3" max="3" width="41.85546875" style="508" customWidth="1"/>
    <col min="4" max="5" width="11.42578125" style="508" customWidth="1"/>
    <col min="6" max="6" width="8.7109375" style="515" customWidth="1"/>
    <col min="7" max="7" width="15.85546875" style="505" customWidth="1"/>
    <col min="8" max="8" width="9" style="508" customWidth="1"/>
    <col min="9" max="9" width="11.42578125" style="508" customWidth="1"/>
    <col min="10" max="16384" width="11.42578125" style="508"/>
  </cols>
  <sheetData>
    <row r="1" spans="1:9">
      <c r="A1" s="587" t="str">
        <f>'ADJ DETAIL INPUT'!A2</f>
        <v>AVISTA UTILITIES</v>
      </c>
      <c r="B1" s="587"/>
      <c r="C1" s="587"/>
      <c r="D1" s="587"/>
      <c r="E1" s="587"/>
      <c r="F1" s="587"/>
      <c r="H1" s="506"/>
      <c r="I1" s="507"/>
    </row>
    <row r="2" spans="1:9" s="510" customFormat="1">
      <c r="A2" s="586" t="s">
        <v>75</v>
      </c>
      <c r="B2" s="586"/>
      <c r="C2" s="586"/>
      <c r="D2" s="586"/>
      <c r="E2" s="586"/>
      <c r="F2" s="586"/>
      <c r="G2" s="505"/>
      <c r="H2" s="506"/>
    </row>
    <row r="3" spans="1:9" s="510" customFormat="1">
      <c r="A3" s="588" t="s">
        <v>440</v>
      </c>
      <c r="B3" s="588"/>
      <c r="C3" s="588"/>
      <c r="D3" s="588"/>
      <c r="E3" s="588"/>
      <c r="F3" s="588"/>
      <c r="G3" s="505"/>
      <c r="H3" s="511"/>
      <c r="I3" s="512"/>
    </row>
    <row r="4" spans="1:9" s="510" customFormat="1">
      <c r="A4" s="586" t="s">
        <v>156</v>
      </c>
      <c r="B4" s="586"/>
      <c r="C4" s="586"/>
      <c r="D4" s="586"/>
      <c r="E4" s="586"/>
      <c r="F4" s="586"/>
      <c r="G4" s="514"/>
      <c r="H4" s="511"/>
      <c r="I4" s="512"/>
    </row>
    <row r="5" spans="1:9" s="510" customFormat="1">
      <c r="A5" s="586" t="str">
        <f>'not used-PROP0SED RATES'!A4</f>
        <v>TWELVE MONTHS ENDED DECEMBER 31, 2012</v>
      </c>
      <c r="B5" s="586"/>
      <c r="C5" s="586"/>
      <c r="D5" s="586"/>
      <c r="E5" s="586"/>
      <c r="F5" s="586"/>
      <c r="G5" s="514"/>
      <c r="H5" s="511"/>
      <c r="I5" s="512"/>
    </row>
    <row r="6" spans="1:9" s="510" customFormat="1">
      <c r="A6" s="515"/>
      <c r="B6" s="515"/>
      <c r="C6" s="515"/>
      <c r="D6" s="515"/>
      <c r="E6" s="515"/>
      <c r="F6" s="515"/>
      <c r="G6" s="514"/>
      <c r="H6" s="511"/>
      <c r="I6" s="512"/>
    </row>
    <row r="7" spans="1:9" s="510" customFormat="1">
      <c r="A7" s="508"/>
      <c r="B7" s="516"/>
      <c r="C7" s="508"/>
      <c r="D7" s="517"/>
      <c r="E7" s="517" t="s">
        <v>440</v>
      </c>
      <c r="F7" s="515"/>
      <c r="G7" s="514"/>
      <c r="H7" s="511"/>
      <c r="I7" s="518"/>
    </row>
    <row r="8" spans="1:9">
      <c r="A8" s="517" t="s">
        <v>76</v>
      </c>
      <c r="B8" s="517" t="s">
        <v>242</v>
      </c>
      <c r="C8" s="517" t="s">
        <v>77</v>
      </c>
      <c r="D8" s="517" t="s">
        <v>78</v>
      </c>
      <c r="E8" s="517" t="s">
        <v>21</v>
      </c>
      <c r="F8" s="519" t="s">
        <v>79</v>
      </c>
      <c r="G8" s="520" t="s">
        <v>188</v>
      </c>
      <c r="H8" s="521" t="s">
        <v>187</v>
      </c>
      <c r="I8" s="522"/>
    </row>
    <row r="9" spans="1:9">
      <c r="A9" s="523">
        <f>'ADJ DETAIL INPUT'!E$11</f>
        <v>1</v>
      </c>
      <c r="B9" s="524" t="str">
        <f>'ADJ DETAIL INPUT'!E$12</f>
        <v>G-ROO</v>
      </c>
      <c r="C9" s="525" t="str">
        <f>TRIM(CONCATENATE('ADJ DETAIL INPUT'!E$8," ",'ADJ DETAIL INPUT'!E$9," ",'ADJ DETAIL INPUT'!E$10))</f>
        <v>Per Results Report</v>
      </c>
      <c r="D9" s="526">
        <f>'ADJ DETAIL INPUT'!E$59</f>
        <v>10350</v>
      </c>
      <c r="E9" s="526">
        <f>'ADJ DETAIL INPUT'!E$82</f>
        <v>207913</v>
      </c>
      <c r="G9" s="527"/>
      <c r="H9" s="582" t="s">
        <v>446</v>
      </c>
      <c r="I9" s="512"/>
    </row>
    <row r="10" spans="1:9" s="532" customFormat="1">
      <c r="A10" s="523">
        <f>'ADJ DETAIL INPUT'!F$11</f>
        <v>1.01</v>
      </c>
      <c r="B10" s="524" t="str">
        <f>'ADJ DETAIL INPUT'!F$12</f>
        <v>G-DFIT</v>
      </c>
      <c r="C10" s="525" t="str">
        <f>TRIM(CONCATENATE('ADJ DETAIL INPUT'!F$8," ",'ADJ DETAIL INPUT'!F$9," ",'ADJ DETAIL INPUT'!F$10))</f>
        <v>Deferred FIT Rate Base</v>
      </c>
      <c r="D10" s="528">
        <f>'ADJ DETAIL INPUT'!F$59</f>
        <v>-3.4002499999999998</v>
      </c>
      <c r="E10" s="528">
        <f>'ADJ DETAIL INPUT'!F$82</f>
        <v>-335</v>
      </c>
      <c r="F10" s="529"/>
      <c r="G10" s="522"/>
      <c r="H10" s="582" t="s">
        <v>442</v>
      </c>
      <c r="I10" s="531"/>
    </row>
    <row r="11" spans="1:9" s="532" customFormat="1">
      <c r="A11" s="523">
        <f>'ADJ DETAIL INPUT'!G$11</f>
        <v>1.02</v>
      </c>
      <c r="B11" s="524" t="str">
        <f>'ADJ DETAIL INPUT'!G$12</f>
        <v>G-DDC</v>
      </c>
      <c r="C11" s="525" t="str">
        <f>TRIM(CONCATENATE('ADJ DETAIL INPUT'!G$8," ",'ADJ DETAIL INPUT'!G$9," ",'ADJ DETAIL INPUT'!G$10))</f>
        <v>Deferred Debits and Credits</v>
      </c>
      <c r="D11" s="528">
        <f>'ADJ DETAIL INPUT'!G$59</f>
        <v>-0.65</v>
      </c>
      <c r="E11" s="528">
        <f>'ADJ DETAIL INPUT'!G$82</f>
        <v>0</v>
      </c>
      <c r="F11" s="529"/>
      <c r="G11" s="522"/>
      <c r="H11" s="582" t="s">
        <v>246</v>
      </c>
      <c r="I11" s="531"/>
    </row>
    <row r="12" spans="1:9" s="535" customFormat="1">
      <c r="A12" s="523">
        <f>'ADJ DETAIL INPUT'!H$11</f>
        <v>2.0099999999999998</v>
      </c>
      <c r="B12" s="524" t="str">
        <f>'ADJ DETAIL INPUT'!H$12</f>
        <v>G-RNGC</v>
      </c>
      <c r="C12" s="525" t="str">
        <f>TRIM(CONCATENATE('ADJ DETAIL INPUT'!H$8," ",'ADJ DETAIL INPUT'!H$9," ",'ADJ DETAIL INPUT'!H$10))</f>
        <v>Revenue Normalization &amp; Gas Cost Adjust</v>
      </c>
      <c r="D12" s="528">
        <f>'ADJ DETAIL INPUT'!H$59</f>
        <v>985.14329939999993</v>
      </c>
      <c r="E12" s="528">
        <f>'ADJ DETAIL INPUT'!H$82</f>
        <v>0</v>
      </c>
      <c r="F12" s="533"/>
      <c r="G12" s="522"/>
      <c r="H12" s="582" t="s">
        <v>246</v>
      </c>
      <c r="I12" s="534"/>
    </row>
    <row r="13" spans="1:9" s="532" customFormat="1">
      <c r="A13" s="523">
        <f>'ADJ DETAIL INPUT'!I$11</f>
        <v>2.0199999999999996</v>
      </c>
      <c r="B13" s="524" t="str">
        <f>'ADJ DETAIL INPUT'!I$12</f>
        <v>G-EBO</v>
      </c>
      <c r="C13" s="525" t="str">
        <f>TRIM(CONCATENATE('ADJ DETAIL INPUT'!I$8," ",'ADJ DETAIL INPUT'!I$9," ",'ADJ DETAIL INPUT'!I$10))</f>
        <v>Eliminate B &amp; O Taxes</v>
      </c>
      <c r="D13" s="528">
        <f>'ADJ DETAIL INPUT'!I$59</f>
        <v>-2.6</v>
      </c>
      <c r="E13" s="528">
        <f>'ADJ DETAIL INPUT'!I$82</f>
        <v>0</v>
      </c>
      <c r="F13" s="529"/>
      <c r="G13" s="522"/>
      <c r="H13" s="582" t="s">
        <v>442</v>
      </c>
      <c r="I13" s="531"/>
    </row>
    <row r="14" spans="1:9" s="532" customFormat="1">
      <c r="A14" s="523">
        <f>'ADJ DETAIL INPUT'!J$11</f>
        <v>2.0299999999999994</v>
      </c>
      <c r="B14" s="524" t="str">
        <f>'ADJ DETAIL INPUT'!J$12</f>
        <v>G-PT</v>
      </c>
      <c r="C14" s="525" t="str">
        <f>TRIM(CONCATENATE('ADJ DETAIL INPUT'!J$8," ",'ADJ DETAIL INPUT'!J$9," ",'ADJ DETAIL INPUT'!J$10))</f>
        <v>Property Tax</v>
      </c>
      <c r="D14" s="528">
        <f>'ADJ DETAIL INPUT'!J$59</f>
        <v>-15.600000000000001</v>
      </c>
      <c r="E14" s="528">
        <f>'ADJ DETAIL INPUT'!J$82</f>
        <v>0</v>
      </c>
      <c r="F14" s="529"/>
      <c r="G14" s="522"/>
      <c r="H14" s="582" t="s">
        <v>442</v>
      </c>
      <c r="I14" s="531"/>
    </row>
    <row r="15" spans="1:9" s="532" customFormat="1">
      <c r="A15" s="523">
        <f>'ADJ DETAIL INPUT'!K$11</f>
        <v>2.0399999999999991</v>
      </c>
      <c r="B15" s="524" t="str">
        <f>'ADJ DETAIL INPUT'!K$12</f>
        <v>G-UE</v>
      </c>
      <c r="C15" s="525" t="str">
        <f>TRIM(CONCATENATE('ADJ DETAIL INPUT'!K$8," ",'ADJ DETAIL INPUT'!K$9," ",'ADJ DETAIL INPUT'!K$10))</f>
        <v>Uncollectible Expense</v>
      </c>
      <c r="D15" s="528">
        <f>'ADJ DETAIL INPUT'!K$59</f>
        <v>191.10000000000002</v>
      </c>
      <c r="E15" s="528">
        <f>'ADJ DETAIL INPUT'!K$82</f>
        <v>0</v>
      </c>
      <c r="F15" s="529"/>
      <c r="G15" s="522"/>
      <c r="H15" s="582" t="s">
        <v>246</v>
      </c>
      <c r="I15" s="531"/>
    </row>
    <row r="16" spans="1:9" s="532" customFormat="1">
      <c r="A16" s="523">
        <f>'ADJ DETAIL INPUT'!L$11</f>
        <v>2.0499999999999989</v>
      </c>
      <c r="B16" s="524" t="str">
        <f>'ADJ DETAIL INPUT'!L$12</f>
        <v>G-RE</v>
      </c>
      <c r="C16" s="525" t="str">
        <f>TRIM(CONCATENATE('ADJ DETAIL INPUT'!L$8," ",'ADJ DETAIL INPUT'!L$9," ",'ADJ DETAIL INPUT'!L$10))</f>
        <v>Regulatory Expense Adjustment</v>
      </c>
      <c r="D16" s="528">
        <f>'ADJ DETAIL INPUT'!L$59</f>
        <v>17.55</v>
      </c>
      <c r="E16" s="528">
        <f>'ADJ DETAIL INPUT'!L$82</f>
        <v>0</v>
      </c>
      <c r="F16" s="529"/>
      <c r="G16" s="522"/>
      <c r="H16" s="582" t="s">
        <v>246</v>
      </c>
      <c r="I16" s="531"/>
    </row>
    <row r="17" spans="1:9" s="532" customFormat="1">
      <c r="A17" s="523">
        <f>'ADJ DETAIL INPUT'!M$11</f>
        <v>2.0599999999999987</v>
      </c>
      <c r="B17" s="524" t="str">
        <f>'ADJ DETAIL INPUT'!M$12</f>
        <v>G-ID</v>
      </c>
      <c r="C17" s="525" t="str">
        <f>TRIM(CONCATENATE('ADJ DETAIL INPUT'!M$8," ",'ADJ DETAIL INPUT'!M$9," ",'ADJ DETAIL INPUT'!M$10))</f>
        <v>Injuries and Damages</v>
      </c>
      <c r="D17" s="528">
        <f>'ADJ DETAIL INPUT'!M$59</f>
        <v>-138.44999999999999</v>
      </c>
      <c r="E17" s="528">
        <f>'ADJ DETAIL INPUT'!M$82</f>
        <v>0</v>
      </c>
      <c r="F17" s="529"/>
      <c r="G17" s="561"/>
      <c r="H17" s="582" t="s">
        <v>442</v>
      </c>
      <c r="I17" s="531"/>
    </row>
    <row r="18" spans="1:9" s="532" customFormat="1">
      <c r="A18" s="523">
        <f>'ADJ DETAIL INPUT'!N$11</f>
        <v>2.0699999999999985</v>
      </c>
      <c r="B18" s="524" t="str">
        <f>'ADJ DETAIL INPUT'!N$12</f>
        <v>G-FIT</v>
      </c>
      <c r="C18" s="525" t="str">
        <f>TRIM(CONCATENATE('ADJ DETAIL INPUT'!N$8," ",'ADJ DETAIL INPUT'!N$9," ",'ADJ DETAIL INPUT'!N$10))</f>
        <v>FIT / DFIT Expenses</v>
      </c>
      <c r="D18" s="536">
        <f>'ADJ DETAIL INPUT'!N$59</f>
        <v>0</v>
      </c>
      <c r="E18" s="528">
        <f>'ADJ DETAIL INPUT'!N$82</f>
        <v>0</v>
      </c>
      <c r="F18" s="529"/>
      <c r="G18" s="522"/>
      <c r="H18" s="582" t="s">
        <v>442</v>
      </c>
      <c r="I18" s="531"/>
    </row>
    <row r="19" spans="1:9" s="532" customFormat="1">
      <c r="A19" s="523">
        <f>'ADJ DETAIL INPUT'!O$11</f>
        <v>2.0799999999999983</v>
      </c>
      <c r="B19" s="524" t="str">
        <f>'ADJ DETAIL INPUT'!O$12</f>
        <v>G-NGL</v>
      </c>
      <c r="C19" s="525" t="str">
        <f>TRIM(CONCATENATE('ADJ DETAIL INPUT'!O$8," ",'ADJ DETAIL INPUT'!O$9," ",'ADJ DETAIL INPUT'!O$10))</f>
        <v>Net Gains/losses</v>
      </c>
      <c r="D19" s="528">
        <f>'ADJ DETAIL INPUT'!O$59</f>
        <v>0.65</v>
      </c>
      <c r="E19" s="528">
        <f>'ADJ DETAIL INPUT'!O$82</f>
        <v>0</v>
      </c>
      <c r="F19" s="529"/>
      <c r="H19" s="582" t="s">
        <v>447</v>
      </c>
      <c r="I19" s="531"/>
    </row>
    <row r="20" spans="1:9" s="532" customFormat="1">
      <c r="A20" s="523">
        <f>'ADJ DETAIL INPUT'!P$11</f>
        <v>2.0899999999999981</v>
      </c>
      <c r="B20" s="524" t="str">
        <f>'ADJ DETAIL INPUT'!P$12</f>
        <v>G-OSC</v>
      </c>
      <c r="C20" s="525" t="str">
        <f>TRIM(CONCATENATE('ADJ DETAIL INPUT'!P$8," ",'ADJ DETAIL INPUT'!P$9," ",'ADJ DETAIL INPUT'!P$10))</f>
        <v>Office Space Charges to Subs</v>
      </c>
      <c r="D20" s="528">
        <f>'ADJ DETAIL INPUT'!P$59</f>
        <v>1.9500000000000002</v>
      </c>
      <c r="E20" s="528">
        <f>'ADJ DETAIL INPUT'!P$82</f>
        <v>0</v>
      </c>
      <c r="F20" s="529"/>
      <c r="H20" s="582" t="s">
        <v>447</v>
      </c>
      <c r="I20" s="531"/>
    </row>
    <row r="21" spans="1:9" s="532" customFormat="1">
      <c r="A21" s="523">
        <f>'ADJ DETAIL INPUT'!Q$11</f>
        <v>2.0999999999999979</v>
      </c>
      <c r="B21" s="524" t="str">
        <f>'ADJ DETAIL INPUT'!Q$12</f>
        <v>G-ET</v>
      </c>
      <c r="C21" s="525" t="str">
        <f>TRIM(CONCATENATE('ADJ DETAIL INPUT'!Q$8," ",'ADJ DETAIL INPUT'!Q$9," ",'ADJ DETAIL INPUT'!Q$10))</f>
        <v>Restate Excise Taxes</v>
      </c>
      <c r="D21" s="528">
        <f>'ADJ DETAIL INPUT'!Q$59</f>
        <v>-0.65</v>
      </c>
      <c r="E21" s="528">
        <f>'ADJ DETAIL INPUT'!Q$82</f>
        <v>0</v>
      </c>
      <c r="F21" s="529"/>
      <c r="G21" s="522"/>
      <c r="H21" s="582" t="s">
        <v>442</v>
      </c>
      <c r="I21" s="531"/>
    </row>
    <row r="22" spans="1:9" s="540" customFormat="1">
      <c r="A22" s="523">
        <f>'ADJ DETAIL INPUT'!R$11</f>
        <v>2.1099999999999977</v>
      </c>
      <c r="B22" s="524" t="str">
        <f>'ADJ DETAIL INPUT'!R$12</f>
        <v>G-MR</v>
      </c>
      <c r="C22" s="537" t="str">
        <f>TRIM(CONCATENATE('ADJ DETAIL INPUT'!R$8," ",'ADJ DETAIL INPUT'!R$9," ",'ADJ DETAIL INPUT'!R$10))</f>
        <v>Misc Restating Adjustments</v>
      </c>
      <c r="D22" s="536">
        <f>'ADJ DETAIL INPUT'!R$59</f>
        <v>4.5500000000000007</v>
      </c>
      <c r="E22" s="536">
        <f>'ADJ DETAIL INPUT'!R$82</f>
        <v>0</v>
      </c>
      <c r="F22" s="538"/>
      <c r="G22" s="522"/>
      <c r="H22" s="582" t="s">
        <v>447</v>
      </c>
      <c r="I22" s="539"/>
    </row>
    <row r="23" spans="1:9" s="540" customFormat="1">
      <c r="A23" s="523">
        <f>'ADJ DETAIL INPUT'!S$11</f>
        <v>2.1199999999999974</v>
      </c>
      <c r="B23" s="524" t="str">
        <f>'ADJ DETAIL INPUT'!S$12</f>
        <v>G-DI</v>
      </c>
      <c r="C23" s="537" t="str">
        <f>TRIM(CONCATENATE('ADJ DETAIL INPUT'!S$8," ",'ADJ DETAIL INPUT'!S$9," ",'ADJ DETAIL INPUT'!S$10))</f>
        <v>Restate Debt Interest</v>
      </c>
      <c r="D23" s="536">
        <f>'ADJ DETAIL INPUT'!S$59</f>
        <v>-88</v>
      </c>
      <c r="E23" s="536">
        <f>'ADJ DETAIL INPUT'!S$82</f>
        <v>0</v>
      </c>
      <c r="F23" s="538"/>
      <c r="G23" s="522"/>
      <c r="H23" s="582" t="s">
        <v>446</v>
      </c>
      <c r="I23" s="539"/>
    </row>
    <row r="24" spans="1:9" ht="6.75" customHeight="1">
      <c r="A24" s="541"/>
      <c r="B24" s="542"/>
      <c r="C24" s="543"/>
      <c r="D24" s="544"/>
      <c r="E24" s="544"/>
      <c r="G24" s="509"/>
      <c r="H24" s="530"/>
      <c r="I24" s="512"/>
    </row>
    <row r="25" spans="1:9" ht="12" customHeight="1" thickBot="1">
      <c r="A25" s="545"/>
      <c r="B25" s="546"/>
      <c r="C25" s="508" t="s">
        <v>80</v>
      </c>
      <c r="D25" s="547">
        <f>SUM(D9:D24)</f>
        <v>11301.593049399999</v>
      </c>
      <c r="E25" s="547">
        <f>SUM(E9:E24)</f>
        <v>207578</v>
      </c>
      <c r="F25" s="548">
        <f>D25/E25</f>
        <v>5.4445042583510767E-2</v>
      </c>
      <c r="G25" s="513"/>
      <c r="H25" s="510"/>
      <c r="I25" s="512"/>
    </row>
    <row r="26" spans="1:9" ht="1.5" hidden="1" customHeight="1" thickTop="1">
      <c r="A26" s="523"/>
      <c r="B26" s="524"/>
      <c r="D26" s="525"/>
      <c r="G26" s="513"/>
      <c r="H26" s="510"/>
      <c r="I26" s="512"/>
    </row>
    <row r="27" spans="1:9" s="555" customFormat="1" ht="3" hidden="1" customHeight="1">
      <c r="A27" s="549"/>
      <c r="B27" s="550"/>
      <c r="C27" s="551"/>
      <c r="D27" s="552"/>
      <c r="E27" s="552"/>
      <c r="F27" s="538"/>
      <c r="G27" s="527"/>
      <c r="H27" s="553"/>
      <c r="I27" s="554"/>
    </row>
    <row r="28" spans="1:9" ht="14.25" hidden="1" thickTop="1" thickBot="1">
      <c r="A28" s="515"/>
      <c r="C28" s="508" t="s">
        <v>130</v>
      </c>
      <c r="D28" s="547">
        <f>SUM(D25:D27)</f>
        <v>11301.593049399999</v>
      </c>
      <c r="E28" s="547">
        <f>SUM(E25:E27)</f>
        <v>207578</v>
      </c>
      <c r="F28" s="556">
        <f>D28/E28</f>
        <v>5.4445042583510767E-2</v>
      </c>
      <c r="G28" s="513"/>
      <c r="H28" s="510"/>
      <c r="I28" s="512"/>
    </row>
    <row r="29" spans="1:9" ht="12.75" customHeight="1" thickTop="1">
      <c r="A29" s="515"/>
      <c r="D29" s="525"/>
      <c r="G29" s="508"/>
      <c r="H29" s="510"/>
      <c r="I29" s="512"/>
    </row>
    <row r="30" spans="1:9" ht="12.75" customHeight="1">
      <c r="A30" s="515"/>
      <c r="C30" s="508" t="s">
        <v>146</v>
      </c>
      <c r="D30" s="525"/>
      <c r="G30" s="522"/>
      <c r="H30" s="562" t="s">
        <v>246</v>
      </c>
      <c r="I30" s="512"/>
    </row>
    <row r="31" spans="1:9" ht="12.75" customHeight="1">
      <c r="A31" s="557"/>
      <c r="B31" s="558"/>
      <c r="C31" s="543"/>
      <c r="D31" s="525"/>
      <c r="G31" s="514"/>
      <c r="H31" s="510"/>
      <c r="I31" s="512"/>
    </row>
    <row r="32" spans="1:9" ht="12.75" customHeight="1">
      <c r="A32" s="557"/>
      <c r="B32" s="558"/>
      <c r="C32" s="543"/>
      <c r="D32" s="525"/>
      <c r="G32" s="514"/>
      <c r="H32" s="510"/>
      <c r="I32" s="512"/>
    </row>
    <row r="33" spans="1:9" ht="12.75" customHeight="1">
      <c r="A33" s="557"/>
      <c r="B33" s="558"/>
      <c r="C33" s="543"/>
      <c r="D33" s="525"/>
      <c r="G33" s="514"/>
      <c r="H33" s="510"/>
      <c r="I33" s="512"/>
    </row>
    <row r="34" spans="1:9" ht="12.75" customHeight="1">
      <c r="A34" s="557"/>
      <c r="B34" s="558"/>
      <c r="C34" s="543"/>
      <c r="D34" s="525"/>
      <c r="G34" s="514"/>
      <c r="H34" s="510"/>
      <c r="I34" s="512"/>
    </row>
    <row r="35" spans="1:9" ht="12.75" customHeight="1">
      <c r="A35" s="557"/>
      <c r="B35" s="558"/>
      <c r="C35" s="543"/>
      <c r="D35" s="525"/>
      <c r="G35" s="514"/>
      <c r="H35" s="510"/>
      <c r="I35" s="512"/>
    </row>
    <row r="36" spans="1:9" ht="12.75" customHeight="1">
      <c r="A36" s="559"/>
      <c r="B36" s="560"/>
      <c r="C36" s="543"/>
      <c r="D36" s="525"/>
      <c r="G36" s="514"/>
      <c r="H36" s="510"/>
      <c r="I36" s="512"/>
    </row>
    <row r="37" spans="1:9" ht="12.75" customHeight="1">
      <c r="A37" s="559"/>
      <c r="B37" s="560"/>
      <c r="C37" s="543"/>
      <c r="D37" s="525"/>
      <c r="G37" s="514"/>
      <c r="H37" s="510"/>
      <c r="I37" s="512"/>
    </row>
    <row r="38" spans="1:9" ht="12.75" customHeight="1">
      <c r="A38" s="559"/>
      <c r="B38" s="560"/>
      <c r="G38" s="514"/>
      <c r="H38" s="510"/>
      <c r="I38" s="512"/>
    </row>
    <row r="39" spans="1:9" ht="12.75" customHeight="1">
      <c r="C39" s="510"/>
      <c r="F39" s="508"/>
      <c r="G39" s="514"/>
      <c r="H39" s="511"/>
      <c r="I39" s="511"/>
    </row>
    <row r="40" spans="1:9" ht="12.75" customHeight="1">
      <c r="F40" s="508"/>
      <c r="G40" s="514"/>
      <c r="H40" s="511"/>
      <c r="I40" s="511"/>
    </row>
    <row r="41" spans="1:9" ht="12.75" customHeight="1">
      <c r="C41" s="510"/>
      <c r="F41" s="508"/>
      <c r="G41" s="514"/>
      <c r="H41" s="511"/>
      <c r="I41" s="511"/>
    </row>
    <row r="42" spans="1:9" ht="12.75" customHeight="1">
      <c r="C42" s="510"/>
      <c r="F42" s="508"/>
      <c r="G42" s="514"/>
      <c r="H42" s="511"/>
      <c r="I42" s="511"/>
    </row>
    <row r="43" spans="1:9" ht="12.75" customHeight="1"/>
    <row r="44" spans="1:9" ht="12.75" customHeight="1"/>
    <row r="45" spans="1:9" ht="12.75" customHeight="1"/>
    <row r="46" spans="1:9" ht="12.75" customHeight="1"/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5">
    <mergeCell ref="A5:F5"/>
    <mergeCell ref="A1:F1"/>
    <mergeCell ref="A2:F2"/>
    <mergeCell ref="A4:F4"/>
    <mergeCell ref="A3:F3"/>
  </mergeCells>
  <phoneticPr fontId="0" type="noConversion"/>
  <printOptions gridLines="1"/>
  <pageMargins left="0.75" right="0.5" top="1" bottom="1" header="0.5" footer="0.5"/>
  <pageSetup scale="82" orientation="portrait" horizontalDpi="4294967292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8"/>
  <sheetViews>
    <sheetView view="pageBreakPreview" zoomScaleNormal="100" zoomScaleSheetLayoutView="100" workbookViewId="0">
      <pane xSplit="5" ySplit="12" topLeftCell="F13" activePane="bottomRight" state="frozen"/>
      <selection activeCell="E47" sqref="E47"/>
      <selection pane="topRight" activeCell="E47" sqref="E47"/>
      <selection pane="bottomLeft" activeCell="E47" sqref="E47"/>
      <selection pane="bottomRight" activeCell="F57" sqref="F57"/>
    </sheetView>
  </sheetViews>
  <sheetFormatPr defaultColWidth="10.7109375" defaultRowHeight="12.75"/>
  <cols>
    <col min="1" max="1" width="5.7109375" style="197" customWidth="1"/>
    <col min="2" max="3" width="1.7109375" style="159" customWidth="1"/>
    <col min="4" max="4" width="28.7109375" style="159" customWidth="1"/>
    <col min="5" max="5" width="13.42578125" style="161" customWidth="1"/>
    <col min="6" max="6" width="11" style="161" customWidth="1"/>
    <col min="7" max="7" width="15.5703125" style="161" customWidth="1"/>
    <col min="8" max="8" width="17" style="161" customWidth="1"/>
    <col min="9" max="10" width="11" style="161" customWidth="1"/>
    <col min="11" max="13" width="13.140625" style="161" customWidth="1"/>
    <col min="14" max="14" width="8.7109375" style="161" customWidth="1"/>
    <col min="15" max="15" width="13.140625" style="162" customWidth="1"/>
    <col min="16" max="17" width="11.5703125" style="162" customWidth="1"/>
    <col min="18" max="19" width="11.5703125" style="150" customWidth="1"/>
    <col min="20" max="20" width="10.85546875" style="162" customWidth="1"/>
    <col min="21" max="21" width="11" style="161" hidden="1" customWidth="1"/>
    <col min="22" max="23" width="11" style="150" hidden="1" customWidth="1"/>
    <col min="24" max="24" width="11" style="161" hidden="1" customWidth="1"/>
    <col min="25" max="25" width="18.7109375" style="150" hidden="1" customWidth="1"/>
    <col min="26" max="26" width="11" style="150" hidden="1" customWidth="1"/>
    <col min="27" max="27" width="10.7109375" style="150" hidden="1" customWidth="1"/>
    <col min="28" max="29" width="10.7109375" style="161" hidden="1" customWidth="1"/>
    <col min="30" max="30" width="8.85546875" style="162" hidden="1" customWidth="1"/>
    <col min="31" max="31" width="11.7109375" style="166" customWidth="1"/>
    <col min="32" max="32" width="10.7109375" style="159" customWidth="1"/>
    <col min="33" max="33" width="9.140625" style="167" customWidth="1"/>
    <col min="34" max="34" width="11" style="198" customWidth="1"/>
    <col min="35" max="39" width="10.7109375" style="159" customWidth="1"/>
    <col min="40" max="16384" width="10.7109375" style="159"/>
  </cols>
  <sheetData>
    <row r="1" spans="1:34">
      <c r="F1" s="264" t="s">
        <v>214</v>
      </c>
      <c r="G1" s="265" t="s">
        <v>215</v>
      </c>
    </row>
    <row r="2" spans="1:34" ht="12.75" customHeight="1">
      <c r="A2" s="158" t="str">
        <f>'ROO INPUT'!A3:C3</f>
        <v>AVISTA UTILITIES</v>
      </c>
      <c r="E2" s="160"/>
      <c r="F2" s="159"/>
      <c r="G2" s="159"/>
      <c r="H2" s="163"/>
      <c r="L2" s="164"/>
      <c r="M2" s="163"/>
      <c r="N2" s="165"/>
      <c r="O2" s="163"/>
      <c r="P2" s="163"/>
      <c r="Q2" s="163"/>
    </row>
    <row r="3" spans="1:34" ht="12.75" customHeight="1">
      <c r="A3" s="158" t="str">
        <f>'ROO INPUT'!A4:C4</f>
        <v xml:space="preserve">WASHINGTON NATURAL GAS RESULTS </v>
      </c>
      <c r="E3" s="160"/>
      <c r="G3" s="158"/>
      <c r="H3" s="163"/>
      <c r="L3" s="164"/>
      <c r="M3" s="163"/>
      <c r="N3" s="165"/>
      <c r="O3" s="163"/>
      <c r="P3" s="163"/>
      <c r="Q3" s="163"/>
    </row>
    <row r="4" spans="1:34" ht="12.75" customHeight="1">
      <c r="A4" s="158" t="str">
        <f>'ROO INPUT'!A5:C5</f>
        <v>TWELVE MONTHS ENDED DECEMBER 31, 2012</v>
      </c>
      <c r="E4" s="168"/>
      <c r="F4" s="162"/>
      <c r="G4" s="158"/>
      <c r="H4" s="163"/>
      <c r="L4" s="164"/>
      <c r="M4" s="163"/>
      <c r="N4" s="165"/>
      <c r="O4" s="163"/>
      <c r="P4" s="163"/>
      <c r="Q4" s="163"/>
    </row>
    <row r="5" spans="1:34">
      <c r="A5" s="158" t="str">
        <f>'ROO INPUT'!A6:C6</f>
        <v xml:space="preserve">(000'S OF DOLLARS)   </v>
      </c>
      <c r="B5" s="158"/>
      <c r="C5" s="158"/>
      <c r="D5" s="158"/>
      <c r="E5" s="158"/>
      <c r="F5" s="169"/>
      <c r="G5" s="169"/>
    </row>
    <row r="6" spans="1:34" ht="12.75" customHeight="1">
      <c r="A6" s="158"/>
      <c r="G6" s="158"/>
      <c r="U6" s="150"/>
      <c r="W6" s="151"/>
      <c r="X6" s="151"/>
      <c r="Y6" s="151"/>
      <c r="Z6" s="151"/>
      <c r="AB6" s="151"/>
      <c r="AC6" s="151"/>
      <c r="AD6" s="151"/>
    </row>
    <row r="7" spans="1:34" s="171" customFormat="1">
      <c r="A7" s="170"/>
      <c r="E7" s="172"/>
      <c r="F7" s="172"/>
      <c r="G7" s="172"/>
      <c r="H7" s="167"/>
      <c r="I7" s="172"/>
      <c r="J7" s="151"/>
      <c r="K7" s="172"/>
      <c r="L7" s="172"/>
      <c r="M7" s="172"/>
      <c r="N7" s="173"/>
      <c r="O7" s="172"/>
      <c r="P7" s="172"/>
      <c r="Q7" s="172"/>
      <c r="R7" s="151"/>
      <c r="S7" s="151"/>
      <c r="T7" s="172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74"/>
      <c r="AH7" s="155"/>
    </row>
    <row r="8" spans="1:34" s="171" customFormat="1" ht="12" customHeight="1">
      <c r="A8" s="175"/>
      <c r="B8" s="176"/>
      <c r="C8" s="177"/>
      <c r="D8" s="178"/>
      <c r="E8" s="179" t="str">
        <f>'ADJ DETAIL INPUT'!E8</f>
        <v>Per</v>
      </c>
      <c r="F8" s="179" t="str">
        <f>'ADJ DETAIL INPUT'!F8</f>
        <v xml:space="preserve">Deferred </v>
      </c>
      <c r="G8" s="179" t="str">
        <f>'ADJ DETAIL INPUT'!G8</f>
        <v>Deferred Debits</v>
      </c>
      <c r="H8" s="179" t="str">
        <f>'ADJ DETAIL INPUT'!H8</f>
        <v>Revenue</v>
      </c>
      <c r="I8" s="179" t="str">
        <f>'ADJ DETAIL INPUT'!I8</f>
        <v xml:space="preserve">Eliminate </v>
      </c>
      <c r="J8" s="179">
        <f>'ADJ DETAIL INPUT'!J8</f>
        <v>0</v>
      </c>
      <c r="K8" s="179">
        <f>'ADJ DETAIL INPUT'!K8</f>
        <v>0</v>
      </c>
      <c r="L8" s="179" t="str">
        <f>'ADJ DETAIL INPUT'!L8</f>
        <v>Regulatory</v>
      </c>
      <c r="M8" s="179" t="str">
        <f>'ADJ DETAIL INPUT'!M8</f>
        <v>Injuries</v>
      </c>
      <c r="N8" s="179" t="str">
        <f>'ADJ DETAIL INPUT'!N8</f>
        <v xml:space="preserve">FIT / </v>
      </c>
      <c r="O8" s="179">
        <f>'ADJ DETAIL INPUT'!O8</f>
        <v>0</v>
      </c>
      <c r="P8" s="179" t="str">
        <f>'ADJ DETAIL INPUT'!P8</f>
        <v>Office Space</v>
      </c>
      <c r="Q8" s="179" t="str">
        <f>'ADJ DETAIL INPUT'!Q8</f>
        <v>Restate</v>
      </c>
      <c r="R8" s="179" t="str">
        <f>'ADJ DETAIL INPUT'!R8</f>
        <v>Misc</v>
      </c>
      <c r="S8" s="179" t="str">
        <f>'ADJ DETAIL INPUT'!S8</f>
        <v>Restate</v>
      </c>
      <c r="T8" s="179"/>
      <c r="U8" s="152"/>
      <c r="V8" s="152"/>
      <c r="W8" s="152"/>
      <c r="X8" s="152"/>
      <c r="Y8" s="152"/>
      <c r="Z8" s="152"/>
      <c r="AA8" s="152"/>
      <c r="AB8" s="152"/>
      <c r="AC8" s="152"/>
      <c r="AD8" s="179"/>
      <c r="AE8" s="166"/>
      <c r="AH8" s="155"/>
    </row>
    <row r="9" spans="1:34" s="171" customFormat="1">
      <c r="A9" s="180" t="s">
        <v>7</v>
      </c>
      <c r="B9" s="181"/>
      <c r="C9" s="182"/>
      <c r="D9" s="183"/>
      <c r="E9" s="184" t="str">
        <f>'ADJ DETAIL INPUT'!E9</f>
        <v xml:space="preserve">Results </v>
      </c>
      <c r="F9" s="184" t="str">
        <f>'ADJ DETAIL INPUT'!F9</f>
        <v>FIT</v>
      </c>
      <c r="G9" s="184" t="str">
        <f>'ADJ DETAIL INPUT'!G9</f>
        <v xml:space="preserve">and </v>
      </c>
      <c r="H9" s="184" t="str">
        <f>'ADJ DETAIL INPUT'!H9</f>
        <v>Normalization &amp;</v>
      </c>
      <c r="I9" s="184" t="str">
        <f>'ADJ DETAIL INPUT'!I9</f>
        <v xml:space="preserve">B &amp; O </v>
      </c>
      <c r="J9" s="184" t="str">
        <f>'ADJ DETAIL INPUT'!J9</f>
        <v>Property</v>
      </c>
      <c r="K9" s="184" t="str">
        <f>'ADJ DETAIL INPUT'!K9</f>
        <v>Uncollectible</v>
      </c>
      <c r="L9" s="184" t="str">
        <f>'ADJ DETAIL INPUT'!L9</f>
        <v>Expense</v>
      </c>
      <c r="M9" s="184" t="str">
        <f>'ADJ DETAIL INPUT'!M9</f>
        <v xml:space="preserve">and </v>
      </c>
      <c r="N9" s="184" t="str">
        <f>'ADJ DETAIL INPUT'!N9</f>
        <v>DFIT</v>
      </c>
      <c r="O9" s="184" t="str">
        <f>'ADJ DETAIL INPUT'!O9</f>
        <v>Net</v>
      </c>
      <c r="P9" s="184" t="str">
        <f>'ADJ DETAIL INPUT'!P9</f>
        <v>Charges to</v>
      </c>
      <c r="Q9" s="184" t="str">
        <f>'ADJ DETAIL INPUT'!Q9</f>
        <v>Excise</v>
      </c>
      <c r="R9" s="184" t="str">
        <f>'ADJ DETAIL INPUT'!R9</f>
        <v>Restating</v>
      </c>
      <c r="S9" s="184" t="str">
        <f>'ADJ DETAIL INPUT'!S9</f>
        <v>Debt</v>
      </c>
      <c r="T9" s="184" t="s">
        <v>16</v>
      </c>
      <c r="U9" s="186"/>
      <c r="V9" s="185"/>
      <c r="W9" s="153"/>
      <c r="X9" s="153"/>
      <c r="Y9" s="153"/>
      <c r="Z9" s="153"/>
      <c r="AA9" s="153"/>
      <c r="AB9" s="153"/>
      <c r="AC9" s="153"/>
      <c r="AD9" s="184" t="s">
        <v>17</v>
      </c>
      <c r="AE9" s="166"/>
      <c r="AH9" s="155"/>
    </row>
    <row r="10" spans="1:34" s="171" customFormat="1">
      <c r="A10" s="187" t="s">
        <v>18</v>
      </c>
      <c r="B10" s="188"/>
      <c r="C10" s="189"/>
      <c r="D10" s="190" t="s">
        <v>19</v>
      </c>
      <c r="E10" s="191" t="str">
        <f>'ADJ DETAIL INPUT'!E10</f>
        <v>Report</v>
      </c>
      <c r="F10" s="191" t="str">
        <f>'ADJ DETAIL INPUT'!F10</f>
        <v>Rate Base</v>
      </c>
      <c r="G10" s="191" t="str">
        <f>'ADJ DETAIL INPUT'!G10</f>
        <v>Credits</v>
      </c>
      <c r="H10" s="191" t="str">
        <f>'ADJ DETAIL INPUT'!H10</f>
        <v>Gas Cost Adjust</v>
      </c>
      <c r="I10" s="191" t="str">
        <f>'ADJ DETAIL INPUT'!I10</f>
        <v>Taxes</v>
      </c>
      <c r="J10" s="191" t="str">
        <f>'ADJ DETAIL INPUT'!J10</f>
        <v>Tax</v>
      </c>
      <c r="K10" s="191" t="str">
        <f>'ADJ DETAIL INPUT'!K10</f>
        <v>Expense</v>
      </c>
      <c r="L10" s="191" t="str">
        <f>'ADJ DETAIL INPUT'!L10</f>
        <v>Adjustment</v>
      </c>
      <c r="M10" s="191" t="str">
        <f>'ADJ DETAIL INPUT'!M10</f>
        <v>Damages</v>
      </c>
      <c r="N10" s="191" t="str">
        <f>'ADJ DETAIL INPUT'!N10</f>
        <v>Expenses</v>
      </c>
      <c r="O10" s="191" t="str">
        <f>'ADJ DETAIL INPUT'!O10</f>
        <v>Gains/losses</v>
      </c>
      <c r="P10" s="191" t="str">
        <f>'ADJ DETAIL INPUT'!P10</f>
        <v>Subs</v>
      </c>
      <c r="Q10" s="191" t="str">
        <f>'ADJ DETAIL INPUT'!Q10</f>
        <v>Taxes</v>
      </c>
      <c r="R10" s="191" t="str">
        <f>'ADJ DETAIL INPUT'!R10</f>
        <v>Adjustments</v>
      </c>
      <c r="S10" s="191" t="str">
        <f>'ADJ DETAIL INPUT'!S10</f>
        <v>Interest</v>
      </c>
      <c r="T10" s="191" t="s">
        <v>29</v>
      </c>
      <c r="U10" s="193"/>
      <c r="V10" s="192"/>
      <c r="W10" s="154"/>
      <c r="X10" s="194"/>
      <c r="Y10" s="195"/>
      <c r="Z10" s="364"/>
      <c r="AA10" s="154"/>
      <c r="AB10" s="194"/>
      <c r="AC10" s="154"/>
      <c r="AD10" s="191" t="s">
        <v>29</v>
      </c>
      <c r="AE10" s="166"/>
      <c r="AH10" s="155"/>
    </row>
    <row r="11" spans="1:34" s="171" customFormat="1" ht="12">
      <c r="A11" s="170"/>
      <c r="B11" s="231" t="s">
        <v>191</v>
      </c>
      <c r="E11" s="232">
        <f>'ADJ DETAIL INPUT'!E11</f>
        <v>1</v>
      </c>
      <c r="F11" s="232">
        <f>'ADJ DETAIL INPUT'!F11</f>
        <v>1.01</v>
      </c>
      <c r="G11" s="232">
        <f>'ADJ DETAIL INPUT'!G11</f>
        <v>1.02</v>
      </c>
      <c r="H11" s="232">
        <f>'ADJ DETAIL INPUT'!H11</f>
        <v>2.0099999999999998</v>
      </c>
      <c r="I11" s="232">
        <f>'ADJ DETAIL INPUT'!I11</f>
        <v>2.0199999999999996</v>
      </c>
      <c r="J11" s="232">
        <f>'ADJ DETAIL INPUT'!J11</f>
        <v>2.0299999999999994</v>
      </c>
      <c r="K11" s="232">
        <f>'ADJ DETAIL INPUT'!K11</f>
        <v>2.0399999999999991</v>
      </c>
      <c r="L11" s="232">
        <f>'ADJ DETAIL INPUT'!L11</f>
        <v>2.0499999999999989</v>
      </c>
      <c r="M11" s="232">
        <f>'ADJ DETAIL INPUT'!M11</f>
        <v>2.0599999999999987</v>
      </c>
      <c r="N11" s="232">
        <f>'ADJ DETAIL INPUT'!N11</f>
        <v>2.0699999999999985</v>
      </c>
      <c r="O11" s="232">
        <f>'ADJ DETAIL INPUT'!O11</f>
        <v>2.0799999999999983</v>
      </c>
      <c r="P11" s="232">
        <f>'ADJ DETAIL INPUT'!P11</f>
        <v>2.0899999999999981</v>
      </c>
      <c r="Q11" s="232">
        <f>'ADJ DETAIL INPUT'!Q11</f>
        <v>2.0999999999999979</v>
      </c>
      <c r="R11" s="232">
        <f>'ADJ DETAIL INPUT'!R11</f>
        <v>2.1099999999999977</v>
      </c>
      <c r="S11" s="232">
        <f>'ADJ DETAIL INPUT'!S11</f>
        <v>2.1199999999999974</v>
      </c>
      <c r="T11" s="172"/>
      <c r="U11" s="234"/>
      <c r="V11" s="234"/>
      <c r="W11" s="234"/>
      <c r="X11" s="234"/>
      <c r="Y11" s="234"/>
      <c r="Z11" s="234"/>
      <c r="AA11" s="234"/>
      <c r="AB11" s="234"/>
      <c r="AC11" s="234"/>
      <c r="AD11" s="172" t="s">
        <v>36</v>
      </c>
      <c r="AE11" s="196"/>
      <c r="AH11" s="217"/>
    </row>
    <row r="12" spans="1:34" s="171" customFormat="1">
      <c r="A12" s="170"/>
      <c r="B12" s="231" t="s">
        <v>192</v>
      </c>
      <c r="E12" s="172" t="str">
        <f>'ADJ DETAIL INPUT'!E12</f>
        <v>G-ROO</v>
      </c>
      <c r="F12" s="172" t="str">
        <f>'ADJ DETAIL INPUT'!F12</f>
        <v>G-DFIT</v>
      </c>
      <c r="G12" s="172" t="str">
        <f>'ADJ DETAIL INPUT'!G12</f>
        <v>G-DDC</v>
      </c>
      <c r="H12" s="172" t="str">
        <f>'ADJ DETAIL INPUT'!H12</f>
        <v>G-RNGC</v>
      </c>
      <c r="I12" s="172" t="str">
        <f>'ADJ DETAIL INPUT'!I12</f>
        <v>G-EBO</v>
      </c>
      <c r="J12" s="172" t="str">
        <f>'ADJ DETAIL INPUT'!J12</f>
        <v>G-PT</v>
      </c>
      <c r="K12" s="172" t="str">
        <f>'ADJ DETAIL INPUT'!K12</f>
        <v>G-UE</v>
      </c>
      <c r="L12" s="172" t="str">
        <f>'ADJ DETAIL INPUT'!L12</f>
        <v>G-RE</v>
      </c>
      <c r="M12" s="172" t="str">
        <f>'ADJ DETAIL INPUT'!M12</f>
        <v>G-ID</v>
      </c>
      <c r="N12" s="172" t="str">
        <f>'ADJ DETAIL INPUT'!N12</f>
        <v>G-FIT</v>
      </c>
      <c r="O12" s="172" t="str">
        <f>'ADJ DETAIL INPUT'!O12</f>
        <v>G-NGL</v>
      </c>
      <c r="P12" s="172" t="str">
        <f>'ADJ DETAIL INPUT'!P12</f>
        <v>G-OSC</v>
      </c>
      <c r="Q12" s="172" t="str">
        <f>'ADJ DETAIL INPUT'!Q12</f>
        <v>G-ET</v>
      </c>
      <c r="R12" s="172" t="str">
        <f>'ADJ DETAIL INPUT'!R12</f>
        <v>G-MR</v>
      </c>
      <c r="S12" s="172" t="str">
        <f>'ADJ DETAIL INPUT'!S12</f>
        <v>G-DI</v>
      </c>
      <c r="T12" s="172"/>
      <c r="U12" s="172"/>
      <c r="V12" s="151"/>
      <c r="W12" s="151"/>
      <c r="X12" s="172"/>
      <c r="Y12" s="151"/>
      <c r="Z12" s="151"/>
      <c r="AA12" s="151"/>
      <c r="AB12" s="172"/>
      <c r="AC12" s="172"/>
      <c r="AD12" s="172"/>
      <c r="AE12" s="235"/>
      <c r="AG12" s="236"/>
      <c r="AH12" s="155"/>
    </row>
    <row r="13" spans="1:34" ht="6" customHeight="1">
      <c r="O13" s="161"/>
      <c r="P13" s="161"/>
      <c r="Q13" s="161"/>
      <c r="R13" s="161"/>
      <c r="S13" s="161"/>
    </row>
    <row r="14" spans="1:34">
      <c r="B14" s="159" t="s">
        <v>37</v>
      </c>
      <c r="O14" s="161"/>
      <c r="P14" s="161"/>
      <c r="Q14" s="161"/>
      <c r="R14" s="161"/>
      <c r="S14" s="161"/>
    </row>
    <row r="15" spans="1:34" s="199" customFormat="1">
      <c r="A15" s="197">
        <v>1</v>
      </c>
      <c r="B15" s="199" t="s">
        <v>38</v>
      </c>
      <c r="E15" s="366">
        <f>'ADJ DETAIL INPUT'!E15</f>
        <v>143053</v>
      </c>
      <c r="F15" s="366">
        <f>'ADJ DETAIL INPUT'!F15</f>
        <v>0</v>
      </c>
      <c r="G15" s="366">
        <f>'ADJ DETAIL INPUT'!G15</f>
        <v>0</v>
      </c>
      <c r="H15" s="366">
        <f>'ADJ DETAIL INPUT'!H15</f>
        <v>4314</v>
      </c>
      <c r="I15" s="366">
        <f>'ADJ DETAIL INPUT'!I15</f>
        <v>-5319</v>
      </c>
      <c r="J15" s="366">
        <f>'ADJ DETAIL INPUT'!J15</f>
        <v>0</v>
      </c>
      <c r="K15" s="366">
        <f>'ADJ DETAIL INPUT'!K15</f>
        <v>0</v>
      </c>
      <c r="L15" s="366">
        <f>'ADJ DETAIL INPUT'!L15</f>
        <v>0</v>
      </c>
      <c r="M15" s="366">
        <f>'ADJ DETAIL INPUT'!M15</f>
        <v>0</v>
      </c>
      <c r="N15" s="366">
        <f>'ADJ DETAIL INPUT'!N15</f>
        <v>0</v>
      </c>
      <c r="O15" s="366">
        <f>'ADJ DETAIL INPUT'!O15</f>
        <v>0</v>
      </c>
      <c r="P15" s="366">
        <f>'ADJ DETAIL INPUT'!P15</f>
        <v>0</v>
      </c>
      <c r="Q15" s="366">
        <f>'ADJ DETAIL INPUT'!Q15</f>
        <v>0</v>
      </c>
      <c r="R15" s="366">
        <f>'ADJ DETAIL INPUT'!R15</f>
        <v>0</v>
      </c>
      <c r="S15" s="366">
        <f>'ADJ DETAIL INPUT'!S15</f>
        <v>0</v>
      </c>
      <c r="T15" s="369">
        <f>SUM(E15:S15)</f>
        <v>142048</v>
      </c>
      <c r="U15" s="367"/>
      <c r="V15" s="367"/>
      <c r="W15" s="367"/>
      <c r="X15" s="367"/>
      <c r="Y15" s="367"/>
      <c r="Z15" s="367"/>
      <c r="AA15" s="367"/>
      <c r="AB15" s="367"/>
      <c r="AC15" s="367"/>
      <c r="AD15" s="369">
        <f>SUM(T15:AC15)</f>
        <v>142048</v>
      </c>
      <c r="AE15" s="166"/>
      <c r="AH15" s="218"/>
    </row>
    <row r="16" spans="1:34">
      <c r="A16" s="197">
        <v>2</v>
      </c>
      <c r="B16" s="200" t="s">
        <v>39</v>
      </c>
      <c r="D16" s="200"/>
      <c r="E16" s="239">
        <f>'ADJ DETAIL INPUT'!E16</f>
        <v>3725</v>
      </c>
      <c r="F16" s="239">
        <f>'ADJ DETAIL INPUT'!F16</f>
        <v>0</v>
      </c>
      <c r="G16" s="239">
        <f>'ADJ DETAIL INPUT'!G16</f>
        <v>0</v>
      </c>
      <c r="H16" s="239">
        <f>'ADJ DETAIL INPUT'!H16</f>
        <v>0</v>
      </c>
      <c r="I16" s="239">
        <f>'ADJ DETAIL INPUT'!I16</f>
        <v>-98</v>
      </c>
      <c r="J16" s="239">
        <f>'ADJ DETAIL INPUT'!J16</f>
        <v>0</v>
      </c>
      <c r="K16" s="239">
        <f>'ADJ DETAIL INPUT'!K16</f>
        <v>0</v>
      </c>
      <c r="L16" s="239">
        <f>'ADJ DETAIL INPUT'!L16</f>
        <v>0</v>
      </c>
      <c r="M16" s="239">
        <f>'ADJ DETAIL INPUT'!M16</f>
        <v>0</v>
      </c>
      <c r="N16" s="239">
        <f>'ADJ DETAIL INPUT'!N16</f>
        <v>0</v>
      </c>
      <c r="O16" s="239">
        <f>'ADJ DETAIL INPUT'!O16</f>
        <v>0</v>
      </c>
      <c r="P16" s="239">
        <f>'ADJ DETAIL INPUT'!P16</f>
        <v>0</v>
      </c>
      <c r="Q16" s="239">
        <f>'ADJ DETAIL INPUT'!Q16</f>
        <v>0</v>
      </c>
      <c r="R16" s="239">
        <f>'ADJ DETAIL INPUT'!R16</f>
        <v>0</v>
      </c>
      <c r="S16" s="239">
        <f>'ADJ DETAIL INPUT'!S16</f>
        <v>0</v>
      </c>
      <c r="T16" s="242">
        <f t="shared" ref="T16:T17" si="0">SUM(E16:S16)</f>
        <v>3627</v>
      </c>
      <c r="U16" s="240"/>
      <c r="V16" s="240"/>
      <c r="W16" s="240"/>
      <c r="X16" s="240"/>
      <c r="Y16" s="240"/>
      <c r="Z16" s="240"/>
      <c r="AA16" s="240"/>
      <c r="AB16" s="240"/>
      <c r="AC16" s="240"/>
      <c r="AD16" s="242">
        <f>SUM(T16:AC16)</f>
        <v>3627</v>
      </c>
      <c r="AH16" s="156"/>
    </row>
    <row r="17" spans="1:34">
      <c r="A17" s="197">
        <v>3</v>
      </c>
      <c r="B17" s="200" t="s">
        <v>40</v>
      </c>
      <c r="D17" s="200"/>
      <c r="E17" s="244">
        <f>'ADJ DETAIL INPUT'!E17</f>
        <v>68107</v>
      </c>
      <c r="F17" s="244">
        <f>'ADJ DETAIL INPUT'!F17</f>
        <v>0</v>
      </c>
      <c r="G17" s="244">
        <f>'ADJ DETAIL INPUT'!G17</f>
        <v>0</v>
      </c>
      <c r="H17" s="244">
        <f>'ADJ DETAIL INPUT'!H17</f>
        <v>0</v>
      </c>
      <c r="I17" s="244">
        <f>'ADJ DETAIL INPUT'!I17</f>
        <v>0</v>
      </c>
      <c r="J17" s="244">
        <f>'ADJ DETAIL INPUT'!J17</f>
        <v>0</v>
      </c>
      <c r="K17" s="244">
        <f>'ADJ DETAIL INPUT'!K17</f>
        <v>0</v>
      </c>
      <c r="L17" s="244">
        <f>'ADJ DETAIL INPUT'!L17</f>
        <v>0</v>
      </c>
      <c r="M17" s="244">
        <f>'ADJ DETAIL INPUT'!M17</f>
        <v>0</v>
      </c>
      <c r="N17" s="244">
        <f>'ADJ DETAIL INPUT'!N17</f>
        <v>0</v>
      </c>
      <c r="O17" s="244">
        <f>'ADJ DETAIL INPUT'!O17</f>
        <v>0</v>
      </c>
      <c r="P17" s="244">
        <f>'ADJ DETAIL INPUT'!P17</f>
        <v>0</v>
      </c>
      <c r="Q17" s="244">
        <f>'ADJ DETAIL INPUT'!Q17</f>
        <v>0</v>
      </c>
      <c r="R17" s="244">
        <f>'ADJ DETAIL INPUT'!R17</f>
        <v>0</v>
      </c>
      <c r="S17" s="244">
        <f>'ADJ DETAIL INPUT'!S17</f>
        <v>0</v>
      </c>
      <c r="T17" s="246">
        <f t="shared" si="0"/>
        <v>68107</v>
      </c>
      <c r="U17" s="245"/>
      <c r="V17" s="245"/>
      <c r="W17" s="245"/>
      <c r="X17" s="245"/>
      <c r="Y17" s="245"/>
      <c r="Z17" s="245"/>
      <c r="AA17" s="245"/>
      <c r="AB17" s="245"/>
      <c r="AC17" s="245"/>
      <c r="AD17" s="246">
        <f>SUM(T17:AC17)</f>
        <v>68107</v>
      </c>
      <c r="AH17" s="156"/>
    </row>
    <row r="18" spans="1:34">
      <c r="A18" s="197">
        <v>4</v>
      </c>
      <c r="B18" s="159" t="s">
        <v>41</v>
      </c>
      <c r="C18" s="200"/>
      <c r="D18" s="200"/>
      <c r="E18" s="239">
        <f>'ADJ DETAIL INPUT'!E18</f>
        <v>214885</v>
      </c>
      <c r="F18" s="239">
        <f>'ADJ DETAIL INPUT'!F18</f>
        <v>0</v>
      </c>
      <c r="G18" s="239">
        <f>'ADJ DETAIL INPUT'!G18</f>
        <v>0</v>
      </c>
      <c r="H18" s="239">
        <f>'ADJ DETAIL INPUT'!H18</f>
        <v>4314</v>
      </c>
      <c r="I18" s="239">
        <f>'ADJ DETAIL INPUT'!I18</f>
        <v>-5417</v>
      </c>
      <c r="J18" s="239">
        <f>'ADJ DETAIL INPUT'!J18</f>
        <v>0</v>
      </c>
      <c r="K18" s="239">
        <f>'ADJ DETAIL INPUT'!K18</f>
        <v>0</v>
      </c>
      <c r="L18" s="239">
        <f>'ADJ DETAIL INPUT'!L18</f>
        <v>0</v>
      </c>
      <c r="M18" s="239">
        <f>'ADJ DETAIL INPUT'!M18</f>
        <v>0</v>
      </c>
      <c r="N18" s="239">
        <f>'ADJ DETAIL INPUT'!N18</f>
        <v>0</v>
      </c>
      <c r="O18" s="239">
        <f>'ADJ DETAIL INPUT'!O18</f>
        <v>0</v>
      </c>
      <c r="P18" s="239">
        <f>'ADJ DETAIL INPUT'!P18</f>
        <v>0</v>
      </c>
      <c r="Q18" s="239">
        <f>'ADJ DETAIL INPUT'!Q18</f>
        <v>0</v>
      </c>
      <c r="R18" s="239">
        <f>'ADJ DETAIL INPUT'!R18</f>
        <v>0</v>
      </c>
      <c r="S18" s="239">
        <f>'ADJ DETAIL INPUT'!S18</f>
        <v>0</v>
      </c>
      <c r="T18" s="242">
        <f>SUM(T15:T17)</f>
        <v>213782</v>
      </c>
      <c r="U18" s="239"/>
      <c r="V18" s="239"/>
      <c r="W18" s="239"/>
      <c r="X18" s="239"/>
      <c r="Y18" s="239"/>
      <c r="Z18" s="239"/>
      <c r="AA18" s="239"/>
      <c r="AB18" s="239"/>
      <c r="AC18" s="239"/>
      <c r="AD18" s="242">
        <f>SUM(AD15:AD17)</f>
        <v>213782</v>
      </c>
      <c r="AH18" s="219"/>
    </row>
    <row r="19" spans="1:34" ht="7.5" customHeight="1">
      <c r="C19" s="200"/>
      <c r="D19" s="200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42"/>
      <c r="U19" s="243"/>
      <c r="V19" s="243"/>
      <c r="W19" s="243"/>
      <c r="X19" s="243"/>
      <c r="Y19" s="243"/>
      <c r="Z19" s="243"/>
      <c r="AA19" s="243"/>
      <c r="AB19" s="243"/>
      <c r="AC19" s="243"/>
      <c r="AD19" s="242"/>
      <c r="AH19" s="156"/>
    </row>
    <row r="20" spans="1:34">
      <c r="B20" s="159" t="s">
        <v>42</v>
      </c>
      <c r="C20" s="200"/>
      <c r="D20" s="200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42"/>
      <c r="U20" s="243"/>
      <c r="V20" s="243"/>
      <c r="W20" s="243"/>
      <c r="X20" s="243"/>
      <c r="Y20" s="243"/>
      <c r="Z20" s="243"/>
      <c r="AA20" s="243"/>
      <c r="AB20" s="243"/>
      <c r="AC20" s="243"/>
      <c r="AD20" s="242"/>
      <c r="AH20" s="156"/>
    </row>
    <row r="21" spans="1:34">
      <c r="B21" s="200" t="s">
        <v>212</v>
      </c>
      <c r="D21" s="200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42"/>
      <c r="U21" s="240"/>
      <c r="V21" s="240"/>
      <c r="W21" s="240"/>
      <c r="X21" s="240"/>
      <c r="Y21" s="240"/>
      <c r="Z21" s="240"/>
      <c r="AA21" s="240"/>
      <c r="AB21" s="240"/>
      <c r="AC21" s="240"/>
      <c r="AD21" s="242"/>
      <c r="AH21" s="156"/>
    </row>
    <row r="22" spans="1:34">
      <c r="A22" s="197">
        <v>5</v>
      </c>
      <c r="C22" s="200" t="s">
        <v>43</v>
      </c>
      <c r="D22" s="200"/>
      <c r="E22" s="239">
        <f>'ADJ DETAIL INPUT'!E22</f>
        <v>136466</v>
      </c>
      <c r="F22" s="239">
        <f>'ADJ DETAIL INPUT'!F22</f>
        <v>0</v>
      </c>
      <c r="G22" s="239">
        <f>'ADJ DETAIL INPUT'!G22</f>
        <v>0</v>
      </c>
      <c r="H22" s="239">
        <f>'ADJ DETAIL INPUT'!H22</f>
        <v>2607</v>
      </c>
      <c r="I22" s="239">
        <f>'ADJ DETAIL INPUT'!I22</f>
        <v>0</v>
      </c>
      <c r="J22" s="239">
        <f>'ADJ DETAIL INPUT'!J22</f>
        <v>0</v>
      </c>
      <c r="K22" s="239">
        <f>'ADJ DETAIL INPUT'!K22</f>
        <v>0</v>
      </c>
      <c r="L22" s="239">
        <f>'ADJ DETAIL INPUT'!L22</f>
        <v>0</v>
      </c>
      <c r="M22" s="239">
        <f>'ADJ DETAIL INPUT'!M22</f>
        <v>0</v>
      </c>
      <c r="N22" s="239">
        <f>'ADJ DETAIL INPUT'!N22</f>
        <v>0</v>
      </c>
      <c r="O22" s="239">
        <f>'ADJ DETAIL INPUT'!O22</f>
        <v>0</v>
      </c>
      <c r="P22" s="239">
        <f>'ADJ DETAIL INPUT'!P22</f>
        <v>0</v>
      </c>
      <c r="Q22" s="239">
        <f>'ADJ DETAIL INPUT'!Q22</f>
        <v>0</v>
      </c>
      <c r="R22" s="239">
        <f>'ADJ DETAIL INPUT'!R22</f>
        <v>0</v>
      </c>
      <c r="S22" s="239">
        <f>'ADJ DETAIL INPUT'!S22</f>
        <v>0</v>
      </c>
      <c r="T22" s="242">
        <f t="shared" ref="T22:T24" si="1">SUM(E22:S22)</f>
        <v>139073</v>
      </c>
      <c r="U22" s="240"/>
      <c r="V22" s="240"/>
      <c r="W22" s="240"/>
      <c r="X22" s="240"/>
      <c r="Y22" s="240"/>
      <c r="Z22" s="240"/>
      <c r="AA22" s="240"/>
      <c r="AB22" s="240"/>
      <c r="AC22" s="240"/>
      <c r="AD22" s="242">
        <f>SUM(T22:AC22)</f>
        <v>139073</v>
      </c>
      <c r="AH22" s="156"/>
    </row>
    <row r="23" spans="1:34">
      <c r="A23" s="197">
        <v>6</v>
      </c>
      <c r="C23" s="200" t="s">
        <v>44</v>
      </c>
      <c r="D23" s="200"/>
      <c r="E23" s="239">
        <f>'ADJ DETAIL INPUT'!E23</f>
        <v>130</v>
      </c>
      <c r="F23" s="239">
        <f>'ADJ DETAIL INPUT'!F23</f>
        <v>0</v>
      </c>
      <c r="G23" s="239">
        <f>'ADJ DETAIL INPUT'!G23</f>
        <v>0</v>
      </c>
      <c r="H23" s="239">
        <f>'ADJ DETAIL INPUT'!H23</f>
        <v>0</v>
      </c>
      <c r="I23" s="239">
        <f>'ADJ DETAIL INPUT'!I23</f>
        <v>0</v>
      </c>
      <c r="J23" s="239">
        <f>'ADJ DETAIL INPUT'!J23</f>
        <v>0</v>
      </c>
      <c r="K23" s="239">
        <f>'ADJ DETAIL INPUT'!K23</f>
        <v>0</v>
      </c>
      <c r="L23" s="239">
        <f>'ADJ DETAIL INPUT'!L23</f>
        <v>0</v>
      </c>
      <c r="M23" s="239">
        <f>'ADJ DETAIL INPUT'!M23</f>
        <v>0</v>
      </c>
      <c r="N23" s="239">
        <f>'ADJ DETAIL INPUT'!N23</f>
        <v>0</v>
      </c>
      <c r="O23" s="239">
        <f>'ADJ DETAIL INPUT'!O23</f>
        <v>0</v>
      </c>
      <c r="P23" s="239">
        <f>'ADJ DETAIL INPUT'!P23</f>
        <v>0</v>
      </c>
      <c r="Q23" s="239">
        <f>'ADJ DETAIL INPUT'!Q23</f>
        <v>0</v>
      </c>
      <c r="R23" s="239">
        <f>'ADJ DETAIL INPUT'!R23</f>
        <v>0</v>
      </c>
      <c r="S23" s="239">
        <f>'ADJ DETAIL INPUT'!S23</f>
        <v>0</v>
      </c>
      <c r="T23" s="242">
        <f t="shared" si="1"/>
        <v>130</v>
      </c>
      <c r="U23" s="240"/>
      <c r="V23" s="240"/>
      <c r="W23" s="240"/>
      <c r="X23" s="240"/>
      <c r="Y23" s="240"/>
      <c r="Z23" s="240"/>
      <c r="AA23" s="240"/>
      <c r="AB23" s="240"/>
      <c r="AC23" s="240"/>
      <c r="AD23" s="242">
        <f>SUM(T23:AC23)</f>
        <v>130</v>
      </c>
      <c r="AH23" s="156"/>
    </row>
    <row r="24" spans="1:34">
      <c r="A24" s="197">
        <v>7</v>
      </c>
      <c r="C24" s="200" t="s">
        <v>45</v>
      </c>
      <c r="D24" s="200"/>
      <c r="E24" s="244">
        <f>'ADJ DETAIL INPUT'!E24</f>
        <v>4352</v>
      </c>
      <c r="F24" s="244">
        <f>'ADJ DETAIL INPUT'!F24</f>
        <v>0</v>
      </c>
      <c r="G24" s="244">
        <f>'ADJ DETAIL INPUT'!G24</f>
        <v>0</v>
      </c>
      <c r="H24" s="244">
        <f>'ADJ DETAIL INPUT'!H24</f>
        <v>0</v>
      </c>
      <c r="I24" s="244">
        <f>'ADJ DETAIL INPUT'!I24</f>
        <v>0</v>
      </c>
      <c r="J24" s="244">
        <f>'ADJ DETAIL INPUT'!J24</f>
        <v>0</v>
      </c>
      <c r="K24" s="244">
        <f>'ADJ DETAIL INPUT'!K24</f>
        <v>0</v>
      </c>
      <c r="L24" s="244">
        <f>'ADJ DETAIL INPUT'!L24</f>
        <v>0</v>
      </c>
      <c r="M24" s="244">
        <f>'ADJ DETAIL INPUT'!M24</f>
        <v>0</v>
      </c>
      <c r="N24" s="244">
        <f>'ADJ DETAIL INPUT'!N24</f>
        <v>0</v>
      </c>
      <c r="O24" s="244">
        <f>'ADJ DETAIL INPUT'!O24</f>
        <v>0</v>
      </c>
      <c r="P24" s="244">
        <f>'ADJ DETAIL INPUT'!P24</f>
        <v>0</v>
      </c>
      <c r="Q24" s="244">
        <f>'ADJ DETAIL INPUT'!Q24</f>
        <v>0</v>
      </c>
      <c r="R24" s="244">
        <f>'ADJ DETAIL INPUT'!R24</f>
        <v>0</v>
      </c>
      <c r="S24" s="244">
        <f>'ADJ DETAIL INPUT'!S24</f>
        <v>0</v>
      </c>
      <c r="T24" s="246">
        <f t="shared" si="1"/>
        <v>4352</v>
      </c>
      <c r="U24" s="245"/>
      <c r="V24" s="245"/>
      <c r="W24" s="245"/>
      <c r="X24" s="245"/>
      <c r="Y24" s="245"/>
      <c r="Z24" s="245"/>
      <c r="AA24" s="245"/>
      <c r="AB24" s="245"/>
      <c r="AC24" s="245"/>
      <c r="AD24" s="246">
        <f>SUM(T24:AC24)</f>
        <v>4352</v>
      </c>
      <c r="AH24" s="156"/>
    </row>
    <row r="25" spans="1:34">
      <c r="A25" s="197">
        <v>8</v>
      </c>
      <c r="B25" s="200" t="s">
        <v>46</v>
      </c>
      <c r="C25" s="200"/>
      <c r="E25" s="248">
        <f>'ADJ DETAIL INPUT'!E25</f>
        <v>140948</v>
      </c>
      <c r="F25" s="248">
        <f>'ADJ DETAIL INPUT'!F25</f>
        <v>0</v>
      </c>
      <c r="G25" s="248">
        <f>'ADJ DETAIL INPUT'!G25</f>
        <v>0</v>
      </c>
      <c r="H25" s="248">
        <f>'ADJ DETAIL INPUT'!H25</f>
        <v>2607</v>
      </c>
      <c r="I25" s="248">
        <f>'ADJ DETAIL INPUT'!I25</f>
        <v>0</v>
      </c>
      <c r="J25" s="248">
        <f>'ADJ DETAIL INPUT'!J25</f>
        <v>0</v>
      </c>
      <c r="K25" s="248">
        <f>'ADJ DETAIL INPUT'!K25</f>
        <v>0</v>
      </c>
      <c r="L25" s="248">
        <f>'ADJ DETAIL INPUT'!L25</f>
        <v>0</v>
      </c>
      <c r="M25" s="248">
        <f>'ADJ DETAIL INPUT'!M25</f>
        <v>0</v>
      </c>
      <c r="N25" s="248">
        <f>'ADJ DETAIL INPUT'!N25</f>
        <v>0</v>
      </c>
      <c r="O25" s="248">
        <f>'ADJ DETAIL INPUT'!O25</f>
        <v>0</v>
      </c>
      <c r="P25" s="248">
        <f>'ADJ DETAIL INPUT'!P25</f>
        <v>0</v>
      </c>
      <c r="Q25" s="248">
        <f>'ADJ DETAIL INPUT'!Q25</f>
        <v>0</v>
      </c>
      <c r="R25" s="248">
        <f>'ADJ DETAIL INPUT'!R25</f>
        <v>0</v>
      </c>
      <c r="S25" s="248">
        <f>'ADJ DETAIL INPUT'!S25</f>
        <v>0</v>
      </c>
      <c r="T25" s="242">
        <f>SUM(T22:T24)</f>
        <v>143555</v>
      </c>
      <c r="U25" s="239"/>
      <c r="V25" s="239"/>
      <c r="W25" s="239"/>
      <c r="X25" s="239"/>
      <c r="Y25" s="239"/>
      <c r="Z25" s="239"/>
      <c r="AA25" s="239"/>
      <c r="AB25" s="239"/>
      <c r="AC25" s="239"/>
      <c r="AD25" s="242">
        <f>SUM(AD22:AD24)</f>
        <v>143555</v>
      </c>
      <c r="AH25" s="219"/>
    </row>
    <row r="26" spans="1:34" ht="4.5" customHeight="1">
      <c r="B26" s="200"/>
      <c r="C26" s="200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42"/>
      <c r="U26" s="239"/>
      <c r="V26" s="248"/>
      <c r="W26" s="248"/>
      <c r="X26" s="239"/>
      <c r="Y26" s="248"/>
      <c r="Z26" s="248"/>
      <c r="AA26" s="248"/>
      <c r="AB26" s="239"/>
      <c r="AC26" s="239"/>
      <c r="AD26" s="242"/>
      <c r="AH26" s="219"/>
    </row>
    <row r="27" spans="1:34">
      <c r="B27" s="200" t="s">
        <v>47</v>
      </c>
      <c r="D27" s="200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42"/>
      <c r="U27" s="243"/>
      <c r="V27" s="243"/>
      <c r="W27" s="243"/>
      <c r="X27" s="243"/>
      <c r="Y27" s="243"/>
      <c r="Z27" s="243"/>
      <c r="AA27" s="243"/>
      <c r="AB27" s="243"/>
      <c r="AC27" s="243"/>
      <c r="AD27" s="242"/>
      <c r="AH27" s="156"/>
    </row>
    <row r="28" spans="1:34">
      <c r="A28" s="197">
        <v>9</v>
      </c>
      <c r="C28" s="200" t="s">
        <v>48</v>
      </c>
      <c r="D28" s="200"/>
      <c r="E28" s="239">
        <f>'ADJ DETAIL INPUT'!E28</f>
        <v>712</v>
      </c>
      <c r="F28" s="239">
        <f>'ADJ DETAIL INPUT'!F28</f>
        <v>0</v>
      </c>
      <c r="G28" s="239">
        <f>'ADJ DETAIL INPUT'!G28</f>
        <v>0</v>
      </c>
      <c r="H28" s="239">
        <f>'ADJ DETAIL INPUT'!H28</f>
        <v>0</v>
      </c>
      <c r="I28" s="239">
        <f>'ADJ DETAIL INPUT'!I28</f>
        <v>0</v>
      </c>
      <c r="J28" s="239">
        <f>'ADJ DETAIL INPUT'!J28</f>
        <v>0</v>
      </c>
      <c r="K28" s="239">
        <f>'ADJ DETAIL INPUT'!K28</f>
        <v>0</v>
      </c>
      <c r="L28" s="239">
        <f>'ADJ DETAIL INPUT'!L28</f>
        <v>0</v>
      </c>
      <c r="M28" s="239">
        <f>'ADJ DETAIL INPUT'!M28</f>
        <v>0</v>
      </c>
      <c r="N28" s="239">
        <f>'ADJ DETAIL INPUT'!N28</f>
        <v>0</v>
      </c>
      <c r="O28" s="239">
        <f>'ADJ DETAIL INPUT'!O28</f>
        <v>0</v>
      </c>
      <c r="P28" s="239">
        <f>'ADJ DETAIL INPUT'!P28</f>
        <v>0</v>
      </c>
      <c r="Q28" s="239">
        <f>'ADJ DETAIL INPUT'!Q28</f>
        <v>0</v>
      </c>
      <c r="R28" s="239">
        <f>'ADJ DETAIL INPUT'!R28</f>
        <v>0</v>
      </c>
      <c r="S28" s="239">
        <f>'ADJ DETAIL INPUT'!S28</f>
        <v>0</v>
      </c>
      <c r="T28" s="242">
        <f t="shared" ref="T28:T30" si="2">SUM(E28:S28)</f>
        <v>712</v>
      </c>
      <c r="U28" s="240"/>
      <c r="V28" s="240"/>
      <c r="W28" s="240"/>
      <c r="X28" s="240"/>
      <c r="Y28" s="240"/>
      <c r="Z28" s="240"/>
      <c r="AA28" s="240"/>
      <c r="AB28" s="240"/>
      <c r="AC28" s="240"/>
      <c r="AD28" s="242">
        <f>SUM(T28:AC28)</f>
        <v>712</v>
      </c>
      <c r="AH28" s="156"/>
    </row>
    <row r="29" spans="1:34">
      <c r="A29" s="197">
        <v>10</v>
      </c>
      <c r="C29" s="200" t="s">
        <v>208</v>
      </c>
      <c r="D29" s="200"/>
      <c r="E29" s="239">
        <f>'ADJ DETAIL INPUT'!E29</f>
        <v>438</v>
      </c>
      <c r="F29" s="239">
        <f>'ADJ DETAIL INPUT'!F29</f>
        <v>0</v>
      </c>
      <c r="G29" s="239">
        <f>'ADJ DETAIL INPUT'!G29</f>
        <v>0</v>
      </c>
      <c r="H29" s="239">
        <f>'ADJ DETAIL INPUT'!H29</f>
        <v>0</v>
      </c>
      <c r="I29" s="239">
        <f>'ADJ DETAIL INPUT'!I29</f>
        <v>0</v>
      </c>
      <c r="J29" s="239">
        <f>'ADJ DETAIL INPUT'!J29</f>
        <v>0</v>
      </c>
      <c r="K29" s="239">
        <f>'ADJ DETAIL INPUT'!K29</f>
        <v>0</v>
      </c>
      <c r="L29" s="239">
        <f>'ADJ DETAIL INPUT'!L29</f>
        <v>0</v>
      </c>
      <c r="M29" s="239">
        <f>'ADJ DETAIL INPUT'!M29</f>
        <v>0</v>
      </c>
      <c r="N29" s="239">
        <f>'ADJ DETAIL INPUT'!N29</f>
        <v>0</v>
      </c>
      <c r="O29" s="239">
        <f>'ADJ DETAIL INPUT'!O29</f>
        <v>0</v>
      </c>
      <c r="P29" s="239">
        <f>'ADJ DETAIL INPUT'!P29</f>
        <v>0</v>
      </c>
      <c r="Q29" s="239">
        <f>'ADJ DETAIL INPUT'!Q29</f>
        <v>0</v>
      </c>
      <c r="R29" s="239">
        <f>'ADJ DETAIL INPUT'!R29</f>
        <v>0</v>
      </c>
      <c r="S29" s="239">
        <f>'ADJ DETAIL INPUT'!S29</f>
        <v>0</v>
      </c>
      <c r="T29" s="242">
        <f t="shared" si="2"/>
        <v>438</v>
      </c>
      <c r="U29" s="240"/>
      <c r="V29" s="240"/>
      <c r="W29" s="240"/>
      <c r="X29" s="240"/>
      <c r="Y29" s="240"/>
      <c r="Z29" s="240"/>
      <c r="AA29" s="240"/>
      <c r="AB29" s="240"/>
      <c r="AC29" s="240"/>
      <c r="AD29" s="242">
        <f>SUM(T29:AC29)</f>
        <v>438</v>
      </c>
      <c r="AH29" s="156"/>
    </row>
    <row r="30" spans="1:34">
      <c r="A30" s="197">
        <v>11</v>
      </c>
      <c r="C30" s="200" t="s">
        <v>23</v>
      </c>
      <c r="D30" s="200"/>
      <c r="E30" s="244">
        <f>'ADJ DETAIL INPUT'!E30</f>
        <v>19</v>
      </c>
      <c r="F30" s="244">
        <f>'ADJ DETAIL INPUT'!F30</f>
        <v>0</v>
      </c>
      <c r="G30" s="244">
        <f>'ADJ DETAIL INPUT'!G30</f>
        <v>0</v>
      </c>
      <c r="H30" s="244">
        <f>'ADJ DETAIL INPUT'!H30</f>
        <v>0</v>
      </c>
      <c r="I30" s="244">
        <f>'ADJ DETAIL INPUT'!I30</f>
        <v>0</v>
      </c>
      <c r="J30" s="244">
        <f>'ADJ DETAIL INPUT'!J30</f>
        <v>-2</v>
      </c>
      <c r="K30" s="244">
        <f>'ADJ DETAIL INPUT'!K30</f>
        <v>0</v>
      </c>
      <c r="L30" s="244">
        <f>'ADJ DETAIL INPUT'!L30</f>
        <v>0</v>
      </c>
      <c r="M30" s="244">
        <f>'ADJ DETAIL INPUT'!M30</f>
        <v>0</v>
      </c>
      <c r="N30" s="244">
        <f>'ADJ DETAIL INPUT'!N30</f>
        <v>0</v>
      </c>
      <c r="O30" s="244">
        <f>'ADJ DETAIL INPUT'!O30</f>
        <v>0</v>
      </c>
      <c r="P30" s="244">
        <f>'ADJ DETAIL INPUT'!P30</f>
        <v>0</v>
      </c>
      <c r="Q30" s="244">
        <f>'ADJ DETAIL INPUT'!Q30</f>
        <v>0</v>
      </c>
      <c r="R30" s="244">
        <f>'ADJ DETAIL INPUT'!R30</f>
        <v>0</v>
      </c>
      <c r="S30" s="244">
        <f>'ADJ DETAIL INPUT'!S30</f>
        <v>0</v>
      </c>
      <c r="T30" s="246">
        <f t="shared" si="2"/>
        <v>17</v>
      </c>
      <c r="U30" s="245"/>
      <c r="V30" s="245"/>
      <c r="W30" s="245"/>
      <c r="X30" s="245"/>
      <c r="Y30" s="245"/>
      <c r="Z30" s="245"/>
      <c r="AA30" s="245"/>
      <c r="AB30" s="245"/>
      <c r="AC30" s="245"/>
      <c r="AD30" s="246">
        <f>SUM(T30:AC30)</f>
        <v>17</v>
      </c>
      <c r="AH30" s="156"/>
    </row>
    <row r="31" spans="1:34">
      <c r="A31" s="197">
        <v>12</v>
      </c>
      <c r="B31" s="200" t="s">
        <v>50</v>
      </c>
      <c r="C31" s="200"/>
      <c r="E31" s="239">
        <f>'ADJ DETAIL INPUT'!E31</f>
        <v>1169</v>
      </c>
      <c r="F31" s="239">
        <f>'ADJ DETAIL INPUT'!F31</f>
        <v>0</v>
      </c>
      <c r="G31" s="239">
        <f>'ADJ DETAIL INPUT'!G31</f>
        <v>0</v>
      </c>
      <c r="H31" s="239">
        <f>'ADJ DETAIL INPUT'!H31</f>
        <v>0</v>
      </c>
      <c r="I31" s="239">
        <f>'ADJ DETAIL INPUT'!I31</f>
        <v>0</v>
      </c>
      <c r="J31" s="239">
        <f>'ADJ DETAIL INPUT'!J31</f>
        <v>-2</v>
      </c>
      <c r="K31" s="239">
        <f>'ADJ DETAIL INPUT'!K31</f>
        <v>0</v>
      </c>
      <c r="L31" s="239">
        <f>'ADJ DETAIL INPUT'!L31</f>
        <v>0</v>
      </c>
      <c r="M31" s="239">
        <f>'ADJ DETAIL INPUT'!M31</f>
        <v>0</v>
      </c>
      <c r="N31" s="239">
        <f>'ADJ DETAIL INPUT'!N31</f>
        <v>0</v>
      </c>
      <c r="O31" s="239">
        <f>'ADJ DETAIL INPUT'!O31</f>
        <v>0</v>
      </c>
      <c r="P31" s="239">
        <f>'ADJ DETAIL INPUT'!P31</f>
        <v>0</v>
      </c>
      <c r="Q31" s="239">
        <f>'ADJ DETAIL INPUT'!Q31</f>
        <v>0</v>
      </c>
      <c r="R31" s="239">
        <f>'ADJ DETAIL INPUT'!R31</f>
        <v>0</v>
      </c>
      <c r="S31" s="239">
        <f>'ADJ DETAIL INPUT'!S31</f>
        <v>0</v>
      </c>
      <c r="T31" s="242">
        <f t="shared" ref="T31:AD31" si="3">SUM(T28:T30)</f>
        <v>1167</v>
      </c>
      <c r="U31" s="239"/>
      <c r="V31" s="248"/>
      <c r="W31" s="248"/>
      <c r="X31" s="239"/>
      <c r="Y31" s="248"/>
      <c r="Z31" s="248"/>
      <c r="AA31" s="248"/>
      <c r="AB31" s="239"/>
      <c r="AC31" s="239"/>
      <c r="AD31" s="242">
        <f t="shared" si="3"/>
        <v>1167</v>
      </c>
      <c r="AH31" s="219"/>
    </row>
    <row r="32" spans="1:34" ht="6.75" customHeight="1">
      <c r="B32" s="200"/>
      <c r="C32" s="200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42"/>
      <c r="U32" s="239"/>
      <c r="V32" s="248"/>
      <c r="W32" s="248"/>
      <c r="X32" s="239"/>
      <c r="Y32" s="248"/>
      <c r="Z32" s="248"/>
      <c r="AA32" s="248"/>
      <c r="AB32" s="239"/>
      <c r="AC32" s="239"/>
      <c r="AD32" s="242"/>
      <c r="AH32" s="219"/>
    </row>
    <row r="33" spans="1:34">
      <c r="B33" s="200" t="s">
        <v>51</v>
      </c>
      <c r="D33" s="200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42"/>
      <c r="U33" s="243"/>
      <c r="V33" s="243"/>
      <c r="W33" s="243"/>
      <c r="X33" s="243"/>
      <c r="Y33" s="243"/>
      <c r="Z33" s="243"/>
      <c r="AA33" s="243"/>
      <c r="AB33" s="243"/>
      <c r="AC33" s="243"/>
      <c r="AD33" s="242"/>
      <c r="AH33" s="156"/>
    </row>
    <row r="34" spans="1:34">
      <c r="A34" s="197">
        <v>13</v>
      </c>
      <c r="C34" s="200" t="s">
        <v>48</v>
      </c>
      <c r="D34" s="200"/>
      <c r="E34" s="239">
        <f>'ADJ DETAIL INPUT'!E34</f>
        <v>9511</v>
      </c>
      <c r="F34" s="239">
        <f>'ADJ DETAIL INPUT'!F34</f>
        <v>0</v>
      </c>
      <c r="G34" s="239">
        <f>'ADJ DETAIL INPUT'!G34</f>
        <v>0</v>
      </c>
      <c r="H34" s="239">
        <f>'ADJ DETAIL INPUT'!H34</f>
        <v>0</v>
      </c>
      <c r="I34" s="239">
        <f>'ADJ DETAIL INPUT'!I34</f>
        <v>0</v>
      </c>
      <c r="J34" s="239">
        <f>'ADJ DETAIL INPUT'!J34</f>
        <v>0</v>
      </c>
      <c r="K34" s="239">
        <f>'ADJ DETAIL INPUT'!K34</f>
        <v>0</v>
      </c>
      <c r="L34" s="239">
        <f>'ADJ DETAIL INPUT'!L34</f>
        <v>0</v>
      </c>
      <c r="M34" s="239">
        <f>'ADJ DETAIL INPUT'!M34</f>
        <v>0</v>
      </c>
      <c r="N34" s="239">
        <f>'ADJ DETAIL INPUT'!N34</f>
        <v>0</v>
      </c>
      <c r="O34" s="239">
        <f>'ADJ DETAIL INPUT'!O34</f>
        <v>0</v>
      </c>
      <c r="P34" s="239">
        <f>'ADJ DETAIL INPUT'!P34</f>
        <v>0</v>
      </c>
      <c r="Q34" s="239">
        <f>'ADJ DETAIL INPUT'!Q34</f>
        <v>0</v>
      </c>
      <c r="R34" s="239">
        <f>'ADJ DETAIL INPUT'!R34</f>
        <v>0</v>
      </c>
      <c r="S34" s="239">
        <f>'ADJ DETAIL INPUT'!S34</f>
        <v>0</v>
      </c>
      <c r="T34" s="242">
        <f t="shared" ref="T34:T36" si="4">SUM(E34:S34)</f>
        <v>9511</v>
      </c>
      <c r="U34" s="240"/>
      <c r="V34" s="240"/>
      <c r="W34" s="240"/>
      <c r="X34" s="240"/>
      <c r="Y34" s="240"/>
      <c r="Z34" s="240"/>
      <c r="AA34" s="240"/>
      <c r="AB34" s="240"/>
      <c r="AC34" s="240"/>
      <c r="AD34" s="242">
        <f>SUM(T34:AC34)</f>
        <v>9511</v>
      </c>
      <c r="AH34" s="156"/>
    </row>
    <row r="35" spans="1:34">
      <c r="A35" s="197">
        <v>14</v>
      </c>
      <c r="C35" s="200" t="s">
        <v>208</v>
      </c>
      <c r="D35" s="200"/>
      <c r="E35" s="248">
        <f>'ADJ DETAIL INPUT'!E35</f>
        <v>6979</v>
      </c>
      <c r="F35" s="248">
        <f>'ADJ DETAIL INPUT'!F35</f>
        <v>0</v>
      </c>
      <c r="G35" s="248">
        <f>'ADJ DETAIL INPUT'!G35</f>
        <v>0</v>
      </c>
      <c r="H35" s="248">
        <f>'ADJ DETAIL INPUT'!H35</f>
        <v>0</v>
      </c>
      <c r="I35" s="248">
        <f>'ADJ DETAIL INPUT'!I35</f>
        <v>0</v>
      </c>
      <c r="J35" s="248">
        <f>'ADJ DETAIL INPUT'!J35</f>
        <v>0</v>
      </c>
      <c r="K35" s="248">
        <f>'ADJ DETAIL INPUT'!K35</f>
        <v>0</v>
      </c>
      <c r="L35" s="248">
        <f>'ADJ DETAIL INPUT'!L35</f>
        <v>0</v>
      </c>
      <c r="M35" s="248">
        <f>'ADJ DETAIL INPUT'!M35</f>
        <v>0</v>
      </c>
      <c r="N35" s="248">
        <f>'ADJ DETAIL INPUT'!N35</f>
        <v>0</v>
      </c>
      <c r="O35" s="248">
        <f>'ADJ DETAIL INPUT'!O35</f>
        <v>-1</v>
      </c>
      <c r="P35" s="248">
        <f>'ADJ DETAIL INPUT'!P35</f>
        <v>0</v>
      </c>
      <c r="Q35" s="248">
        <f>'ADJ DETAIL INPUT'!Q35</f>
        <v>0</v>
      </c>
      <c r="R35" s="248">
        <f>'ADJ DETAIL INPUT'!R35</f>
        <v>0</v>
      </c>
      <c r="S35" s="248">
        <f>'ADJ DETAIL INPUT'!S35</f>
        <v>0</v>
      </c>
      <c r="T35" s="242">
        <f t="shared" si="4"/>
        <v>6978</v>
      </c>
      <c r="U35" s="240"/>
      <c r="V35" s="240"/>
      <c r="W35" s="240"/>
      <c r="X35" s="240"/>
      <c r="Y35" s="240"/>
      <c r="Z35" s="240"/>
      <c r="AA35" s="240"/>
      <c r="AB35" s="240"/>
      <c r="AC35" s="240"/>
      <c r="AD35" s="242">
        <f>SUM(T35:AC35)</f>
        <v>6978</v>
      </c>
      <c r="AH35" s="156"/>
    </row>
    <row r="36" spans="1:34">
      <c r="A36" s="197">
        <v>15</v>
      </c>
      <c r="C36" s="200" t="s">
        <v>23</v>
      </c>
      <c r="D36" s="200"/>
      <c r="E36" s="244">
        <f>'ADJ DETAIL INPUT'!E36</f>
        <v>13044</v>
      </c>
      <c r="F36" s="244">
        <f>'ADJ DETAIL INPUT'!F36</f>
        <v>0</v>
      </c>
      <c r="G36" s="244">
        <f>'ADJ DETAIL INPUT'!G36</f>
        <v>0</v>
      </c>
      <c r="H36" s="244">
        <f>'ADJ DETAIL INPUT'!H36</f>
        <v>165.51092399999999</v>
      </c>
      <c r="I36" s="244">
        <f>'ADJ DETAIL INPUT'!I36</f>
        <v>-5413</v>
      </c>
      <c r="J36" s="244">
        <f>'ADJ DETAIL INPUT'!J36</f>
        <v>27</v>
      </c>
      <c r="K36" s="244">
        <f>'ADJ DETAIL INPUT'!K36</f>
        <v>0</v>
      </c>
      <c r="L36" s="244">
        <f>'ADJ DETAIL INPUT'!L36</f>
        <v>0</v>
      </c>
      <c r="M36" s="244">
        <f>'ADJ DETAIL INPUT'!M36</f>
        <v>0</v>
      </c>
      <c r="N36" s="244">
        <f>'ADJ DETAIL INPUT'!N36</f>
        <v>0</v>
      </c>
      <c r="O36" s="244">
        <f>'ADJ DETAIL INPUT'!O36</f>
        <v>0</v>
      </c>
      <c r="P36" s="244">
        <f>'ADJ DETAIL INPUT'!P36</f>
        <v>0</v>
      </c>
      <c r="Q36" s="244">
        <f>'ADJ DETAIL INPUT'!Q36</f>
        <v>1</v>
      </c>
      <c r="R36" s="244">
        <f>'ADJ DETAIL INPUT'!R36</f>
        <v>0</v>
      </c>
      <c r="S36" s="244">
        <f>'ADJ DETAIL INPUT'!S36</f>
        <v>0</v>
      </c>
      <c r="T36" s="246">
        <f t="shared" si="4"/>
        <v>7824.5109240000002</v>
      </c>
      <c r="U36" s="245"/>
      <c r="V36" s="245"/>
      <c r="W36" s="245"/>
      <c r="X36" s="245"/>
      <c r="Y36" s="245"/>
      <c r="Z36" s="245"/>
      <c r="AA36" s="245"/>
      <c r="AB36" s="245"/>
      <c r="AC36" s="245"/>
      <c r="AD36" s="246">
        <f>SUM(T36:AC36)</f>
        <v>7824.5109240000002</v>
      </c>
      <c r="AH36" s="156"/>
    </row>
    <row r="37" spans="1:34" ht="12.95" customHeight="1">
      <c r="A37" s="197">
        <v>16</v>
      </c>
      <c r="B37" s="200" t="s">
        <v>52</v>
      </c>
      <c r="C37" s="200"/>
      <c r="E37" s="239">
        <f>'ADJ DETAIL INPUT'!E37</f>
        <v>29534</v>
      </c>
      <c r="F37" s="239">
        <f>'ADJ DETAIL INPUT'!F37</f>
        <v>0</v>
      </c>
      <c r="G37" s="239">
        <f>'ADJ DETAIL INPUT'!G37</f>
        <v>0</v>
      </c>
      <c r="H37" s="239">
        <f>'ADJ DETAIL INPUT'!H37</f>
        <v>165.51092399999999</v>
      </c>
      <c r="I37" s="239">
        <f>'ADJ DETAIL INPUT'!I37</f>
        <v>-5413</v>
      </c>
      <c r="J37" s="239">
        <f>'ADJ DETAIL INPUT'!J37</f>
        <v>27</v>
      </c>
      <c r="K37" s="239">
        <f>'ADJ DETAIL INPUT'!K37</f>
        <v>0</v>
      </c>
      <c r="L37" s="239">
        <f>'ADJ DETAIL INPUT'!L37</f>
        <v>0</v>
      </c>
      <c r="M37" s="239">
        <f>'ADJ DETAIL INPUT'!M37</f>
        <v>0</v>
      </c>
      <c r="N37" s="239">
        <f>'ADJ DETAIL INPUT'!N37</f>
        <v>0</v>
      </c>
      <c r="O37" s="239">
        <f>'ADJ DETAIL INPUT'!O37</f>
        <v>-1</v>
      </c>
      <c r="P37" s="239">
        <f>'ADJ DETAIL INPUT'!P37</f>
        <v>0</v>
      </c>
      <c r="Q37" s="239">
        <f>'ADJ DETAIL INPUT'!Q37</f>
        <v>1</v>
      </c>
      <c r="R37" s="239">
        <f>'ADJ DETAIL INPUT'!R37</f>
        <v>0</v>
      </c>
      <c r="S37" s="239">
        <f>'ADJ DETAIL INPUT'!S37</f>
        <v>0</v>
      </c>
      <c r="T37" s="242">
        <f>SUM(T34:T36)</f>
        <v>24313.510924000002</v>
      </c>
      <c r="U37" s="239"/>
      <c r="V37" s="248"/>
      <c r="W37" s="248"/>
      <c r="X37" s="239"/>
      <c r="Y37" s="248"/>
      <c r="Z37" s="248"/>
      <c r="AA37" s="248"/>
      <c r="AB37" s="239"/>
      <c r="AC37" s="239"/>
      <c r="AD37" s="242">
        <f>SUM(AD34:AD36)</f>
        <v>24313.510924000002</v>
      </c>
      <c r="AH37" s="219"/>
    </row>
    <row r="38" spans="1:34" ht="9" customHeight="1">
      <c r="C38" s="200"/>
      <c r="D38" s="200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42"/>
      <c r="U38" s="239"/>
      <c r="V38" s="248"/>
      <c r="W38" s="248"/>
      <c r="X38" s="239"/>
      <c r="Y38" s="248"/>
      <c r="Z38" s="248"/>
      <c r="AA38" s="248"/>
      <c r="AB38" s="239"/>
      <c r="AC38" s="239"/>
      <c r="AD38" s="242"/>
      <c r="AH38" s="219"/>
    </row>
    <row r="39" spans="1:34" ht="12.95" customHeight="1">
      <c r="A39" s="197">
        <v>17</v>
      </c>
      <c r="B39" s="159" t="s">
        <v>53</v>
      </c>
      <c r="C39" s="200"/>
      <c r="D39" s="200"/>
      <c r="E39" s="239">
        <f>'ADJ DETAIL INPUT'!E39</f>
        <v>6072</v>
      </c>
      <c r="F39" s="239">
        <f>'ADJ DETAIL INPUT'!F39</f>
        <v>0</v>
      </c>
      <c r="G39" s="239">
        <f>'ADJ DETAIL INPUT'!G39</f>
        <v>1</v>
      </c>
      <c r="H39" s="239">
        <f>'ADJ DETAIL INPUT'!H39</f>
        <v>17.256</v>
      </c>
      <c r="I39" s="239">
        <f>'ADJ DETAIL INPUT'!I39</f>
        <v>0</v>
      </c>
      <c r="J39" s="239">
        <f>'ADJ DETAIL INPUT'!J39</f>
        <v>0</v>
      </c>
      <c r="K39" s="239">
        <f>'ADJ DETAIL INPUT'!K39</f>
        <v>-294</v>
      </c>
      <c r="L39" s="239">
        <f>'ADJ DETAIL INPUT'!L39</f>
        <v>0</v>
      </c>
      <c r="M39" s="239">
        <f>'ADJ DETAIL INPUT'!M39</f>
        <v>0</v>
      </c>
      <c r="N39" s="239">
        <f>'ADJ DETAIL INPUT'!N39</f>
        <v>0</v>
      </c>
      <c r="O39" s="239">
        <f>'ADJ DETAIL INPUT'!O39</f>
        <v>0</v>
      </c>
      <c r="P39" s="239">
        <f>'ADJ DETAIL INPUT'!P39</f>
        <v>0</v>
      </c>
      <c r="Q39" s="239">
        <f>'ADJ DETAIL INPUT'!Q39</f>
        <v>0</v>
      </c>
      <c r="R39" s="239">
        <f>'ADJ DETAIL INPUT'!R39</f>
        <v>0</v>
      </c>
      <c r="S39" s="239">
        <f>'ADJ DETAIL INPUT'!S39</f>
        <v>0</v>
      </c>
      <c r="T39" s="242">
        <f t="shared" ref="T39:T46" si="5">SUM(E39:S39)</f>
        <v>5796.2560000000003</v>
      </c>
      <c r="U39" s="249"/>
      <c r="V39" s="249"/>
      <c r="W39" s="250"/>
      <c r="X39" s="241"/>
      <c r="Y39" s="250"/>
      <c r="Z39" s="240"/>
      <c r="AA39" s="249"/>
      <c r="AB39" s="241"/>
      <c r="AC39" s="241"/>
      <c r="AD39" s="242">
        <f>SUM(T39:AC39)</f>
        <v>5796.2560000000003</v>
      </c>
      <c r="AH39" s="156"/>
    </row>
    <row r="40" spans="1:34">
      <c r="A40" s="197">
        <v>18</v>
      </c>
      <c r="B40" s="159" t="s">
        <v>54</v>
      </c>
      <c r="C40" s="200"/>
      <c r="D40" s="200"/>
      <c r="E40" s="239">
        <f>'ADJ DETAIL INPUT'!E40</f>
        <v>6948</v>
      </c>
      <c r="F40" s="239">
        <f>'ADJ DETAIL INPUT'!F40</f>
        <v>0</v>
      </c>
      <c r="G40" s="239">
        <f>'ADJ DETAIL INPUT'!G40</f>
        <v>0</v>
      </c>
      <c r="H40" s="239">
        <f>'ADJ DETAIL INPUT'!H40</f>
        <v>0</v>
      </c>
      <c r="I40" s="239">
        <f>'ADJ DETAIL INPUT'!I40</f>
        <v>0</v>
      </c>
      <c r="J40" s="239">
        <f>'ADJ DETAIL INPUT'!J40</f>
        <v>0</v>
      </c>
      <c r="K40" s="239">
        <f>'ADJ DETAIL INPUT'!K40</f>
        <v>0</v>
      </c>
      <c r="L40" s="239">
        <f>'ADJ DETAIL INPUT'!L40</f>
        <v>0</v>
      </c>
      <c r="M40" s="239">
        <f>'ADJ DETAIL INPUT'!M40</f>
        <v>0</v>
      </c>
      <c r="N40" s="239">
        <f>'ADJ DETAIL INPUT'!N40</f>
        <v>0</v>
      </c>
      <c r="O40" s="239">
        <f>'ADJ DETAIL INPUT'!O40</f>
        <v>0</v>
      </c>
      <c r="P40" s="239">
        <f>'ADJ DETAIL INPUT'!P40</f>
        <v>0</v>
      </c>
      <c r="Q40" s="239">
        <f>'ADJ DETAIL INPUT'!Q40</f>
        <v>0</v>
      </c>
      <c r="R40" s="239">
        <f>'ADJ DETAIL INPUT'!R40</f>
        <v>7</v>
      </c>
      <c r="S40" s="239">
        <f>'ADJ DETAIL INPUT'!S40</f>
        <v>0</v>
      </c>
      <c r="T40" s="242">
        <f t="shared" si="5"/>
        <v>6955</v>
      </c>
      <c r="U40" s="240"/>
      <c r="V40" s="240"/>
      <c r="W40" s="240"/>
      <c r="X40" s="240"/>
      <c r="Y40" s="240"/>
      <c r="Z40" s="240"/>
      <c r="AA40" s="240"/>
      <c r="AB40" s="240"/>
      <c r="AC40" s="240"/>
      <c r="AD40" s="242">
        <f>SUM(T40:AC40)</f>
        <v>6955</v>
      </c>
      <c r="AH40" s="156"/>
    </row>
    <row r="41" spans="1:34">
      <c r="A41" s="197">
        <v>19</v>
      </c>
      <c r="B41" s="159" t="s">
        <v>55</v>
      </c>
      <c r="C41" s="200"/>
      <c r="D41" s="200"/>
      <c r="E41" s="239">
        <f>'ADJ DETAIL INPUT'!E41</f>
        <v>3</v>
      </c>
      <c r="F41" s="239">
        <f>'ADJ DETAIL INPUT'!F41</f>
        <v>0</v>
      </c>
      <c r="G41" s="239">
        <f>'ADJ DETAIL INPUT'!G41</f>
        <v>0</v>
      </c>
      <c r="H41" s="239">
        <f>'ADJ DETAIL INPUT'!H41</f>
        <v>0</v>
      </c>
      <c r="I41" s="239">
        <f>'ADJ DETAIL INPUT'!I41</f>
        <v>0</v>
      </c>
      <c r="J41" s="239">
        <f>'ADJ DETAIL INPUT'!J41</f>
        <v>0</v>
      </c>
      <c r="K41" s="239">
        <f>'ADJ DETAIL INPUT'!K41</f>
        <v>0</v>
      </c>
      <c r="L41" s="239">
        <f>'ADJ DETAIL INPUT'!L41</f>
        <v>0</v>
      </c>
      <c r="M41" s="239">
        <f>'ADJ DETAIL INPUT'!M41</f>
        <v>0</v>
      </c>
      <c r="N41" s="239">
        <f>'ADJ DETAIL INPUT'!N41</f>
        <v>0</v>
      </c>
      <c r="O41" s="239">
        <f>'ADJ DETAIL INPUT'!O41</f>
        <v>0</v>
      </c>
      <c r="P41" s="239">
        <f>'ADJ DETAIL INPUT'!P41</f>
        <v>0</v>
      </c>
      <c r="Q41" s="239">
        <f>'ADJ DETAIL INPUT'!Q41</f>
        <v>0</v>
      </c>
      <c r="R41" s="239">
        <f>'ADJ DETAIL INPUT'!R41</f>
        <v>0</v>
      </c>
      <c r="S41" s="239">
        <f>'ADJ DETAIL INPUT'!S41</f>
        <v>0</v>
      </c>
      <c r="T41" s="242">
        <f t="shared" si="5"/>
        <v>3</v>
      </c>
      <c r="U41" s="240"/>
      <c r="V41" s="240"/>
      <c r="W41" s="240"/>
      <c r="X41" s="240"/>
      <c r="Y41" s="240"/>
      <c r="Z41" s="240"/>
      <c r="AA41" s="240"/>
      <c r="AB41" s="240"/>
      <c r="AC41" s="240"/>
      <c r="AD41" s="242">
        <f>SUM(T41:AC41)</f>
        <v>3</v>
      </c>
      <c r="AH41" s="156"/>
    </row>
    <row r="42" spans="1:34" ht="9" customHeight="1">
      <c r="C42" s="200"/>
      <c r="D42" s="20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42"/>
      <c r="U42" s="240"/>
      <c r="V42" s="240"/>
      <c r="W42" s="240"/>
      <c r="X42" s="240"/>
      <c r="Y42" s="240"/>
      <c r="Z42" s="240"/>
      <c r="AA42" s="240"/>
      <c r="AB42" s="240"/>
      <c r="AC42" s="240"/>
      <c r="AD42" s="242"/>
      <c r="AH42" s="156"/>
    </row>
    <row r="43" spans="1:34">
      <c r="B43" s="159" t="s">
        <v>56</v>
      </c>
      <c r="C43" s="200"/>
      <c r="D43" s="200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42">
        <f t="shared" si="5"/>
        <v>0</v>
      </c>
      <c r="U43" s="240"/>
      <c r="V43" s="240"/>
      <c r="W43" s="240"/>
      <c r="X43" s="240"/>
      <c r="Y43" s="240"/>
      <c r="Z43" s="240"/>
      <c r="AA43" s="240"/>
      <c r="AB43" s="240"/>
      <c r="AC43" s="240"/>
      <c r="AD43" s="242"/>
      <c r="AH43" s="156"/>
    </row>
    <row r="44" spans="1:34">
      <c r="A44" s="197">
        <v>20</v>
      </c>
      <c r="C44" s="200" t="s">
        <v>48</v>
      </c>
      <c r="D44" s="200"/>
      <c r="E44" s="239">
        <f>'ADJ DETAIL INPUT'!E44</f>
        <v>13241</v>
      </c>
      <c r="F44" s="239">
        <f>'ADJ DETAIL INPUT'!F44</f>
        <v>0</v>
      </c>
      <c r="G44" s="239">
        <f>'ADJ DETAIL INPUT'!G44</f>
        <v>0</v>
      </c>
      <c r="H44" s="239">
        <f>'ADJ DETAIL INPUT'!H44</f>
        <v>8.6280000000000001</v>
      </c>
      <c r="I44" s="239">
        <f>'ADJ DETAIL INPUT'!I44</f>
        <v>0</v>
      </c>
      <c r="J44" s="239">
        <f>'ADJ DETAIL INPUT'!J44</f>
        <v>0</v>
      </c>
      <c r="K44" s="239">
        <f>'ADJ DETAIL INPUT'!K44</f>
        <v>0</v>
      </c>
      <c r="L44" s="239">
        <f>'ADJ DETAIL INPUT'!L44</f>
        <v>-27</v>
      </c>
      <c r="M44" s="239">
        <f>'ADJ DETAIL INPUT'!M44</f>
        <v>213</v>
      </c>
      <c r="N44" s="239">
        <f>'ADJ DETAIL INPUT'!N44</f>
        <v>0</v>
      </c>
      <c r="O44" s="239">
        <f>'ADJ DETAIL INPUT'!O44</f>
        <v>0</v>
      </c>
      <c r="P44" s="239">
        <f>'ADJ DETAIL INPUT'!P44</f>
        <v>-3</v>
      </c>
      <c r="Q44" s="239">
        <f>'ADJ DETAIL INPUT'!Q44</f>
        <v>0</v>
      </c>
      <c r="R44" s="239">
        <f>'ADJ DETAIL INPUT'!R44</f>
        <v>-14</v>
      </c>
      <c r="S44" s="239">
        <f>'ADJ DETAIL INPUT'!S44</f>
        <v>0</v>
      </c>
      <c r="T44" s="242">
        <f t="shared" si="5"/>
        <v>13418.628000000001</v>
      </c>
      <c r="U44" s="240"/>
      <c r="V44" s="240"/>
      <c r="W44" s="240"/>
      <c r="X44" s="240"/>
      <c r="Y44" s="240"/>
      <c r="Z44" s="240"/>
      <c r="AA44" s="240"/>
      <c r="AB44" s="240"/>
      <c r="AC44" s="240"/>
      <c r="AD44" s="242">
        <f>SUM(T44:AC44)</f>
        <v>13418.628000000001</v>
      </c>
      <c r="AH44" s="156"/>
    </row>
    <row r="45" spans="1:34">
      <c r="A45" s="197">
        <v>21</v>
      </c>
      <c r="C45" s="200" t="s">
        <v>208</v>
      </c>
      <c r="D45" s="200"/>
      <c r="E45" s="239">
        <f>'ADJ DETAIL INPUT'!E45</f>
        <v>3276</v>
      </c>
      <c r="F45" s="239">
        <f>'ADJ DETAIL INPUT'!F45</f>
        <v>0</v>
      </c>
      <c r="G45" s="239">
        <f>'ADJ DETAIL INPUT'!G45</f>
        <v>0</v>
      </c>
      <c r="H45" s="239">
        <f>'ADJ DETAIL INPUT'!H45</f>
        <v>0</v>
      </c>
      <c r="I45" s="239">
        <f>'ADJ DETAIL INPUT'!I45</f>
        <v>0</v>
      </c>
      <c r="J45" s="239">
        <f>'ADJ DETAIL INPUT'!J45</f>
        <v>0</v>
      </c>
      <c r="K45" s="239">
        <f>'ADJ DETAIL INPUT'!K45</f>
        <v>0</v>
      </c>
      <c r="L45" s="239">
        <f>'ADJ DETAIL INPUT'!L45</f>
        <v>0</v>
      </c>
      <c r="M45" s="239">
        <f>'ADJ DETAIL INPUT'!M45</f>
        <v>0</v>
      </c>
      <c r="N45" s="239">
        <f>'ADJ DETAIL INPUT'!N45</f>
        <v>0</v>
      </c>
      <c r="O45" s="239">
        <f>'ADJ DETAIL INPUT'!O45</f>
        <v>0</v>
      </c>
      <c r="P45" s="239">
        <f>'ADJ DETAIL INPUT'!P45</f>
        <v>0</v>
      </c>
      <c r="Q45" s="239">
        <f>'ADJ DETAIL INPUT'!Q45</f>
        <v>0</v>
      </c>
      <c r="R45" s="239">
        <f>'ADJ DETAIL INPUT'!R45</f>
        <v>0</v>
      </c>
      <c r="S45" s="239">
        <f>'ADJ DETAIL INPUT'!S45</f>
        <v>0</v>
      </c>
      <c r="T45" s="242">
        <f t="shared" si="5"/>
        <v>3276</v>
      </c>
      <c r="U45" s="240"/>
      <c r="V45" s="240"/>
      <c r="W45" s="240"/>
      <c r="X45" s="240"/>
      <c r="Y45" s="240"/>
      <c r="Z45" s="240"/>
      <c r="AA45" s="240"/>
      <c r="AB45" s="240"/>
      <c r="AC45" s="240"/>
      <c r="AD45" s="242">
        <f>SUM(T45:AC45)</f>
        <v>3276</v>
      </c>
      <c r="AH45" s="156"/>
    </row>
    <row r="46" spans="1:34">
      <c r="A46" s="197">
        <v>22</v>
      </c>
      <c r="C46" s="9" t="s">
        <v>425</v>
      </c>
      <c r="D46" s="200"/>
      <c r="E46" s="239">
        <f>'ADJ DETAIL INPUT'!E46</f>
        <v>171</v>
      </c>
      <c r="F46" s="239">
        <f>'ADJ DETAIL INPUT'!F46</f>
        <v>0</v>
      </c>
      <c r="G46" s="239">
        <f>'ADJ DETAIL INPUT'!G46</f>
        <v>0</v>
      </c>
      <c r="H46" s="239">
        <f>'ADJ DETAIL INPUT'!H46</f>
        <v>0</v>
      </c>
      <c r="I46" s="239">
        <f>'ADJ DETAIL INPUT'!I46</f>
        <v>0</v>
      </c>
      <c r="J46" s="239">
        <f>'ADJ DETAIL INPUT'!J46</f>
        <v>0</v>
      </c>
      <c r="K46" s="239">
        <f>'ADJ DETAIL INPUT'!K46</f>
        <v>0</v>
      </c>
      <c r="L46" s="239">
        <f>'ADJ DETAIL INPUT'!L46</f>
        <v>0</v>
      </c>
      <c r="M46" s="239">
        <f>'ADJ DETAIL INPUT'!M46</f>
        <v>0</v>
      </c>
      <c r="N46" s="239">
        <f>'ADJ DETAIL INPUT'!N46</f>
        <v>0</v>
      </c>
      <c r="O46" s="239">
        <f>'ADJ DETAIL INPUT'!O46</f>
        <v>0</v>
      </c>
      <c r="P46" s="239">
        <f>'ADJ DETAIL INPUT'!P46</f>
        <v>0</v>
      </c>
      <c r="Q46" s="239">
        <f>'ADJ DETAIL INPUT'!Q46</f>
        <v>0</v>
      </c>
      <c r="R46" s="239">
        <f>'ADJ DETAIL INPUT'!R46</f>
        <v>0</v>
      </c>
      <c r="S46" s="239">
        <f>'ADJ DETAIL INPUT'!S46</f>
        <v>0</v>
      </c>
      <c r="T46" s="242">
        <f t="shared" si="5"/>
        <v>171</v>
      </c>
      <c r="U46" s="240"/>
      <c r="V46" s="240"/>
      <c r="W46" s="240"/>
      <c r="X46" s="240"/>
      <c r="Y46" s="240"/>
      <c r="Z46" s="240"/>
      <c r="AA46" s="240"/>
      <c r="AB46" s="240"/>
      <c r="AC46" s="240"/>
      <c r="AD46" s="242">
        <f>SUM(T46:AC46)</f>
        <v>171</v>
      </c>
      <c r="AH46" s="156"/>
    </row>
    <row r="47" spans="1:34">
      <c r="A47" s="197">
        <v>23</v>
      </c>
      <c r="C47" s="200" t="s">
        <v>23</v>
      </c>
      <c r="D47" s="200"/>
      <c r="E47" s="244">
        <f>'ADJ DETAIL INPUT'!E47</f>
        <v>0</v>
      </c>
      <c r="F47" s="244">
        <f>'ADJ DETAIL INPUT'!F47</f>
        <v>0</v>
      </c>
      <c r="G47" s="244">
        <f>'ADJ DETAIL INPUT'!G47</f>
        <v>0</v>
      </c>
      <c r="H47" s="244">
        <f>'ADJ DETAIL INPUT'!H47</f>
        <v>0</v>
      </c>
      <c r="I47" s="244">
        <f>'ADJ DETAIL INPUT'!I47</f>
        <v>0</v>
      </c>
      <c r="J47" s="244">
        <f>'ADJ DETAIL INPUT'!J47</f>
        <v>-1</v>
      </c>
      <c r="K47" s="244">
        <f>'ADJ DETAIL INPUT'!K47</f>
        <v>0</v>
      </c>
      <c r="L47" s="244">
        <f>'ADJ DETAIL INPUT'!L47</f>
        <v>0</v>
      </c>
      <c r="M47" s="244">
        <f>'ADJ DETAIL INPUT'!M47</f>
        <v>0</v>
      </c>
      <c r="N47" s="244">
        <f>'ADJ DETAIL INPUT'!N47</f>
        <v>0</v>
      </c>
      <c r="O47" s="244">
        <f>'ADJ DETAIL INPUT'!O47</f>
        <v>0</v>
      </c>
      <c r="P47" s="244">
        <f>'ADJ DETAIL INPUT'!P47</f>
        <v>0</v>
      </c>
      <c r="Q47" s="244">
        <f>'ADJ DETAIL INPUT'!Q47</f>
        <v>0</v>
      </c>
      <c r="R47" s="244">
        <f>'ADJ DETAIL INPUT'!R47</f>
        <v>0</v>
      </c>
      <c r="S47" s="244">
        <f>'ADJ DETAIL INPUT'!S47</f>
        <v>0</v>
      </c>
      <c r="T47" s="246">
        <f>SUM(E47:S47)</f>
        <v>-1</v>
      </c>
      <c r="U47" s="245"/>
      <c r="V47" s="245"/>
      <c r="W47" s="245"/>
      <c r="X47" s="245"/>
      <c r="Y47" s="245"/>
      <c r="Z47" s="245"/>
      <c r="AA47" s="245"/>
      <c r="AB47" s="245"/>
      <c r="AC47" s="245"/>
      <c r="AD47" s="246">
        <f>SUM(T47:AC47)</f>
        <v>-1</v>
      </c>
      <c r="AH47" s="156"/>
    </row>
    <row r="48" spans="1:34">
      <c r="A48" s="197">
        <v>24</v>
      </c>
      <c r="B48" s="200" t="s">
        <v>57</v>
      </c>
      <c r="C48" s="200"/>
      <c r="E48" s="244">
        <f>'ADJ DETAIL INPUT'!E48</f>
        <v>16688</v>
      </c>
      <c r="F48" s="244">
        <f>'ADJ DETAIL INPUT'!F48</f>
        <v>0</v>
      </c>
      <c r="G48" s="244">
        <f>'ADJ DETAIL INPUT'!G48</f>
        <v>0</v>
      </c>
      <c r="H48" s="244">
        <f>'ADJ DETAIL INPUT'!H48</f>
        <v>8.6280000000000001</v>
      </c>
      <c r="I48" s="244">
        <f>'ADJ DETAIL INPUT'!I48</f>
        <v>0</v>
      </c>
      <c r="J48" s="244">
        <f>'ADJ DETAIL INPUT'!J48</f>
        <v>-1</v>
      </c>
      <c r="K48" s="244">
        <f>'ADJ DETAIL INPUT'!K48</f>
        <v>0</v>
      </c>
      <c r="L48" s="244">
        <f>'ADJ DETAIL INPUT'!L48</f>
        <v>-27</v>
      </c>
      <c r="M48" s="244">
        <f>'ADJ DETAIL INPUT'!M48</f>
        <v>213</v>
      </c>
      <c r="N48" s="244">
        <f>'ADJ DETAIL INPUT'!N48</f>
        <v>0</v>
      </c>
      <c r="O48" s="244">
        <f>'ADJ DETAIL INPUT'!O48</f>
        <v>0</v>
      </c>
      <c r="P48" s="244">
        <f>'ADJ DETAIL INPUT'!P48</f>
        <v>-3</v>
      </c>
      <c r="Q48" s="244">
        <f>'ADJ DETAIL INPUT'!Q48</f>
        <v>0</v>
      </c>
      <c r="R48" s="244">
        <f>'ADJ DETAIL INPUT'!R48</f>
        <v>-14</v>
      </c>
      <c r="S48" s="244">
        <f>'ADJ DETAIL INPUT'!S48</f>
        <v>0</v>
      </c>
      <c r="T48" s="246">
        <f>SUM(T44:T47)</f>
        <v>16864.628000000001</v>
      </c>
      <c r="U48" s="244"/>
      <c r="V48" s="252"/>
      <c r="W48" s="252"/>
      <c r="X48" s="244"/>
      <c r="Y48" s="252"/>
      <c r="Z48" s="252"/>
      <c r="AA48" s="252"/>
      <c r="AB48" s="244"/>
      <c r="AC48" s="244"/>
      <c r="AD48" s="246">
        <f t="shared" ref="AD48" si="6">SUM(AD44:AD47)</f>
        <v>16864.628000000001</v>
      </c>
      <c r="AH48" s="219"/>
    </row>
    <row r="49" spans="1:34" ht="19.5" customHeight="1">
      <c r="A49" s="197">
        <v>25</v>
      </c>
      <c r="B49" s="159" t="s">
        <v>58</v>
      </c>
      <c r="C49" s="200"/>
      <c r="D49" s="200"/>
      <c r="E49" s="244">
        <f>'ADJ DETAIL INPUT'!E49</f>
        <v>201362</v>
      </c>
      <c r="F49" s="244">
        <f>'ADJ DETAIL INPUT'!F49</f>
        <v>0</v>
      </c>
      <c r="G49" s="244">
        <f>'ADJ DETAIL INPUT'!G49</f>
        <v>1</v>
      </c>
      <c r="H49" s="244">
        <f>'ADJ DETAIL INPUT'!H49</f>
        <v>2798.3949240000002</v>
      </c>
      <c r="I49" s="244">
        <f>'ADJ DETAIL INPUT'!I49</f>
        <v>-5413</v>
      </c>
      <c r="J49" s="244">
        <f>'ADJ DETAIL INPUT'!J49</f>
        <v>24</v>
      </c>
      <c r="K49" s="244">
        <f>'ADJ DETAIL INPUT'!K49</f>
        <v>-294</v>
      </c>
      <c r="L49" s="244">
        <f>'ADJ DETAIL INPUT'!L49</f>
        <v>-27</v>
      </c>
      <c r="M49" s="244">
        <f>'ADJ DETAIL INPUT'!M49</f>
        <v>213</v>
      </c>
      <c r="N49" s="244">
        <f>'ADJ DETAIL INPUT'!N49</f>
        <v>0</v>
      </c>
      <c r="O49" s="244">
        <f>'ADJ DETAIL INPUT'!O49</f>
        <v>-1</v>
      </c>
      <c r="P49" s="244">
        <f>'ADJ DETAIL INPUT'!P49</f>
        <v>-3</v>
      </c>
      <c r="Q49" s="244">
        <f>'ADJ DETAIL INPUT'!Q49</f>
        <v>1</v>
      </c>
      <c r="R49" s="244">
        <f>'ADJ DETAIL INPUT'!R49</f>
        <v>-7</v>
      </c>
      <c r="S49" s="244">
        <f>'ADJ DETAIL INPUT'!S49</f>
        <v>0</v>
      </c>
      <c r="T49" s="246">
        <f t="shared" ref="T49:AD49" si="7">T21+T25+T31+T37+T39+T40+T41+T48</f>
        <v>198654.39492399999</v>
      </c>
      <c r="U49" s="244"/>
      <c r="V49" s="244"/>
      <c r="W49" s="244"/>
      <c r="X49" s="244"/>
      <c r="Y49" s="244"/>
      <c r="Z49" s="244"/>
      <c r="AA49" s="244"/>
      <c r="AB49" s="244"/>
      <c r="AC49" s="244"/>
      <c r="AD49" s="246">
        <f t="shared" si="7"/>
        <v>198654.39492399999</v>
      </c>
      <c r="AH49" s="219"/>
    </row>
    <row r="50" spans="1:34" ht="18" customHeight="1">
      <c r="A50" s="197">
        <v>26</v>
      </c>
      <c r="B50" s="159" t="s">
        <v>59</v>
      </c>
      <c r="C50" s="200"/>
      <c r="D50" s="200"/>
      <c r="E50" s="239">
        <f>'ADJ DETAIL INPUT'!E51</f>
        <v>13523</v>
      </c>
      <c r="F50" s="239">
        <f>'ADJ DETAIL INPUT'!F51</f>
        <v>0</v>
      </c>
      <c r="G50" s="239">
        <f>'ADJ DETAIL INPUT'!G51</f>
        <v>-1</v>
      </c>
      <c r="H50" s="239">
        <f>'ADJ DETAIL INPUT'!H51</f>
        <v>1515.6050759999998</v>
      </c>
      <c r="I50" s="239">
        <f>'ADJ DETAIL INPUT'!I51</f>
        <v>-4</v>
      </c>
      <c r="J50" s="239">
        <f>'ADJ DETAIL INPUT'!J51</f>
        <v>-24</v>
      </c>
      <c r="K50" s="239">
        <f>'ADJ DETAIL INPUT'!K51</f>
        <v>294</v>
      </c>
      <c r="L50" s="239">
        <f>'ADJ DETAIL INPUT'!L51</f>
        <v>27</v>
      </c>
      <c r="M50" s="239">
        <f>'ADJ DETAIL INPUT'!M51</f>
        <v>-213</v>
      </c>
      <c r="N50" s="239">
        <f>'ADJ DETAIL INPUT'!N51</f>
        <v>0</v>
      </c>
      <c r="O50" s="239">
        <f>'ADJ DETAIL INPUT'!O51</f>
        <v>1</v>
      </c>
      <c r="P50" s="239">
        <f>'ADJ DETAIL INPUT'!P51</f>
        <v>3</v>
      </c>
      <c r="Q50" s="239">
        <f>'ADJ DETAIL INPUT'!Q51</f>
        <v>-1</v>
      </c>
      <c r="R50" s="239">
        <f>'ADJ DETAIL INPUT'!R51</f>
        <v>7</v>
      </c>
      <c r="S50" s="239">
        <f>'ADJ DETAIL INPUT'!S51</f>
        <v>0</v>
      </c>
      <c r="T50" s="242">
        <f>SUM(E50:S50)</f>
        <v>15127.605076</v>
      </c>
      <c r="U50" s="239"/>
      <c r="V50" s="248"/>
      <c r="W50" s="248"/>
      <c r="X50" s="239"/>
      <c r="Y50" s="248"/>
      <c r="Z50" s="248"/>
      <c r="AA50" s="248"/>
      <c r="AB50" s="239"/>
      <c r="AC50" s="239"/>
      <c r="AD50" s="242">
        <f t="shared" ref="AD50" si="8">AD18-AD49</f>
        <v>15127.605076000007</v>
      </c>
      <c r="AH50" s="219"/>
    </row>
    <row r="51" spans="1:34" ht="15.75" customHeight="1">
      <c r="B51" s="159" t="s">
        <v>60</v>
      </c>
      <c r="C51" s="200"/>
      <c r="D51" s="200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42"/>
      <c r="U51" s="243"/>
      <c r="V51" s="243"/>
      <c r="W51" s="243"/>
      <c r="X51" s="243"/>
      <c r="Y51" s="243"/>
      <c r="Z51" s="243"/>
      <c r="AA51" s="243"/>
      <c r="AB51" s="243"/>
      <c r="AC51" s="243"/>
      <c r="AD51" s="242"/>
      <c r="AH51" s="156"/>
    </row>
    <row r="52" spans="1:34">
      <c r="A52" s="197">
        <v>27</v>
      </c>
      <c r="B52" s="200" t="s">
        <v>61</v>
      </c>
      <c r="D52" s="200"/>
      <c r="E52" s="239">
        <f>'ADJ DETAIL INPUT'!E54</f>
        <v>-1832</v>
      </c>
      <c r="F52" s="239">
        <f>'ADJ DETAIL INPUT'!F54</f>
        <v>0</v>
      </c>
      <c r="G52" s="239">
        <f>'ADJ DETAIL INPUT'!G54</f>
        <v>-0.35</v>
      </c>
      <c r="H52" s="239">
        <f>'ADJ DETAIL INPUT'!H54</f>
        <v>530.46177659999989</v>
      </c>
      <c r="I52" s="239">
        <f>'ADJ DETAIL INPUT'!I54</f>
        <v>-1.4</v>
      </c>
      <c r="J52" s="239">
        <f>'ADJ DETAIL INPUT'!J54</f>
        <v>-8.3999999999999986</v>
      </c>
      <c r="K52" s="239">
        <f>'ADJ DETAIL INPUT'!K54</f>
        <v>102.89999999999999</v>
      </c>
      <c r="L52" s="239">
        <f>'ADJ DETAIL INPUT'!L54</f>
        <v>9.4499999999999993</v>
      </c>
      <c r="M52" s="239">
        <f>'ADJ DETAIL INPUT'!M54</f>
        <v>-74.55</v>
      </c>
      <c r="N52" s="239">
        <f>'ADJ DETAIL INPUT'!N54</f>
        <v>-3</v>
      </c>
      <c r="O52" s="239">
        <f>'ADJ DETAIL INPUT'!O54</f>
        <v>0.35</v>
      </c>
      <c r="P52" s="239">
        <f>'ADJ DETAIL INPUT'!P54</f>
        <v>1.0499999999999998</v>
      </c>
      <c r="Q52" s="239">
        <f>'ADJ DETAIL INPUT'!Q54</f>
        <v>-0.35</v>
      </c>
      <c r="R52" s="239">
        <f>'ADJ DETAIL INPUT'!R54</f>
        <v>2.4499999999999997</v>
      </c>
      <c r="S52" s="239">
        <f>'ADJ DETAIL INPUT'!S54</f>
        <v>88</v>
      </c>
      <c r="T52" s="242">
        <f>SUM(E52:S52)</f>
        <v>-1185.3882234</v>
      </c>
      <c r="U52" s="243"/>
      <c r="V52" s="243"/>
      <c r="W52" s="243"/>
      <c r="X52" s="243"/>
      <c r="Y52" s="243"/>
      <c r="Z52" s="243"/>
      <c r="AA52" s="243"/>
      <c r="AB52" s="243"/>
      <c r="AC52" s="243"/>
      <c r="AD52" s="242">
        <f>SUM(T52:AC52)</f>
        <v>-1185.3882234</v>
      </c>
      <c r="AH52" s="156"/>
    </row>
    <row r="53" spans="1:34">
      <c r="A53" s="197">
        <v>28</v>
      </c>
      <c r="B53" s="200" t="s">
        <v>190</v>
      </c>
      <c r="D53" s="200"/>
      <c r="E53" s="239"/>
      <c r="F53" s="243">
        <f>(F78*$E$80)*-0.35</f>
        <v>3.4002499999999998</v>
      </c>
      <c r="G53" s="243">
        <f t="shared" ref="G53:S53" si="9">(G78*$E$80)*-0.35</f>
        <v>0</v>
      </c>
      <c r="H53" s="243">
        <f t="shared" si="9"/>
        <v>0</v>
      </c>
      <c r="I53" s="243">
        <f t="shared" si="9"/>
        <v>0</v>
      </c>
      <c r="J53" s="243">
        <f t="shared" si="9"/>
        <v>0</v>
      </c>
      <c r="K53" s="243">
        <f t="shared" si="9"/>
        <v>0</v>
      </c>
      <c r="L53" s="243">
        <f t="shared" si="9"/>
        <v>0</v>
      </c>
      <c r="M53" s="243">
        <f t="shared" si="9"/>
        <v>0</v>
      </c>
      <c r="N53" s="243">
        <f t="shared" si="9"/>
        <v>0</v>
      </c>
      <c r="O53" s="243">
        <f t="shared" si="9"/>
        <v>0</v>
      </c>
      <c r="P53" s="243">
        <f t="shared" si="9"/>
        <v>0</v>
      </c>
      <c r="Q53" s="243">
        <f t="shared" si="9"/>
        <v>0</v>
      </c>
      <c r="R53" s="243">
        <f t="shared" si="9"/>
        <v>0</v>
      </c>
      <c r="S53" s="243">
        <f t="shared" si="9"/>
        <v>0</v>
      </c>
      <c r="T53" s="242">
        <f>SUM(E53:S53)</f>
        <v>3.4002499999999998</v>
      </c>
      <c r="U53" s="243"/>
      <c r="V53" s="243"/>
      <c r="W53" s="243"/>
      <c r="X53" s="243"/>
      <c r="Y53" s="243"/>
      <c r="Z53" s="243"/>
      <c r="AA53" s="243"/>
      <c r="AB53" s="243"/>
      <c r="AC53" s="243"/>
      <c r="AD53" s="242">
        <f>SUM(T53:AC53)</f>
        <v>3.4002499999999998</v>
      </c>
      <c r="AH53" s="156"/>
    </row>
    <row r="54" spans="1:34">
      <c r="A54" s="197">
        <v>29</v>
      </c>
      <c r="B54" s="200" t="s">
        <v>62</v>
      </c>
      <c r="D54" s="200"/>
      <c r="E54" s="239">
        <f>'ADJ DETAIL INPUT'!E56</f>
        <v>5030</v>
      </c>
      <c r="F54" s="239">
        <f>'ADJ DETAIL INPUT'!F56</f>
        <v>0</v>
      </c>
      <c r="G54" s="239">
        <f>'ADJ DETAIL INPUT'!G56</f>
        <v>0</v>
      </c>
      <c r="H54" s="239">
        <f>'ADJ DETAIL INPUT'!H56</f>
        <v>0</v>
      </c>
      <c r="I54" s="239">
        <f>'ADJ DETAIL INPUT'!I56</f>
        <v>0</v>
      </c>
      <c r="J54" s="239">
        <f>'ADJ DETAIL INPUT'!J56</f>
        <v>0</v>
      </c>
      <c r="K54" s="239">
        <f>'ADJ DETAIL INPUT'!K56</f>
        <v>0</v>
      </c>
      <c r="L54" s="239">
        <f>'ADJ DETAIL INPUT'!L56</f>
        <v>0</v>
      </c>
      <c r="M54" s="239">
        <f>'ADJ DETAIL INPUT'!M56</f>
        <v>0</v>
      </c>
      <c r="N54" s="239">
        <f>'ADJ DETAIL INPUT'!N56</f>
        <v>3</v>
      </c>
      <c r="O54" s="239">
        <f>'ADJ DETAIL INPUT'!O56</f>
        <v>0</v>
      </c>
      <c r="P54" s="239">
        <f>'ADJ DETAIL INPUT'!P56</f>
        <v>0</v>
      </c>
      <c r="Q54" s="239">
        <f>'ADJ DETAIL INPUT'!Q56</f>
        <v>0</v>
      </c>
      <c r="R54" s="239">
        <f>'ADJ DETAIL INPUT'!R56</f>
        <v>0</v>
      </c>
      <c r="S54" s="239">
        <f>'ADJ DETAIL INPUT'!S56</f>
        <v>0</v>
      </c>
      <c r="T54" s="242">
        <f t="shared" ref="T54:T55" si="10">SUM(E54:S54)</f>
        <v>5033</v>
      </c>
      <c r="U54" s="240"/>
      <c r="V54" s="240"/>
      <c r="W54" s="240"/>
      <c r="X54" s="240"/>
      <c r="Y54" s="240"/>
      <c r="Z54" s="240"/>
      <c r="AA54" s="240"/>
      <c r="AB54" s="240"/>
      <c r="AC54" s="240"/>
      <c r="AD54" s="242">
        <f>SUM(T54:AC54)</f>
        <v>5033</v>
      </c>
      <c r="AH54" s="156"/>
    </row>
    <row r="55" spans="1:34">
      <c r="A55" s="197">
        <v>30</v>
      </c>
      <c r="B55" s="200" t="s">
        <v>63</v>
      </c>
      <c r="D55" s="200"/>
      <c r="E55" s="244">
        <f>'ADJ DETAIL INPUT'!E57</f>
        <v>-25</v>
      </c>
      <c r="F55" s="244">
        <f>'ADJ DETAIL INPUT'!F57</f>
        <v>0</v>
      </c>
      <c r="G55" s="244">
        <f>'ADJ DETAIL INPUT'!G57</f>
        <v>0</v>
      </c>
      <c r="H55" s="244">
        <f>'ADJ DETAIL INPUT'!H57</f>
        <v>0</v>
      </c>
      <c r="I55" s="244">
        <f>'ADJ DETAIL INPUT'!I57</f>
        <v>0</v>
      </c>
      <c r="J55" s="244">
        <f>'ADJ DETAIL INPUT'!J57</f>
        <v>0</v>
      </c>
      <c r="K55" s="244">
        <f>'ADJ DETAIL INPUT'!K57</f>
        <v>0</v>
      </c>
      <c r="L55" s="244">
        <f>'ADJ DETAIL INPUT'!L57</f>
        <v>0</v>
      </c>
      <c r="M55" s="244">
        <f>'ADJ DETAIL INPUT'!M57</f>
        <v>0</v>
      </c>
      <c r="N55" s="244">
        <f>'ADJ DETAIL INPUT'!N57</f>
        <v>0</v>
      </c>
      <c r="O55" s="244">
        <f>'ADJ DETAIL INPUT'!O57</f>
        <v>0</v>
      </c>
      <c r="P55" s="244">
        <f>'ADJ DETAIL INPUT'!P57</f>
        <v>0</v>
      </c>
      <c r="Q55" s="244">
        <f>'ADJ DETAIL INPUT'!Q57</f>
        <v>0</v>
      </c>
      <c r="R55" s="244">
        <f>'ADJ DETAIL INPUT'!R57</f>
        <v>0</v>
      </c>
      <c r="S55" s="244">
        <f>'ADJ DETAIL INPUT'!S57</f>
        <v>0</v>
      </c>
      <c r="T55" s="246">
        <f t="shared" si="10"/>
        <v>-25</v>
      </c>
      <c r="U55" s="245"/>
      <c r="V55" s="245"/>
      <c r="W55" s="245"/>
      <c r="X55" s="245"/>
      <c r="Y55" s="245"/>
      <c r="Z55" s="245"/>
      <c r="AA55" s="245"/>
      <c r="AB55" s="245"/>
      <c r="AC55" s="245"/>
      <c r="AD55" s="246">
        <f>SUM(T55:AC55)</f>
        <v>-25</v>
      </c>
      <c r="AH55" s="156"/>
    </row>
    <row r="56" spans="1:34" ht="8.25" customHeight="1"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42"/>
      <c r="U56" s="239"/>
      <c r="V56" s="248"/>
      <c r="W56" s="248"/>
      <c r="X56" s="239"/>
      <c r="Y56" s="248"/>
      <c r="Z56" s="248"/>
      <c r="AA56" s="248"/>
      <c r="AB56" s="239"/>
      <c r="AC56" s="239"/>
      <c r="AD56" s="242"/>
    </row>
    <row r="57" spans="1:34" s="199" customFormat="1" ht="13.5" thickBot="1">
      <c r="A57" s="197">
        <v>31</v>
      </c>
      <c r="B57" s="199" t="s">
        <v>64</v>
      </c>
      <c r="E57" s="416">
        <f>'ADJ DETAIL INPUT'!E59</f>
        <v>10350</v>
      </c>
      <c r="F57" s="416">
        <f>'ADJ DETAIL INPUT'!F59</f>
        <v>-3.4002499999999998</v>
      </c>
      <c r="G57" s="416">
        <f>'ADJ DETAIL INPUT'!G59</f>
        <v>-0.65</v>
      </c>
      <c r="H57" s="416">
        <f>'ADJ DETAIL INPUT'!H59</f>
        <v>985.14329939999993</v>
      </c>
      <c r="I57" s="416">
        <f>'ADJ DETAIL INPUT'!I59</f>
        <v>-2.6</v>
      </c>
      <c r="J57" s="416">
        <f>'ADJ DETAIL INPUT'!J59</f>
        <v>-15.600000000000001</v>
      </c>
      <c r="K57" s="416">
        <f>'ADJ DETAIL INPUT'!K59</f>
        <v>191.10000000000002</v>
      </c>
      <c r="L57" s="416">
        <f>'ADJ DETAIL INPUT'!L59</f>
        <v>17.55</v>
      </c>
      <c r="M57" s="416">
        <f>'ADJ DETAIL INPUT'!M59</f>
        <v>-138.44999999999999</v>
      </c>
      <c r="N57" s="416">
        <f>'ADJ DETAIL INPUT'!N59</f>
        <v>0</v>
      </c>
      <c r="O57" s="416">
        <f>'ADJ DETAIL INPUT'!O59</f>
        <v>0.65</v>
      </c>
      <c r="P57" s="416">
        <f>'ADJ DETAIL INPUT'!P59</f>
        <v>1.9500000000000002</v>
      </c>
      <c r="Q57" s="416">
        <f>'ADJ DETAIL INPUT'!Q59</f>
        <v>-0.65</v>
      </c>
      <c r="R57" s="416">
        <f>'ADJ DETAIL INPUT'!R59</f>
        <v>4.5500000000000007</v>
      </c>
      <c r="S57" s="416">
        <f>'ADJ DETAIL INPUT'!S59</f>
        <v>-88</v>
      </c>
      <c r="T57" s="418">
        <f>T50-SUM(T52:T55)+T56</f>
        <v>11301.5930494</v>
      </c>
      <c r="U57" s="416"/>
      <c r="V57" s="417"/>
      <c r="W57" s="417"/>
      <c r="X57" s="416"/>
      <c r="Y57" s="417"/>
      <c r="Z57" s="417"/>
      <c r="AA57" s="417"/>
      <c r="AB57" s="416"/>
      <c r="AC57" s="416"/>
      <c r="AD57" s="418">
        <f>AD50-SUM(AD52:AD55)+AD56</f>
        <v>11301.593049400008</v>
      </c>
      <c r="AE57" s="166"/>
      <c r="AH57" s="220"/>
    </row>
    <row r="58" spans="1:34" ht="9.75" customHeight="1" thickTop="1"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42"/>
      <c r="U58" s="239"/>
      <c r="V58" s="248"/>
      <c r="W58" s="248"/>
      <c r="X58" s="239"/>
      <c r="Y58" s="248"/>
      <c r="Z58" s="248"/>
      <c r="AA58" s="248"/>
      <c r="AB58" s="239"/>
      <c r="AC58" s="239"/>
      <c r="AD58" s="242"/>
    </row>
    <row r="59" spans="1:34">
      <c r="B59" s="159" t="s">
        <v>109</v>
      </c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42"/>
      <c r="U59" s="239"/>
      <c r="V59" s="248"/>
      <c r="W59" s="248"/>
      <c r="X59" s="239"/>
      <c r="Y59" s="248"/>
      <c r="Z59" s="248"/>
      <c r="AA59" s="248"/>
      <c r="AB59" s="239"/>
      <c r="AC59" s="239"/>
      <c r="AD59" s="242"/>
    </row>
    <row r="60" spans="1:34">
      <c r="B60" s="159" t="s">
        <v>110</v>
      </c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42"/>
      <c r="U60" s="243"/>
      <c r="V60" s="243"/>
      <c r="W60" s="243"/>
      <c r="X60" s="243"/>
      <c r="Y60" s="243"/>
      <c r="Z60" s="243"/>
      <c r="AA60" s="243"/>
      <c r="AB60" s="243"/>
      <c r="AC60" s="243"/>
      <c r="AD60" s="242"/>
      <c r="AH60" s="156"/>
    </row>
    <row r="61" spans="1:34">
      <c r="A61" s="197">
        <v>32</v>
      </c>
      <c r="B61" s="200"/>
      <c r="C61" s="200" t="s">
        <v>47</v>
      </c>
      <c r="D61" s="200"/>
      <c r="E61" s="366">
        <f>'ADJ DETAIL INPUT'!E63</f>
        <v>24365</v>
      </c>
      <c r="F61" s="366">
        <f>'ADJ DETAIL INPUT'!F63</f>
        <v>0</v>
      </c>
      <c r="G61" s="366">
        <f>'ADJ DETAIL INPUT'!G63</f>
        <v>0</v>
      </c>
      <c r="H61" s="366">
        <f>'ADJ DETAIL INPUT'!H63</f>
        <v>0</v>
      </c>
      <c r="I61" s="366">
        <f>'ADJ DETAIL INPUT'!I63</f>
        <v>0</v>
      </c>
      <c r="J61" s="366">
        <f>'ADJ DETAIL INPUT'!J63</f>
        <v>0</v>
      </c>
      <c r="K61" s="366">
        <f>'ADJ DETAIL INPUT'!K63</f>
        <v>0</v>
      </c>
      <c r="L61" s="366">
        <f>'ADJ DETAIL INPUT'!L63</f>
        <v>0</v>
      </c>
      <c r="M61" s="366">
        <f>'ADJ DETAIL INPUT'!M63</f>
        <v>0</v>
      </c>
      <c r="N61" s="366">
        <f>'ADJ DETAIL INPUT'!N63</f>
        <v>0</v>
      </c>
      <c r="O61" s="366">
        <f>'ADJ DETAIL INPUT'!O63</f>
        <v>0</v>
      </c>
      <c r="P61" s="366">
        <f>'ADJ DETAIL INPUT'!P63</f>
        <v>0</v>
      </c>
      <c r="Q61" s="366">
        <f>'ADJ DETAIL INPUT'!Q63</f>
        <v>0</v>
      </c>
      <c r="R61" s="366">
        <f>'ADJ DETAIL INPUT'!R63</f>
        <v>0</v>
      </c>
      <c r="S61" s="366">
        <f>'ADJ DETAIL INPUT'!S63</f>
        <v>0</v>
      </c>
      <c r="T61" s="369">
        <f t="shared" ref="T61:T63" si="11">SUM(E61:S61)</f>
        <v>24365</v>
      </c>
      <c r="U61" s="367"/>
      <c r="V61" s="367"/>
      <c r="W61" s="367"/>
      <c r="X61" s="367"/>
      <c r="Y61" s="367"/>
      <c r="Z61" s="367"/>
      <c r="AA61" s="367"/>
      <c r="AB61" s="367"/>
      <c r="AC61" s="367"/>
      <c r="AD61" s="369">
        <f>SUM(T61:AC61)</f>
        <v>24365</v>
      </c>
      <c r="AH61" s="218"/>
    </row>
    <row r="62" spans="1:34">
      <c r="A62" s="197">
        <v>33</v>
      </c>
      <c r="B62" s="200"/>
      <c r="C62" s="200" t="s">
        <v>66</v>
      </c>
      <c r="D62" s="200"/>
      <c r="E62" s="239">
        <f>'ADJ DETAIL INPUT'!E64</f>
        <v>296152</v>
      </c>
      <c r="F62" s="239">
        <f>'ADJ DETAIL INPUT'!F64</f>
        <v>0</v>
      </c>
      <c r="G62" s="239">
        <f>'ADJ DETAIL INPUT'!G64</f>
        <v>0</v>
      </c>
      <c r="H62" s="239">
        <f>'ADJ DETAIL INPUT'!H64</f>
        <v>0</v>
      </c>
      <c r="I62" s="239">
        <f>'ADJ DETAIL INPUT'!I64</f>
        <v>0</v>
      </c>
      <c r="J62" s="239">
        <f>'ADJ DETAIL INPUT'!J64</f>
        <v>0</v>
      </c>
      <c r="K62" s="239">
        <f>'ADJ DETAIL INPUT'!K64</f>
        <v>0</v>
      </c>
      <c r="L62" s="239">
        <f>'ADJ DETAIL INPUT'!L64</f>
        <v>0</v>
      </c>
      <c r="M62" s="239">
        <f>'ADJ DETAIL INPUT'!M64</f>
        <v>0</v>
      </c>
      <c r="N62" s="239">
        <f>'ADJ DETAIL INPUT'!N64</f>
        <v>0</v>
      </c>
      <c r="O62" s="239">
        <f>'ADJ DETAIL INPUT'!O64</f>
        <v>0</v>
      </c>
      <c r="P62" s="239">
        <f>'ADJ DETAIL INPUT'!P64</f>
        <v>0</v>
      </c>
      <c r="Q62" s="239">
        <f>'ADJ DETAIL INPUT'!Q64</f>
        <v>0</v>
      </c>
      <c r="R62" s="239">
        <f>'ADJ DETAIL INPUT'!R64</f>
        <v>0</v>
      </c>
      <c r="S62" s="239">
        <f>'ADJ DETAIL INPUT'!S64</f>
        <v>0</v>
      </c>
      <c r="T62" s="242">
        <f t="shared" si="11"/>
        <v>296152</v>
      </c>
      <c r="U62" s="240"/>
      <c r="V62" s="240"/>
      <c r="W62" s="240"/>
      <c r="X62" s="240"/>
      <c r="Y62" s="240"/>
      <c r="Z62" s="240"/>
      <c r="AA62" s="240"/>
      <c r="AB62" s="240"/>
      <c r="AC62" s="240"/>
      <c r="AD62" s="242">
        <f>SUM(T62:AC62)</f>
        <v>296152</v>
      </c>
      <c r="AH62" s="156"/>
    </row>
    <row r="63" spans="1:34">
      <c r="A63" s="197">
        <v>34</v>
      </c>
      <c r="B63" s="200"/>
      <c r="C63" s="200" t="s">
        <v>67</v>
      </c>
      <c r="D63" s="200"/>
      <c r="E63" s="244">
        <f>'ADJ DETAIL INPUT'!E65</f>
        <v>44809</v>
      </c>
      <c r="F63" s="244">
        <f>'ADJ DETAIL INPUT'!F65</f>
        <v>0</v>
      </c>
      <c r="G63" s="244">
        <f>'ADJ DETAIL INPUT'!G65</f>
        <v>0</v>
      </c>
      <c r="H63" s="244">
        <f>'ADJ DETAIL INPUT'!H65</f>
        <v>0</v>
      </c>
      <c r="I63" s="244">
        <f>'ADJ DETAIL INPUT'!I65</f>
        <v>0</v>
      </c>
      <c r="J63" s="244">
        <f>'ADJ DETAIL INPUT'!J65</f>
        <v>0</v>
      </c>
      <c r="K63" s="244">
        <f>'ADJ DETAIL INPUT'!K65</f>
        <v>0</v>
      </c>
      <c r="L63" s="244">
        <f>'ADJ DETAIL INPUT'!L65</f>
        <v>0</v>
      </c>
      <c r="M63" s="244">
        <f>'ADJ DETAIL INPUT'!M65</f>
        <v>0</v>
      </c>
      <c r="N63" s="244">
        <f>'ADJ DETAIL INPUT'!N65</f>
        <v>0</v>
      </c>
      <c r="O63" s="244">
        <f>'ADJ DETAIL INPUT'!O65</f>
        <v>0</v>
      </c>
      <c r="P63" s="244">
        <f>'ADJ DETAIL INPUT'!P65</f>
        <v>0</v>
      </c>
      <c r="Q63" s="244">
        <f>'ADJ DETAIL INPUT'!Q65</f>
        <v>0</v>
      </c>
      <c r="R63" s="244">
        <f>'ADJ DETAIL INPUT'!R65</f>
        <v>0</v>
      </c>
      <c r="S63" s="244">
        <f>'ADJ DETAIL INPUT'!S65</f>
        <v>0</v>
      </c>
      <c r="T63" s="246">
        <f t="shared" si="11"/>
        <v>44809</v>
      </c>
      <c r="U63" s="245"/>
      <c r="V63" s="245"/>
      <c r="W63" s="245"/>
      <c r="X63" s="245"/>
      <c r="Y63" s="245"/>
      <c r="Z63" s="245"/>
      <c r="AA63" s="245"/>
      <c r="AB63" s="245"/>
      <c r="AC63" s="245"/>
      <c r="AD63" s="246">
        <f>SUM(T63:AC63)</f>
        <v>44809</v>
      </c>
      <c r="AH63" s="156"/>
    </row>
    <row r="64" spans="1:34" ht="12" customHeight="1">
      <c r="A64" s="197">
        <v>35</v>
      </c>
      <c r="B64" s="200" t="s">
        <v>68</v>
      </c>
      <c r="C64" s="200"/>
      <c r="E64" s="239">
        <f>'ADJ DETAIL INPUT'!E66</f>
        <v>365326</v>
      </c>
      <c r="F64" s="239">
        <f>'ADJ DETAIL INPUT'!F66</f>
        <v>0</v>
      </c>
      <c r="G64" s="239">
        <f>'ADJ DETAIL INPUT'!G66</f>
        <v>0</v>
      </c>
      <c r="H64" s="239">
        <f>'ADJ DETAIL INPUT'!H66</f>
        <v>0</v>
      </c>
      <c r="I64" s="239">
        <f>'ADJ DETAIL INPUT'!I66</f>
        <v>0</v>
      </c>
      <c r="J64" s="239">
        <f>'ADJ DETAIL INPUT'!J66</f>
        <v>0</v>
      </c>
      <c r="K64" s="239">
        <f>'ADJ DETAIL INPUT'!K66</f>
        <v>0</v>
      </c>
      <c r="L64" s="239">
        <f>'ADJ DETAIL INPUT'!L66</f>
        <v>0</v>
      </c>
      <c r="M64" s="239">
        <f>'ADJ DETAIL INPUT'!M66</f>
        <v>0</v>
      </c>
      <c r="N64" s="239">
        <f>'ADJ DETAIL INPUT'!N66</f>
        <v>0</v>
      </c>
      <c r="O64" s="239">
        <f>'ADJ DETAIL INPUT'!O66</f>
        <v>0</v>
      </c>
      <c r="P64" s="239">
        <f>'ADJ DETAIL INPUT'!P66</f>
        <v>0</v>
      </c>
      <c r="Q64" s="239">
        <f>'ADJ DETAIL INPUT'!Q66</f>
        <v>0</v>
      </c>
      <c r="R64" s="239">
        <f>'ADJ DETAIL INPUT'!R66</f>
        <v>0</v>
      </c>
      <c r="S64" s="239">
        <f>'ADJ DETAIL INPUT'!S66</f>
        <v>0</v>
      </c>
      <c r="T64" s="242">
        <f t="shared" ref="T64:AD64" si="12">SUM(T61:T63)</f>
        <v>365326</v>
      </c>
      <c r="U64" s="239"/>
      <c r="V64" s="248"/>
      <c r="W64" s="248"/>
      <c r="X64" s="239"/>
      <c r="Y64" s="248"/>
      <c r="Z64" s="248"/>
      <c r="AA64" s="248"/>
      <c r="AB64" s="239"/>
      <c r="AC64" s="239"/>
      <c r="AD64" s="242">
        <f t="shared" si="12"/>
        <v>365326</v>
      </c>
      <c r="AH64" s="219"/>
    </row>
    <row r="65" spans="1:34">
      <c r="B65" s="200" t="s">
        <v>210</v>
      </c>
      <c r="C65" s="200"/>
      <c r="D65" s="200"/>
      <c r="E65" s="239"/>
      <c r="F65" s="239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42"/>
      <c r="U65" s="243"/>
      <c r="V65" s="243"/>
      <c r="W65" s="243"/>
      <c r="X65" s="243"/>
      <c r="Y65" s="243"/>
      <c r="Z65" s="243"/>
      <c r="AA65" s="243"/>
      <c r="AB65" s="243"/>
      <c r="AC65" s="243"/>
      <c r="AD65" s="242"/>
      <c r="AH65" s="156"/>
    </row>
    <row r="66" spans="1:34">
      <c r="A66" s="197">
        <v>36</v>
      </c>
      <c r="B66" s="200"/>
      <c r="C66" s="200" t="s">
        <v>47</v>
      </c>
      <c r="D66" s="200"/>
      <c r="E66" s="239">
        <f>'ADJ DETAIL INPUT'!E69</f>
        <v>8677</v>
      </c>
      <c r="F66" s="239">
        <f>'ADJ DETAIL INPUT'!F69</f>
        <v>0</v>
      </c>
      <c r="G66" s="239">
        <f>'ADJ DETAIL INPUT'!G69</f>
        <v>0</v>
      </c>
      <c r="H66" s="239">
        <f>'ADJ DETAIL INPUT'!H69</f>
        <v>0</v>
      </c>
      <c r="I66" s="239">
        <f>'ADJ DETAIL INPUT'!I69</f>
        <v>0</v>
      </c>
      <c r="J66" s="239">
        <f>'ADJ DETAIL INPUT'!J69</f>
        <v>0</v>
      </c>
      <c r="K66" s="239">
        <f>'ADJ DETAIL INPUT'!K69</f>
        <v>0</v>
      </c>
      <c r="L66" s="239">
        <f>'ADJ DETAIL INPUT'!L69</f>
        <v>0</v>
      </c>
      <c r="M66" s="239">
        <f>'ADJ DETAIL INPUT'!M69</f>
        <v>0</v>
      </c>
      <c r="N66" s="239">
        <f>'ADJ DETAIL INPUT'!N69</f>
        <v>0</v>
      </c>
      <c r="O66" s="239">
        <f>'ADJ DETAIL INPUT'!O69</f>
        <v>0</v>
      </c>
      <c r="P66" s="239">
        <f>'ADJ DETAIL INPUT'!P69</f>
        <v>0</v>
      </c>
      <c r="Q66" s="239">
        <f>'ADJ DETAIL INPUT'!Q69</f>
        <v>0</v>
      </c>
      <c r="R66" s="239">
        <f>'ADJ DETAIL INPUT'!R69</f>
        <v>0</v>
      </c>
      <c r="S66" s="239">
        <f>'ADJ DETAIL INPUT'!S69</f>
        <v>0</v>
      </c>
      <c r="T66" s="242">
        <f t="shared" ref="T66:T68" si="13">SUM(E66:S66)</f>
        <v>8677</v>
      </c>
      <c r="U66" s="243"/>
      <c r="V66" s="243"/>
      <c r="W66" s="243"/>
      <c r="X66" s="243"/>
      <c r="Y66" s="243"/>
      <c r="Z66" s="243"/>
      <c r="AA66" s="243"/>
      <c r="AB66" s="243"/>
      <c r="AC66" s="243"/>
      <c r="AD66" s="242">
        <f>SUM(T66:AC66)</f>
        <v>8677</v>
      </c>
      <c r="AH66" s="156"/>
    </row>
    <row r="67" spans="1:34">
      <c r="A67" s="197">
        <v>37</v>
      </c>
      <c r="B67" s="200"/>
      <c r="C67" s="200" t="s">
        <v>66</v>
      </c>
      <c r="D67" s="200"/>
      <c r="E67" s="239">
        <f>'ADJ DETAIL INPUT'!E70</f>
        <v>102678</v>
      </c>
      <c r="F67" s="239">
        <f>'ADJ DETAIL INPUT'!F70</f>
        <v>0</v>
      </c>
      <c r="G67" s="239">
        <f>'ADJ DETAIL INPUT'!G70</f>
        <v>0</v>
      </c>
      <c r="H67" s="239">
        <f>'ADJ DETAIL INPUT'!H70</f>
        <v>0</v>
      </c>
      <c r="I67" s="239">
        <f>'ADJ DETAIL INPUT'!I70</f>
        <v>0</v>
      </c>
      <c r="J67" s="239">
        <f>'ADJ DETAIL INPUT'!J70</f>
        <v>0</v>
      </c>
      <c r="K67" s="239">
        <f>'ADJ DETAIL INPUT'!K70</f>
        <v>0</v>
      </c>
      <c r="L67" s="239">
        <f>'ADJ DETAIL INPUT'!L70</f>
        <v>0</v>
      </c>
      <c r="M67" s="239">
        <f>'ADJ DETAIL INPUT'!M70</f>
        <v>0</v>
      </c>
      <c r="N67" s="239">
        <f>'ADJ DETAIL INPUT'!N70</f>
        <v>0</v>
      </c>
      <c r="O67" s="239">
        <f>'ADJ DETAIL INPUT'!O70</f>
        <v>0</v>
      </c>
      <c r="P67" s="239">
        <f>'ADJ DETAIL INPUT'!P70</f>
        <v>0</v>
      </c>
      <c r="Q67" s="239">
        <f>'ADJ DETAIL INPUT'!Q70</f>
        <v>0</v>
      </c>
      <c r="R67" s="239">
        <f>'ADJ DETAIL INPUT'!R70</f>
        <v>0</v>
      </c>
      <c r="S67" s="239">
        <f>'ADJ DETAIL INPUT'!S70</f>
        <v>0</v>
      </c>
      <c r="T67" s="242">
        <f t="shared" si="13"/>
        <v>102678</v>
      </c>
      <c r="U67" s="243"/>
      <c r="V67" s="243"/>
      <c r="W67" s="243"/>
      <c r="X67" s="243"/>
      <c r="Y67" s="243"/>
      <c r="Z67" s="243"/>
      <c r="AA67" s="243"/>
      <c r="AB67" s="243"/>
      <c r="AC67" s="243"/>
      <c r="AD67" s="242">
        <f>SUM(T67:AC67)</f>
        <v>102678</v>
      </c>
      <c r="AH67" s="156"/>
    </row>
    <row r="68" spans="1:34">
      <c r="A68" s="197">
        <v>38</v>
      </c>
      <c r="B68" s="200"/>
      <c r="C68" s="200" t="s">
        <v>67</v>
      </c>
      <c r="D68" s="200"/>
      <c r="E68" s="239">
        <f>'ADJ DETAIL INPUT'!E71</f>
        <v>12186</v>
      </c>
      <c r="F68" s="239">
        <f>'ADJ DETAIL INPUT'!F71</f>
        <v>0</v>
      </c>
      <c r="G68" s="239">
        <f>'ADJ DETAIL INPUT'!G71</f>
        <v>0</v>
      </c>
      <c r="H68" s="239">
        <f>'ADJ DETAIL INPUT'!H71</f>
        <v>0</v>
      </c>
      <c r="I68" s="239">
        <f>'ADJ DETAIL INPUT'!I71</f>
        <v>0</v>
      </c>
      <c r="J68" s="239">
        <f>'ADJ DETAIL INPUT'!J71</f>
        <v>0</v>
      </c>
      <c r="K68" s="239">
        <f>'ADJ DETAIL INPUT'!K71</f>
        <v>0</v>
      </c>
      <c r="L68" s="239">
        <f>'ADJ DETAIL INPUT'!L71</f>
        <v>0</v>
      </c>
      <c r="M68" s="239">
        <f>'ADJ DETAIL INPUT'!M71</f>
        <v>0</v>
      </c>
      <c r="N68" s="239">
        <f>'ADJ DETAIL INPUT'!N71</f>
        <v>0</v>
      </c>
      <c r="O68" s="239">
        <f>'ADJ DETAIL INPUT'!O71</f>
        <v>0</v>
      </c>
      <c r="P68" s="239">
        <f>'ADJ DETAIL INPUT'!P71</f>
        <v>0</v>
      </c>
      <c r="Q68" s="239">
        <f>'ADJ DETAIL INPUT'!Q71</f>
        <v>0</v>
      </c>
      <c r="R68" s="239">
        <f>'ADJ DETAIL INPUT'!R71</f>
        <v>0</v>
      </c>
      <c r="S68" s="239">
        <f>'ADJ DETAIL INPUT'!S71</f>
        <v>0</v>
      </c>
      <c r="T68" s="242">
        <f t="shared" si="13"/>
        <v>12186</v>
      </c>
      <c r="U68" s="243"/>
      <c r="V68" s="243"/>
      <c r="W68" s="243"/>
      <c r="X68" s="243"/>
      <c r="Y68" s="243"/>
      <c r="Z68" s="243"/>
      <c r="AA68" s="243"/>
      <c r="AB68" s="243"/>
      <c r="AC68" s="243"/>
      <c r="AD68" s="242">
        <f>SUM(T68:AC68)</f>
        <v>12186</v>
      </c>
      <c r="AH68" s="156"/>
    </row>
    <row r="69" spans="1:34">
      <c r="A69" s="197">
        <v>39</v>
      </c>
      <c r="B69" s="200" t="s">
        <v>429</v>
      </c>
      <c r="C69" s="200"/>
      <c r="E69" s="256">
        <f>'ADJ DETAIL INPUT'!E72</f>
        <v>123541</v>
      </c>
      <c r="F69" s="256">
        <f>'ADJ DETAIL INPUT'!F72</f>
        <v>0</v>
      </c>
      <c r="G69" s="256">
        <f>'ADJ DETAIL INPUT'!G72</f>
        <v>0</v>
      </c>
      <c r="H69" s="256">
        <f>'ADJ DETAIL INPUT'!H72</f>
        <v>0</v>
      </c>
      <c r="I69" s="256">
        <f>'ADJ DETAIL INPUT'!I72</f>
        <v>0</v>
      </c>
      <c r="J69" s="256">
        <f>'ADJ DETAIL INPUT'!J72</f>
        <v>0</v>
      </c>
      <c r="K69" s="256">
        <f>'ADJ DETAIL INPUT'!K72</f>
        <v>0</v>
      </c>
      <c r="L69" s="256">
        <f>'ADJ DETAIL INPUT'!L72</f>
        <v>0</v>
      </c>
      <c r="M69" s="256">
        <f>'ADJ DETAIL INPUT'!M72</f>
        <v>0</v>
      </c>
      <c r="N69" s="256">
        <f>'ADJ DETAIL INPUT'!N72</f>
        <v>0</v>
      </c>
      <c r="O69" s="256">
        <f>'ADJ DETAIL INPUT'!O72</f>
        <v>0</v>
      </c>
      <c r="P69" s="256">
        <f>'ADJ DETAIL INPUT'!P72</f>
        <v>0</v>
      </c>
      <c r="Q69" s="256">
        <f>'ADJ DETAIL INPUT'!Q72</f>
        <v>0</v>
      </c>
      <c r="R69" s="256">
        <f>'ADJ DETAIL INPUT'!R72</f>
        <v>0</v>
      </c>
      <c r="S69" s="256">
        <f>'ADJ DETAIL INPUT'!S72</f>
        <v>0</v>
      </c>
      <c r="T69" s="258">
        <f t="shared" ref="T69" si="14">SUM(T66:T68)</f>
        <v>123541</v>
      </c>
      <c r="U69" s="256"/>
      <c r="V69" s="257"/>
      <c r="W69" s="257"/>
      <c r="X69" s="256"/>
      <c r="Y69" s="257"/>
      <c r="Z69" s="257"/>
      <c r="AA69" s="257"/>
      <c r="AB69" s="256"/>
      <c r="AC69" s="256"/>
      <c r="AD69" s="258">
        <f t="shared" ref="AD69" si="15">SUM(AD66:AD68)</f>
        <v>123541</v>
      </c>
      <c r="AH69" s="219"/>
    </row>
    <row r="70" spans="1:34">
      <c r="A70" s="197">
        <v>40</v>
      </c>
      <c r="B70" s="200" t="s">
        <v>182</v>
      </c>
      <c r="C70" s="200"/>
      <c r="D70" s="200"/>
      <c r="E70" s="259">
        <f>'ADJ DETAIL INPUT'!E73</f>
        <v>241785</v>
      </c>
      <c r="F70" s="259">
        <f>'ADJ DETAIL INPUT'!F73</f>
        <v>0</v>
      </c>
      <c r="G70" s="259">
        <f>'ADJ DETAIL INPUT'!G73</f>
        <v>0</v>
      </c>
      <c r="H70" s="259">
        <f>'ADJ DETAIL INPUT'!H73</f>
        <v>0</v>
      </c>
      <c r="I70" s="259">
        <f>'ADJ DETAIL INPUT'!I73</f>
        <v>0</v>
      </c>
      <c r="J70" s="259">
        <f>'ADJ DETAIL INPUT'!J73</f>
        <v>0</v>
      </c>
      <c r="K70" s="259">
        <f>'ADJ DETAIL INPUT'!K73</f>
        <v>0</v>
      </c>
      <c r="L70" s="259">
        <f>'ADJ DETAIL INPUT'!L73</f>
        <v>0</v>
      </c>
      <c r="M70" s="259">
        <f>'ADJ DETAIL INPUT'!M73</f>
        <v>0</v>
      </c>
      <c r="N70" s="259">
        <f>'ADJ DETAIL INPUT'!N73</f>
        <v>0</v>
      </c>
      <c r="O70" s="259">
        <f>'ADJ DETAIL INPUT'!O73</f>
        <v>0</v>
      </c>
      <c r="P70" s="259">
        <f>'ADJ DETAIL INPUT'!P73</f>
        <v>0</v>
      </c>
      <c r="Q70" s="259">
        <f>'ADJ DETAIL INPUT'!Q73</f>
        <v>0</v>
      </c>
      <c r="R70" s="259">
        <f>'ADJ DETAIL INPUT'!R73</f>
        <v>0</v>
      </c>
      <c r="S70" s="259">
        <f>'ADJ DETAIL INPUT'!S73</f>
        <v>0</v>
      </c>
      <c r="T70" s="259">
        <f>T64-T69</f>
        <v>241785</v>
      </c>
      <c r="U70" s="259"/>
      <c r="V70" s="259"/>
      <c r="W70" s="259"/>
      <c r="X70" s="259"/>
      <c r="Y70" s="259"/>
      <c r="Z70" s="259"/>
      <c r="AA70" s="259"/>
      <c r="AB70" s="259"/>
      <c r="AC70" s="259"/>
      <c r="AD70" s="260">
        <f>AD64-AD69</f>
        <v>241785</v>
      </c>
      <c r="AH70" s="219"/>
    </row>
    <row r="71" spans="1:34" s="203" customFormat="1" ht="18.95" customHeight="1">
      <c r="A71" s="201">
        <v>41</v>
      </c>
      <c r="B71" s="202" t="s">
        <v>213</v>
      </c>
      <c r="C71" s="202"/>
      <c r="D71" s="202"/>
      <c r="E71" s="244">
        <f>'ADJ DETAIL INPUT'!E74</f>
        <v>-46163</v>
      </c>
      <c r="F71" s="244">
        <f>'ADJ DETAIL INPUT'!F74</f>
        <v>-335</v>
      </c>
      <c r="G71" s="244">
        <f>'ADJ DETAIL INPUT'!G74</f>
        <v>0</v>
      </c>
      <c r="H71" s="244">
        <f>'ADJ DETAIL INPUT'!H74</f>
        <v>0</v>
      </c>
      <c r="I71" s="244">
        <f>'ADJ DETAIL INPUT'!I74</f>
        <v>0</v>
      </c>
      <c r="J71" s="244">
        <f>'ADJ DETAIL INPUT'!J74</f>
        <v>0</v>
      </c>
      <c r="K71" s="244">
        <f>'ADJ DETAIL INPUT'!K74</f>
        <v>0</v>
      </c>
      <c r="L71" s="244">
        <f>'ADJ DETAIL INPUT'!L74</f>
        <v>0</v>
      </c>
      <c r="M71" s="244">
        <f>'ADJ DETAIL INPUT'!M74</f>
        <v>0</v>
      </c>
      <c r="N71" s="244">
        <f>'ADJ DETAIL INPUT'!N74</f>
        <v>0</v>
      </c>
      <c r="O71" s="244">
        <f>'ADJ DETAIL INPUT'!O74</f>
        <v>0</v>
      </c>
      <c r="P71" s="244">
        <f>'ADJ DETAIL INPUT'!P74</f>
        <v>0</v>
      </c>
      <c r="Q71" s="244">
        <f>'ADJ DETAIL INPUT'!Q74</f>
        <v>0</v>
      </c>
      <c r="R71" s="244">
        <f>'ADJ DETAIL INPUT'!R74</f>
        <v>0</v>
      </c>
      <c r="S71" s="244">
        <f>'ADJ DETAIL INPUT'!S74</f>
        <v>0</v>
      </c>
      <c r="T71" s="246">
        <f t="shared" ref="T71:T76" si="16">SUM(E71:S71)</f>
        <v>-46498</v>
      </c>
      <c r="U71" s="245"/>
      <c r="V71" s="245"/>
      <c r="W71" s="245"/>
      <c r="X71" s="245"/>
      <c r="Y71" s="245"/>
      <c r="Z71" s="245"/>
      <c r="AA71" s="245"/>
      <c r="AB71" s="245"/>
      <c r="AC71" s="245"/>
      <c r="AD71" s="246">
        <f>SUM(T71:AC71)</f>
        <v>-46498</v>
      </c>
      <c r="AE71" s="166"/>
      <c r="AH71" s="156"/>
    </row>
    <row r="72" spans="1:34" s="203" customFormat="1" ht="15" customHeight="1">
      <c r="A72" s="201">
        <v>42</v>
      </c>
      <c r="B72" s="202" t="s">
        <v>211</v>
      </c>
      <c r="C72" s="202"/>
      <c r="D72" s="202"/>
      <c r="E72" s="259">
        <f>'ADJ DETAIL INPUT'!E75</f>
        <v>195622</v>
      </c>
      <c r="F72" s="259">
        <f>'ADJ DETAIL INPUT'!F75</f>
        <v>-335</v>
      </c>
      <c r="G72" s="259">
        <f>'ADJ DETAIL INPUT'!G75</f>
        <v>0</v>
      </c>
      <c r="H72" s="259">
        <f>'ADJ DETAIL INPUT'!H75</f>
        <v>0</v>
      </c>
      <c r="I72" s="259">
        <f>'ADJ DETAIL INPUT'!I75</f>
        <v>0</v>
      </c>
      <c r="J72" s="259">
        <f>'ADJ DETAIL INPUT'!J75</f>
        <v>0</v>
      </c>
      <c r="K72" s="259">
        <f>'ADJ DETAIL INPUT'!K75</f>
        <v>0</v>
      </c>
      <c r="L72" s="259">
        <f>'ADJ DETAIL INPUT'!L75</f>
        <v>0</v>
      </c>
      <c r="M72" s="259">
        <f>'ADJ DETAIL INPUT'!M75</f>
        <v>0</v>
      </c>
      <c r="N72" s="259">
        <f>'ADJ DETAIL INPUT'!N75</f>
        <v>0</v>
      </c>
      <c r="O72" s="259">
        <f>'ADJ DETAIL INPUT'!O75</f>
        <v>0</v>
      </c>
      <c r="P72" s="259">
        <f>'ADJ DETAIL INPUT'!P75</f>
        <v>0</v>
      </c>
      <c r="Q72" s="259">
        <f>'ADJ DETAIL INPUT'!Q75</f>
        <v>0</v>
      </c>
      <c r="R72" s="259">
        <f>'ADJ DETAIL INPUT'!R75</f>
        <v>0</v>
      </c>
      <c r="S72" s="259">
        <f>'ADJ DETAIL INPUT'!S75</f>
        <v>0</v>
      </c>
      <c r="T72" s="260">
        <f>T70+T71</f>
        <v>195287</v>
      </c>
      <c r="U72" s="259"/>
      <c r="V72" s="259"/>
      <c r="W72" s="259"/>
      <c r="X72" s="259"/>
      <c r="Y72" s="259"/>
      <c r="Z72" s="259"/>
      <c r="AA72" s="259"/>
      <c r="AB72" s="259"/>
      <c r="AC72" s="259"/>
      <c r="AD72" s="260">
        <f>AD70+AD71</f>
        <v>195287</v>
      </c>
      <c r="AE72" s="166"/>
      <c r="AH72" s="156"/>
    </row>
    <row r="73" spans="1:34">
      <c r="A73" s="197">
        <v>43</v>
      </c>
      <c r="B73" s="200" t="s">
        <v>71</v>
      </c>
      <c r="C73" s="200"/>
      <c r="D73" s="200"/>
      <c r="E73" s="239">
        <f>'ADJ DETAIL INPUT'!E76</f>
        <v>13107</v>
      </c>
      <c r="F73" s="239">
        <f>'ADJ DETAIL INPUT'!F76</f>
        <v>0</v>
      </c>
      <c r="G73" s="239">
        <f>'ADJ DETAIL INPUT'!G76</f>
        <v>0</v>
      </c>
      <c r="H73" s="239">
        <f>'ADJ DETAIL INPUT'!H76</f>
        <v>0</v>
      </c>
      <c r="I73" s="239">
        <f>'ADJ DETAIL INPUT'!I76</f>
        <v>0</v>
      </c>
      <c r="J73" s="239">
        <f>'ADJ DETAIL INPUT'!J76</f>
        <v>0</v>
      </c>
      <c r="K73" s="239">
        <f>'ADJ DETAIL INPUT'!K76</f>
        <v>0</v>
      </c>
      <c r="L73" s="239">
        <f>'ADJ DETAIL INPUT'!L76</f>
        <v>0</v>
      </c>
      <c r="M73" s="239">
        <f>'ADJ DETAIL INPUT'!M76</f>
        <v>0</v>
      </c>
      <c r="N73" s="239">
        <f>'ADJ DETAIL INPUT'!N76</f>
        <v>0</v>
      </c>
      <c r="O73" s="239">
        <f>'ADJ DETAIL INPUT'!O76</f>
        <v>0</v>
      </c>
      <c r="P73" s="239">
        <f>'ADJ DETAIL INPUT'!P76</f>
        <v>0</v>
      </c>
      <c r="Q73" s="239">
        <f>'ADJ DETAIL INPUT'!Q76</f>
        <v>0</v>
      </c>
      <c r="R73" s="239">
        <f>'ADJ DETAIL INPUT'!R76</f>
        <v>0</v>
      </c>
      <c r="S73" s="239">
        <f>'ADJ DETAIL INPUT'!S76</f>
        <v>0</v>
      </c>
      <c r="T73" s="242">
        <f>SUM(E73:S73)</f>
        <v>13107</v>
      </c>
      <c r="U73" s="240"/>
      <c r="V73" s="240"/>
      <c r="W73" s="240"/>
      <c r="X73" s="240"/>
      <c r="Y73" s="240"/>
      <c r="Z73" s="240"/>
      <c r="AA73" s="240"/>
      <c r="AB73" s="240"/>
      <c r="AC73" s="240"/>
      <c r="AD73" s="260">
        <f>SUM(T73:AC73)</f>
        <v>13107</v>
      </c>
      <c r="AH73" s="156"/>
    </row>
    <row r="74" spans="1:34" s="203" customFormat="1">
      <c r="A74" s="201">
        <v>44</v>
      </c>
      <c r="B74" s="202" t="s">
        <v>72</v>
      </c>
      <c r="C74" s="202"/>
      <c r="D74" s="202"/>
      <c r="E74" s="239">
        <f>'ADJ DETAIL INPUT'!E77</f>
        <v>0</v>
      </c>
      <c r="F74" s="239">
        <f>'ADJ DETAIL INPUT'!F77</f>
        <v>0</v>
      </c>
      <c r="G74" s="239">
        <f>'ADJ DETAIL INPUT'!G77</f>
        <v>0</v>
      </c>
      <c r="H74" s="239">
        <f>'ADJ DETAIL INPUT'!H77</f>
        <v>0</v>
      </c>
      <c r="I74" s="239">
        <f>'ADJ DETAIL INPUT'!I77</f>
        <v>0</v>
      </c>
      <c r="J74" s="239">
        <f>'ADJ DETAIL INPUT'!J77</f>
        <v>0</v>
      </c>
      <c r="K74" s="239">
        <f>'ADJ DETAIL INPUT'!K77</f>
        <v>0</v>
      </c>
      <c r="L74" s="239">
        <f>'ADJ DETAIL INPUT'!L77</f>
        <v>0</v>
      </c>
      <c r="M74" s="239">
        <f>'ADJ DETAIL INPUT'!M77</f>
        <v>0</v>
      </c>
      <c r="N74" s="239">
        <f>'ADJ DETAIL INPUT'!N77</f>
        <v>0</v>
      </c>
      <c r="O74" s="239">
        <f>'ADJ DETAIL INPUT'!O77</f>
        <v>0</v>
      </c>
      <c r="P74" s="239">
        <f>'ADJ DETAIL INPUT'!P77</f>
        <v>0</v>
      </c>
      <c r="Q74" s="239">
        <f>'ADJ DETAIL INPUT'!Q77</f>
        <v>0</v>
      </c>
      <c r="R74" s="239">
        <f>'ADJ DETAIL INPUT'!R77</f>
        <v>0</v>
      </c>
      <c r="S74" s="239">
        <f>'ADJ DETAIL INPUT'!S77</f>
        <v>0</v>
      </c>
      <c r="T74" s="260">
        <f>SUM(E74:S74)</f>
        <v>0</v>
      </c>
      <c r="U74" s="249"/>
      <c r="V74" s="249"/>
      <c r="W74" s="249"/>
      <c r="X74" s="249"/>
      <c r="Y74" s="249"/>
      <c r="Z74" s="249"/>
      <c r="AA74" s="249"/>
      <c r="AB74" s="249"/>
      <c r="AC74" s="249"/>
      <c r="AD74" s="260">
        <f>SUM(T74:AC74)</f>
        <v>0</v>
      </c>
      <c r="AE74" s="262"/>
      <c r="AG74" s="263"/>
      <c r="AH74" s="156"/>
    </row>
    <row r="75" spans="1:34" s="203" customFormat="1">
      <c r="A75" s="201">
        <v>45</v>
      </c>
      <c r="B75" s="202" t="s">
        <v>432</v>
      </c>
      <c r="C75" s="202"/>
      <c r="D75" s="202"/>
      <c r="E75" s="239">
        <f>'ADJ DETAIL INPUT'!E78</f>
        <v>-816</v>
      </c>
      <c r="F75" s="239">
        <f>'ADJ DETAIL INPUT'!F78</f>
        <v>0</v>
      </c>
      <c r="G75" s="239">
        <f>'ADJ DETAIL INPUT'!G78</f>
        <v>0</v>
      </c>
      <c r="H75" s="239">
        <f>'ADJ DETAIL INPUT'!H78</f>
        <v>0</v>
      </c>
      <c r="I75" s="239">
        <f>'ADJ DETAIL INPUT'!I78</f>
        <v>0</v>
      </c>
      <c r="J75" s="239">
        <f>'ADJ DETAIL INPUT'!J78</f>
        <v>0</v>
      </c>
      <c r="K75" s="239">
        <f>'ADJ DETAIL INPUT'!K78</f>
        <v>0</v>
      </c>
      <c r="L75" s="239">
        <f>'ADJ DETAIL INPUT'!L78</f>
        <v>0</v>
      </c>
      <c r="M75" s="239">
        <f>'ADJ DETAIL INPUT'!M78</f>
        <v>0</v>
      </c>
      <c r="N75" s="239">
        <f>'ADJ DETAIL INPUT'!N78</f>
        <v>0</v>
      </c>
      <c r="O75" s="239">
        <f>'ADJ DETAIL INPUT'!O78</f>
        <v>0</v>
      </c>
      <c r="P75" s="239">
        <f>'ADJ DETAIL INPUT'!P78</f>
        <v>0</v>
      </c>
      <c r="Q75" s="239">
        <f>'ADJ DETAIL INPUT'!Q78</f>
        <v>0</v>
      </c>
      <c r="R75" s="239">
        <f>'ADJ DETAIL INPUT'!R78</f>
        <v>0</v>
      </c>
      <c r="S75" s="239">
        <f>'ADJ DETAIL INPUT'!S78</f>
        <v>0</v>
      </c>
      <c r="T75" s="260">
        <f>SUM(E75:S75)</f>
        <v>-816</v>
      </c>
      <c r="U75" s="249"/>
      <c r="V75" s="249"/>
      <c r="W75" s="249"/>
      <c r="X75" s="249"/>
      <c r="Y75" s="249"/>
      <c r="Z75" s="249"/>
      <c r="AA75" s="249"/>
      <c r="AB75" s="249"/>
      <c r="AC75" s="249"/>
      <c r="AD75" s="260">
        <f>SUM(T75:AC75)</f>
        <v>-816</v>
      </c>
      <c r="AE75" s="262"/>
      <c r="AG75" s="263"/>
      <c r="AH75" s="156"/>
    </row>
    <row r="76" spans="1:34">
      <c r="A76" s="197">
        <v>46</v>
      </c>
      <c r="B76" s="200" t="s">
        <v>183</v>
      </c>
      <c r="C76" s="200"/>
      <c r="D76" s="200"/>
      <c r="E76" s="244">
        <f>'ADJ DETAIL INPUT'!E79</f>
        <v>0</v>
      </c>
      <c r="F76" s="244">
        <f>'ADJ DETAIL INPUT'!F79</f>
        <v>0</v>
      </c>
      <c r="G76" s="244">
        <f>'ADJ DETAIL INPUT'!G79</f>
        <v>0</v>
      </c>
      <c r="H76" s="244">
        <f>'ADJ DETAIL INPUT'!H79</f>
        <v>0</v>
      </c>
      <c r="I76" s="244">
        <f>'ADJ DETAIL INPUT'!I79</f>
        <v>0</v>
      </c>
      <c r="J76" s="244">
        <f>'ADJ DETAIL INPUT'!J79</f>
        <v>0</v>
      </c>
      <c r="K76" s="244">
        <f>'ADJ DETAIL INPUT'!K79</f>
        <v>0</v>
      </c>
      <c r="L76" s="244">
        <f>'ADJ DETAIL INPUT'!L79</f>
        <v>0</v>
      </c>
      <c r="M76" s="244">
        <f>'ADJ DETAIL INPUT'!M79</f>
        <v>0</v>
      </c>
      <c r="N76" s="244">
        <f>'ADJ DETAIL INPUT'!N79</f>
        <v>0</v>
      </c>
      <c r="O76" s="244">
        <f>'ADJ DETAIL INPUT'!O79</f>
        <v>0</v>
      </c>
      <c r="P76" s="244">
        <f>'ADJ DETAIL INPUT'!P79</f>
        <v>0</v>
      </c>
      <c r="Q76" s="244">
        <f>'ADJ DETAIL INPUT'!Q79</f>
        <v>0</v>
      </c>
      <c r="R76" s="244">
        <f>'ADJ DETAIL INPUT'!R79</f>
        <v>0</v>
      </c>
      <c r="S76" s="244">
        <f>'ADJ DETAIL INPUT'!S79</f>
        <v>0</v>
      </c>
      <c r="T76" s="246">
        <f t="shared" si="16"/>
        <v>0</v>
      </c>
      <c r="U76" s="245"/>
      <c r="V76" s="245"/>
      <c r="W76" s="245"/>
      <c r="X76" s="245"/>
      <c r="Y76" s="245"/>
      <c r="Z76" s="245"/>
      <c r="AA76" s="245"/>
      <c r="AB76" s="245"/>
      <c r="AC76" s="245"/>
      <c r="AD76" s="246">
        <f t="shared" ref="AD76" si="17">SUM(T76:AC76)</f>
        <v>0</v>
      </c>
      <c r="AH76" s="156"/>
    </row>
    <row r="77" spans="1:34" ht="6.75" customHeight="1">
      <c r="O77" s="161"/>
      <c r="P77" s="161"/>
      <c r="Q77" s="161"/>
      <c r="R77" s="161"/>
      <c r="S77" s="161"/>
    </row>
    <row r="78" spans="1:34" s="414" customFormat="1" ht="13.5" thickBot="1">
      <c r="A78" s="170">
        <v>47</v>
      </c>
      <c r="B78" s="414" t="s">
        <v>73</v>
      </c>
      <c r="E78" s="418">
        <f>'ADJ DETAIL INPUT'!E82</f>
        <v>207913</v>
      </c>
      <c r="F78" s="418">
        <f>'ADJ DETAIL INPUT'!F82</f>
        <v>-335</v>
      </c>
      <c r="G78" s="418">
        <f>'ADJ DETAIL INPUT'!G82</f>
        <v>0</v>
      </c>
      <c r="H78" s="418">
        <f>'ADJ DETAIL INPUT'!H82</f>
        <v>0</v>
      </c>
      <c r="I78" s="418">
        <f>'ADJ DETAIL INPUT'!I82</f>
        <v>0</v>
      </c>
      <c r="J78" s="418">
        <f>'ADJ DETAIL INPUT'!J82</f>
        <v>0</v>
      </c>
      <c r="K78" s="418">
        <f>'ADJ DETAIL INPUT'!K82</f>
        <v>0</v>
      </c>
      <c r="L78" s="418">
        <f>'ADJ DETAIL INPUT'!L82</f>
        <v>0</v>
      </c>
      <c r="M78" s="418">
        <f>'ADJ DETAIL INPUT'!M82</f>
        <v>0</v>
      </c>
      <c r="N78" s="418">
        <f>'ADJ DETAIL INPUT'!N82</f>
        <v>0</v>
      </c>
      <c r="O78" s="418">
        <f>'ADJ DETAIL INPUT'!O82</f>
        <v>0</v>
      </c>
      <c r="P78" s="418">
        <f>'ADJ DETAIL INPUT'!P82</f>
        <v>0</v>
      </c>
      <c r="Q78" s="418">
        <f>'ADJ DETAIL INPUT'!Q82</f>
        <v>0</v>
      </c>
      <c r="R78" s="418">
        <f>'ADJ DETAIL INPUT'!R82</f>
        <v>0</v>
      </c>
      <c r="S78" s="418">
        <f>'ADJ DETAIL INPUT'!S82</f>
        <v>0</v>
      </c>
      <c r="T78" s="418">
        <f t="shared" ref="T78:AD78" si="18">T72+T73+T74+T76+T75</f>
        <v>207578</v>
      </c>
      <c r="U78" s="418"/>
      <c r="V78" s="418"/>
      <c r="W78" s="418"/>
      <c r="X78" s="418"/>
      <c r="Y78" s="418"/>
      <c r="Z78" s="418"/>
      <c r="AA78" s="418"/>
      <c r="AB78" s="418"/>
      <c r="AC78" s="418"/>
      <c r="AD78" s="418">
        <f t="shared" si="18"/>
        <v>207578</v>
      </c>
      <c r="AE78" s="174"/>
      <c r="AH78" s="415"/>
    </row>
    <row r="79" spans="1:34" ht="18" customHeight="1" thickTop="1">
      <c r="A79" s="197">
        <v>48</v>
      </c>
      <c r="B79" s="159" t="s">
        <v>74</v>
      </c>
      <c r="E79" s="365">
        <f>'ADJ DETAIL INPUT'!E83</f>
        <v>4.9799999999999997E-2</v>
      </c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233">
        <f>ROUND(T57/T78,4)</f>
        <v>5.4399999999999997E-2</v>
      </c>
      <c r="U79" s="239"/>
      <c r="V79" s="248"/>
      <c r="W79" s="248"/>
      <c r="X79" s="239"/>
      <c r="Y79" s="248"/>
      <c r="Z79" s="248"/>
      <c r="AA79" s="248"/>
      <c r="AB79" s="239"/>
      <c r="AC79" s="239"/>
      <c r="AD79" s="233">
        <f>ROUND(AD57/AD78,4)</f>
        <v>5.4399999999999997E-2</v>
      </c>
    </row>
    <row r="80" spans="1:34">
      <c r="B80" s="159" t="s">
        <v>433</v>
      </c>
      <c r="D80" s="431">
        <f>'DEBT CALC'!P6</f>
        <v>0</v>
      </c>
      <c r="E80" s="365">
        <v>2.9000000000000001E-2</v>
      </c>
      <c r="F80" s="161">
        <f>'ADJ DETAIL INPUT'!F84</f>
        <v>0</v>
      </c>
      <c r="G80" s="161">
        <f>'ADJ DETAIL INPUT'!G84</f>
        <v>0</v>
      </c>
      <c r="H80" s="161">
        <f>'ADJ DETAIL INPUT'!H84</f>
        <v>0</v>
      </c>
      <c r="I80" s="161">
        <f>'ADJ DETAIL INPUT'!I84</f>
        <v>0</v>
      </c>
      <c r="J80" s="161">
        <f>'ADJ DETAIL INPUT'!J84</f>
        <v>0</v>
      </c>
      <c r="K80" s="161">
        <f>'ADJ DETAIL INPUT'!K84</f>
        <v>0</v>
      </c>
      <c r="L80" s="161">
        <f>'ADJ DETAIL INPUT'!L84</f>
        <v>0</v>
      </c>
      <c r="M80" s="161">
        <f>'ADJ DETAIL INPUT'!M84</f>
        <v>0</v>
      </c>
      <c r="N80" s="161">
        <f>'ADJ DETAIL INPUT'!N84</f>
        <v>0</v>
      </c>
      <c r="O80" s="161">
        <f>'ADJ DETAIL INPUT'!O84</f>
        <v>0</v>
      </c>
      <c r="P80" s="161">
        <f>'ADJ DETAIL INPUT'!P84</f>
        <v>0</v>
      </c>
      <c r="Q80" s="161">
        <f>'ADJ DETAIL INPUT'!Q84</f>
        <v>0</v>
      </c>
      <c r="R80" s="161">
        <f>'ADJ DETAIL INPUT'!R84</f>
        <v>0</v>
      </c>
      <c r="S80" s="161">
        <f>'ADJ DETAIL INPUT'!S84</f>
        <v>0</v>
      </c>
      <c r="T80" s="242"/>
      <c r="U80" s="239"/>
      <c r="V80" s="248"/>
      <c r="W80" s="248"/>
      <c r="X80" s="239"/>
      <c r="Y80" s="248"/>
      <c r="Z80" s="248"/>
      <c r="AA80" s="248"/>
      <c r="AB80" s="239"/>
      <c r="AC80" s="239"/>
      <c r="AD80" s="242"/>
    </row>
    <row r="81" spans="1:34" s="205" customFormat="1">
      <c r="A81" s="211"/>
      <c r="D81" s="206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208"/>
      <c r="U81" s="157"/>
      <c r="V81" s="157"/>
      <c r="W81" s="157"/>
      <c r="X81" s="157"/>
      <c r="Y81" s="157"/>
      <c r="Z81" s="157"/>
      <c r="AA81" s="157"/>
      <c r="AB81" s="157"/>
      <c r="AC81" s="157"/>
      <c r="AD81" s="238"/>
      <c r="AE81" s="209"/>
      <c r="AG81" s="210"/>
      <c r="AH81" s="221"/>
    </row>
    <row r="82" spans="1:34" s="205" customFormat="1">
      <c r="A82" s="204"/>
      <c r="D82" s="206"/>
      <c r="E82" s="20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208"/>
      <c r="U82" s="157"/>
      <c r="V82" s="157"/>
      <c r="W82" s="157"/>
      <c r="X82" s="157"/>
      <c r="Y82" s="157"/>
      <c r="Z82" s="157"/>
      <c r="AA82" s="157"/>
      <c r="AB82" s="157"/>
      <c r="AC82" s="157"/>
      <c r="AD82" s="238"/>
      <c r="AE82" s="209"/>
      <c r="AG82" s="210"/>
      <c r="AH82" s="221"/>
    </row>
    <row r="83" spans="1:34" s="205" customFormat="1">
      <c r="A83" s="211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208"/>
      <c r="U83" s="157"/>
      <c r="V83" s="157"/>
      <c r="W83" s="157"/>
      <c r="X83" s="157"/>
      <c r="Y83" s="157"/>
      <c r="Z83" s="157"/>
      <c r="AA83" s="157"/>
      <c r="AB83" s="157"/>
      <c r="AC83" s="157"/>
      <c r="AD83" s="238"/>
      <c r="AE83" s="209"/>
      <c r="AG83" s="210"/>
      <c r="AH83" s="221"/>
    </row>
    <row r="84" spans="1:34" s="205" customFormat="1">
      <c r="A84" s="211"/>
      <c r="D84" s="206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208"/>
      <c r="U84" s="157"/>
      <c r="V84" s="157"/>
      <c r="W84" s="157"/>
      <c r="X84" s="157"/>
      <c r="Y84" s="157"/>
      <c r="Z84" s="157"/>
      <c r="AA84" s="157"/>
      <c r="AB84" s="157"/>
      <c r="AC84" s="157"/>
      <c r="AD84" s="238"/>
      <c r="AE84" s="209"/>
      <c r="AG84" s="210"/>
      <c r="AH84" s="221"/>
    </row>
    <row r="85" spans="1:34" s="205" customFormat="1">
      <c r="A85" s="211"/>
      <c r="D85" s="206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208"/>
      <c r="U85" s="157"/>
      <c r="V85" s="157"/>
      <c r="W85" s="157"/>
      <c r="X85" s="157"/>
      <c r="Y85" s="157"/>
      <c r="Z85" s="157"/>
      <c r="AA85" s="157"/>
      <c r="AB85" s="157"/>
      <c r="AC85" s="157"/>
      <c r="AD85" s="238"/>
      <c r="AE85" s="209"/>
      <c r="AG85" s="210"/>
      <c r="AH85" s="221"/>
    </row>
    <row r="86" spans="1:34" s="205" customFormat="1">
      <c r="A86" s="211"/>
      <c r="D86" s="212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208"/>
      <c r="U86" s="157"/>
      <c r="V86" s="157"/>
      <c r="W86" s="157"/>
      <c r="X86" s="157"/>
      <c r="Y86" s="157"/>
      <c r="Z86" s="157"/>
      <c r="AA86" s="157"/>
      <c r="AB86" s="157"/>
      <c r="AC86" s="157"/>
      <c r="AD86" s="238"/>
      <c r="AE86" s="209"/>
      <c r="AG86" s="210"/>
      <c r="AH86" s="221"/>
    </row>
    <row r="87" spans="1:34" s="205" customFormat="1">
      <c r="A87" s="211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208"/>
      <c r="P87" s="208"/>
      <c r="Q87" s="208"/>
      <c r="R87" s="150"/>
      <c r="S87" s="150"/>
      <c r="T87" s="208"/>
      <c r="U87" s="150"/>
      <c r="V87" s="150"/>
      <c r="W87" s="150"/>
      <c r="X87" s="150"/>
      <c r="Y87" s="150"/>
      <c r="Z87" s="150"/>
      <c r="AA87" s="150"/>
      <c r="AB87" s="150"/>
      <c r="AC87" s="150"/>
      <c r="AD87" s="208"/>
      <c r="AE87" s="209"/>
      <c r="AG87" s="210"/>
      <c r="AH87" s="198"/>
    </row>
    <row r="88" spans="1:34" s="205" customFormat="1">
      <c r="A88" s="211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208"/>
      <c r="P88" s="208"/>
      <c r="Q88" s="208"/>
      <c r="R88" s="150"/>
      <c r="S88" s="150"/>
      <c r="T88" s="208"/>
      <c r="U88" s="150"/>
      <c r="V88" s="150"/>
      <c r="W88" s="150"/>
      <c r="X88" s="150"/>
      <c r="Y88" s="150"/>
      <c r="Z88" s="150"/>
      <c r="AA88" s="150"/>
      <c r="AB88" s="150"/>
      <c r="AC88" s="150"/>
      <c r="AD88" s="208"/>
      <c r="AE88" s="209"/>
      <c r="AG88" s="210"/>
      <c r="AH88" s="198"/>
    </row>
    <row r="116" spans="8:11">
      <c r="H116" s="213" t="s">
        <v>180</v>
      </c>
      <c r="I116" s="214"/>
      <c r="K116" s="214"/>
    </row>
    <row r="117" spans="8:11" ht="13.5" thickBot="1">
      <c r="H117" s="215" t="s">
        <v>181</v>
      </c>
      <c r="I117" s="216"/>
      <c r="K117" s="216"/>
    </row>
    <row r="118" spans="8:11" ht="13.5" thickTop="1"/>
  </sheetData>
  <pageMargins left="1.22" right="0.5" top="0.59" bottom="0.25" header="0.5" footer="0.25"/>
  <pageSetup scale="77" firstPageNumber="4" fitToWidth="3" orientation="portrait" r:id="rId1"/>
  <headerFooter scaleWithDoc="0" alignWithMargins="0"/>
  <colBreaks count="15" manualBreakCount="15">
    <brk id="5" min="1" max="77" man="1"/>
    <brk id="6" min="1" max="77" man="1"/>
    <brk id="7" min="1" max="77" man="1"/>
    <brk id="8" min="1" max="77" man="1"/>
    <brk id="9" min="1" max="77" man="1"/>
    <brk id="10" min="1" max="77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O299"/>
  <sheetViews>
    <sheetView zoomScaleNormal="100" zoomScaleSheetLayoutView="100" workbookViewId="0">
      <pane xSplit="1" ySplit="9" topLeftCell="B47" activePane="bottomRight" state="frozen"/>
      <selection activeCell="U26" sqref="U26"/>
      <selection pane="topRight" activeCell="U26" sqref="U26"/>
      <selection pane="bottomLeft" activeCell="U26" sqref="U26"/>
      <selection pane="bottomRight" activeCell="I71" sqref="I71"/>
    </sheetView>
  </sheetViews>
  <sheetFormatPr defaultRowHeight="11.1" customHeight="1"/>
  <cols>
    <col min="1" max="1" width="7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7" customWidth="1"/>
    <col min="6" max="6" width="12.42578125" style="28" customWidth="1"/>
    <col min="7" max="7" width="12.42578125" style="27" customWidth="1"/>
    <col min="8" max="8" width="12.85546875" style="475" bestFit="1" customWidth="1"/>
    <col min="9" max="16384" width="9.140625" style="9"/>
  </cols>
  <sheetData>
    <row r="2" spans="1:8" ht="4.5" customHeight="1"/>
    <row r="3" spans="1:8" ht="12">
      <c r="A3" s="589" t="s">
        <v>117</v>
      </c>
      <c r="B3" s="589"/>
      <c r="C3" s="589"/>
      <c r="E3" s="10"/>
      <c r="F3" s="11"/>
      <c r="G3" s="10"/>
    </row>
    <row r="4" spans="1:8" ht="12">
      <c r="A4" s="8" t="s">
        <v>209</v>
      </c>
      <c r="B4" s="8"/>
      <c r="C4" s="8"/>
      <c r="E4" s="12" t="s">
        <v>81</v>
      </c>
      <c r="F4" s="12"/>
      <c r="G4" s="12"/>
    </row>
    <row r="5" spans="1:8" ht="12">
      <c r="A5" s="589" t="s">
        <v>441</v>
      </c>
      <c r="B5" s="589"/>
      <c r="C5" s="589"/>
      <c r="E5" s="12" t="s">
        <v>82</v>
      </c>
      <c r="F5" s="12"/>
      <c r="G5" s="12"/>
    </row>
    <row r="6" spans="1:8" ht="12">
      <c r="A6" s="8" t="s">
        <v>83</v>
      </c>
      <c r="B6" s="8"/>
      <c r="C6" s="8"/>
      <c r="E6" s="13"/>
      <c r="F6" s="14" t="s">
        <v>84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18</v>
      </c>
      <c r="B8" s="18" t="s">
        <v>77</v>
      </c>
      <c r="C8" s="18"/>
      <c r="E8" s="19" t="s">
        <v>85</v>
      </c>
      <c r="F8" s="20" t="s">
        <v>86</v>
      </c>
      <c r="G8" s="19" t="s">
        <v>87</v>
      </c>
      <c r="H8" s="476" t="s">
        <v>88</v>
      </c>
    </row>
    <row r="9" spans="1:8" ht="12">
      <c r="A9" s="15"/>
      <c r="B9" s="9" t="s">
        <v>37</v>
      </c>
      <c r="E9" s="21"/>
      <c r="F9" s="16"/>
      <c r="G9" s="21"/>
    </row>
    <row r="10" spans="1:8" ht="12">
      <c r="A10" s="15"/>
      <c r="B10" s="142"/>
      <c r="E10" s="141"/>
      <c r="F10" s="140"/>
      <c r="G10" s="140"/>
    </row>
    <row r="11" spans="1:8" ht="12">
      <c r="A11" s="15"/>
      <c r="B11" s="142"/>
      <c r="E11" s="141"/>
      <c r="F11" s="140"/>
      <c r="G11" s="140"/>
    </row>
    <row r="12" spans="1:8" ht="12">
      <c r="A12" s="15"/>
      <c r="E12" s="21"/>
      <c r="F12" s="16"/>
      <c r="G12" s="16"/>
    </row>
    <row r="13" spans="1:8" ht="5.25" customHeight="1">
      <c r="A13" s="237"/>
      <c r="E13" s="21"/>
      <c r="F13" s="16"/>
      <c r="G13" s="16"/>
    </row>
    <row r="14" spans="1:8" ht="12">
      <c r="A14" s="237"/>
      <c r="E14" s="21"/>
      <c r="F14" s="16"/>
      <c r="G14" s="16"/>
    </row>
    <row r="15" spans="1:8" ht="12">
      <c r="A15" s="15">
        <v>1</v>
      </c>
      <c r="B15" s="9" t="s">
        <v>89</v>
      </c>
      <c r="E15" s="22">
        <f>F15+G15</f>
        <v>143053</v>
      </c>
      <c r="F15" s="137">
        <f>F94</f>
        <v>143053</v>
      </c>
      <c r="G15" s="137">
        <f>G94</f>
        <v>0</v>
      </c>
      <c r="H15" s="477" t="str">
        <f>IF(E15=F15+G15," ","ERROR")</f>
        <v xml:space="preserve"> </v>
      </c>
    </row>
    <row r="16" spans="1:8" ht="12">
      <c r="A16" s="15">
        <v>2</v>
      </c>
      <c r="B16" s="9" t="s">
        <v>90</v>
      </c>
      <c r="E16" s="23">
        <f>F16+G16</f>
        <v>3725</v>
      </c>
      <c r="F16" s="138">
        <f>F99</f>
        <v>3725</v>
      </c>
      <c r="G16" s="138">
        <f>G99</f>
        <v>0</v>
      </c>
      <c r="H16" s="477" t="str">
        <f>IF(E16=F16+G16," ","ERROR")</f>
        <v xml:space="preserve"> </v>
      </c>
    </row>
    <row r="17" spans="1:8" ht="12">
      <c r="A17" s="15">
        <v>3</v>
      </c>
      <c r="B17" s="9" t="s">
        <v>40</v>
      </c>
      <c r="E17" s="24">
        <f>F17+G17</f>
        <v>68107</v>
      </c>
      <c r="F17" s="139">
        <f>F102-F99</f>
        <v>68107</v>
      </c>
      <c r="G17" s="139">
        <f>G102-G99</f>
        <v>0</v>
      </c>
      <c r="H17" s="477" t="str">
        <f>IF(E17=F17+G17," ","ERROR")</f>
        <v xml:space="preserve"> </v>
      </c>
    </row>
    <row r="18" spans="1:8" ht="12">
      <c r="A18" s="15">
        <v>4</v>
      </c>
      <c r="B18" s="9" t="s">
        <v>91</v>
      </c>
      <c r="E18" s="23">
        <f>SUM(E15:E17)</f>
        <v>214885</v>
      </c>
      <c r="F18" s="23">
        <f>SUM(F15:F17)</f>
        <v>214885</v>
      </c>
      <c r="G18" s="23">
        <f>SUM(G15:G17)</f>
        <v>0</v>
      </c>
      <c r="H18" s="477" t="str">
        <f>IF(E18=F18+G18," ","ERROR")</f>
        <v xml:space="preserve"> </v>
      </c>
    </row>
    <row r="19" spans="1:8" ht="12">
      <c r="A19" s="15"/>
      <c r="E19" s="23"/>
      <c r="F19" s="23"/>
      <c r="G19" s="23"/>
      <c r="H19" s="477"/>
    </row>
    <row r="20" spans="1:8" ht="12">
      <c r="A20" s="15"/>
      <c r="B20" s="9" t="s">
        <v>42</v>
      </c>
      <c r="E20" s="23"/>
      <c r="F20" s="23"/>
      <c r="G20" s="23"/>
      <c r="H20" s="477"/>
    </row>
    <row r="21" spans="1:8" ht="12">
      <c r="A21" s="15"/>
      <c r="B21" s="9" t="s">
        <v>212</v>
      </c>
      <c r="E21" s="23"/>
      <c r="F21" s="138"/>
      <c r="G21" s="138"/>
      <c r="H21" s="478" t="str">
        <f>IF(E21=F21+G21," ","ERROR")</f>
        <v xml:space="preserve"> </v>
      </c>
    </row>
    <row r="22" spans="1:8" ht="12">
      <c r="A22" s="15">
        <v>5</v>
      </c>
      <c r="B22" s="9" t="s">
        <v>92</v>
      </c>
      <c r="E22" s="23">
        <f>F22+G22</f>
        <v>136466</v>
      </c>
      <c r="F22" s="138">
        <f>F106</f>
        <v>136466</v>
      </c>
      <c r="G22" s="138">
        <f>G106</f>
        <v>0</v>
      </c>
      <c r="H22" s="477" t="str">
        <f>IF(E22=F22+G22," ","ERROR")</f>
        <v xml:space="preserve"> </v>
      </c>
    </row>
    <row r="23" spans="1:8" ht="12">
      <c r="A23" s="15">
        <v>6</v>
      </c>
      <c r="B23" s="9" t="s">
        <v>93</v>
      </c>
      <c r="E23" s="23">
        <f>F23+G23</f>
        <v>130</v>
      </c>
      <c r="F23" s="138">
        <f>F108+F109+F110</f>
        <v>130</v>
      </c>
      <c r="G23" s="138">
        <f>G108+G109+G110</f>
        <v>0</v>
      </c>
      <c r="H23" s="477" t="str">
        <f>IF(E23=F23+G23," ","ERROR")</f>
        <v xml:space="preserve"> </v>
      </c>
    </row>
    <row r="24" spans="1:8" ht="12">
      <c r="A24" s="15">
        <v>7</v>
      </c>
      <c r="B24" s="9" t="s">
        <v>94</v>
      </c>
      <c r="E24" s="24">
        <f>F24+G24</f>
        <v>4352</v>
      </c>
      <c r="F24" s="139">
        <f>F107</f>
        <v>4352</v>
      </c>
      <c r="G24" s="139">
        <f>G107</f>
        <v>0</v>
      </c>
      <c r="H24" s="477" t="str">
        <f>IF(E24=F24+G24," ","ERROR")</f>
        <v xml:space="preserve"> </v>
      </c>
    </row>
    <row r="25" spans="1:8" ht="12">
      <c r="A25" s="15">
        <v>8</v>
      </c>
      <c r="B25" s="9" t="s">
        <v>95</v>
      </c>
      <c r="E25" s="23">
        <f>SUM(E22:E24)</f>
        <v>140948</v>
      </c>
      <c r="F25" s="23">
        <f>SUM(F22:F24)</f>
        <v>140948</v>
      </c>
      <c r="G25" s="23">
        <f>SUM(G22:G24)</f>
        <v>0</v>
      </c>
      <c r="H25" s="477" t="str">
        <f>IF(E25=F25+G25," ","ERROR")</f>
        <v xml:space="preserve"> </v>
      </c>
    </row>
    <row r="26" spans="1:8" ht="12">
      <c r="A26" s="237"/>
      <c r="E26" s="23"/>
      <c r="F26" s="23"/>
      <c r="G26" s="23"/>
      <c r="H26" s="477"/>
    </row>
    <row r="27" spans="1:8" ht="12">
      <c r="A27" s="15"/>
      <c r="B27" s="9" t="s">
        <v>47</v>
      </c>
      <c r="E27" s="23"/>
      <c r="F27" s="23"/>
      <c r="G27" s="23"/>
      <c r="H27" s="477"/>
    </row>
    <row r="28" spans="1:8" ht="12">
      <c r="A28" s="15">
        <v>9</v>
      </c>
      <c r="B28" s="9" t="s">
        <v>96</v>
      </c>
      <c r="E28" s="23">
        <f>F28+G28</f>
        <v>712</v>
      </c>
      <c r="F28" s="138">
        <f>F117</f>
        <v>712</v>
      </c>
      <c r="G28" s="138">
        <f>G117</f>
        <v>0</v>
      </c>
      <c r="H28" s="477" t="str">
        <f>IF(E28=F28+G28," ","ERROR")</f>
        <v xml:space="preserve"> </v>
      </c>
    </row>
    <row r="29" spans="1:8" ht="12">
      <c r="A29" s="15">
        <v>10</v>
      </c>
      <c r="B29" s="9" t="s">
        <v>97</v>
      </c>
      <c r="E29" s="23">
        <f>F29+G29</f>
        <v>438</v>
      </c>
      <c r="F29" s="138">
        <f>F119+F120</f>
        <v>438</v>
      </c>
      <c r="G29" s="138">
        <f>G119+G120</f>
        <v>0</v>
      </c>
      <c r="H29" s="477" t="str">
        <f>IF(E29=F29+G29," ","ERROR")</f>
        <v xml:space="preserve"> </v>
      </c>
    </row>
    <row r="30" spans="1:8" ht="12">
      <c r="A30" s="15">
        <v>11</v>
      </c>
      <c r="B30" s="9" t="s">
        <v>98</v>
      </c>
      <c r="E30" s="24">
        <f>F30+G30</f>
        <v>19</v>
      </c>
      <c r="F30" s="139">
        <f>F121</f>
        <v>19</v>
      </c>
      <c r="G30" s="139">
        <f>G121</f>
        <v>0</v>
      </c>
      <c r="H30" s="477" t="str">
        <f>IF(E30=F30+G30," ","ERROR")</f>
        <v xml:space="preserve"> </v>
      </c>
    </row>
    <row r="31" spans="1:8" ht="12">
      <c r="A31" s="412">
        <v>12</v>
      </c>
      <c r="B31" s="9" t="s">
        <v>99</v>
      </c>
      <c r="E31" s="23">
        <f>SUM(E28:E30)</f>
        <v>1169</v>
      </c>
      <c r="F31" s="138">
        <f>SUM(F28:F30)</f>
        <v>1169</v>
      </c>
      <c r="G31" s="138">
        <f>SUM(G28:G30)</f>
        <v>0</v>
      </c>
      <c r="H31" s="477" t="str">
        <f>IF(E31=F31+G31," ","ERROR")</f>
        <v xml:space="preserve"> </v>
      </c>
    </row>
    <row r="32" spans="1:8" ht="12">
      <c r="A32" s="237"/>
      <c r="E32" s="23"/>
      <c r="F32" s="138"/>
      <c r="G32" s="138"/>
      <c r="H32" s="477"/>
    </row>
    <row r="33" spans="1:10" ht="12">
      <c r="A33" s="15"/>
      <c r="B33" s="9" t="s">
        <v>51</v>
      </c>
      <c r="E33" s="23"/>
      <c r="F33" s="138"/>
      <c r="G33" s="138"/>
      <c r="H33" s="477"/>
    </row>
    <row r="34" spans="1:10" ht="12">
      <c r="A34" s="15">
        <v>13</v>
      </c>
      <c r="B34" s="9" t="s">
        <v>96</v>
      </c>
      <c r="E34" s="23">
        <f>F34+G34</f>
        <v>9511</v>
      </c>
      <c r="F34" s="138">
        <f>F148</f>
        <v>9511</v>
      </c>
      <c r="G34" s="138">
        <f>G148</f>
        <v>0</v>
      </c>
      <c r="H34" s="477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97</v>
      </c>
      <c r="E35" s="23">
        <f>F35+G35</f>
        <v>6979</v>
      </c>
      <c r="F35" s="138">
        <f>F150</f>
        <v>6979</v>
      </c>
      <c r="G35" s="138">
        <f>G150</f>
        <v>0</v>
      </c>
      <c r="H35" s="477" t="str">
        <f t="shared" si="0"/>
        <v xml:space="preserve"> </v>
      </c>
    </row>
    <row r="36" spans="1:10" ht="12">
      <c r="A36" s="15">
        <v>15</v>
      </c>
      <c r="B36" s="9" t="s">
        <v>98</v>
      </c>
      <c r="E36" s="24">
        <f>F36+G36</f>
        <v>13044</v>
      </c>
      <c r="F36" s="139">
        <f>F151</f>
        <v>13044</v>
      </c>
      <c r="G36" s="139">
        <f>G151</f>
        <v>0</v>
      </c>
      <c r="H36" s="477" t="str">
        <f t="shared" si="0"/>
        <v xml:space="preserve"> </v>
      </c>
    </row>
    <row r="37" spans="1:10" ht="12" customHeight="1">
      <c r="A37" s="15">
        <v>16</v>
      </c>
      <c r="B37" s="9" t="s">
        <v>100</v>
      </c>
      <c r="E37" s="23">
        <f>SUM(E34:E36)</f>
        <v>29534</v>
      </c>
      <c r="F37" s="23">
        <f>SUM(F34:F36)</f>
        <v>29534</v>
      </c>
      <c r="G37" s="23">
        <f>SUM(G34:G36)</f>
        <v>0</v>
      </c>
      <c r="H37" s="477" t="str">
        <f t="shared" si="0"/>
        <v xml:space="preserve"> </v>
      </c>
    </row>
    <row r="38" spans="1:10" ht="12" customHeight="1">
      <c r="A38" s="15"/>
      <c r="E38" s="23"/>
      <c r="F38" s="23"/>
      <c r="G38" s="23"/>
      <c r="H38" s="477"/>
    </row>
    <row r="39" spans="1:10" ht="12" customHeight="1">
      <c r="A39" s="15">
        <v>17</v>
      </c>
      <c r="B39" s="9" t="s">
        <v>53</v>
      </c>
      <c r="E39" s="23">
        <f>F39+G39</f>
        <v>6072</v>
      </c>
      <c r="F39" s="138">
        <f>F162</f>
        <v>6072</v>
      </c>
      <c r="G39" s="138">
        <f>G162</f>
        <v>0</v>
      </c>
      <c r="H39" s="477" t="str">
        <f t="shared" si="0"/>
        <v xml:space="preserve"> </v>
      </c>
    </row>
    <row r="40" spans="1:10" ht="12">
      <c r="A40" s="15">
        <v>18</v>
      </c>
      <c r="B40" s="9" t="s">
        <v>54</v>
      </c>
      <c r="E40" s="23">
        <f>F40+G40</f>
        <v>6948</v>
      </c>
      <c r="F40" s="138">
        <f>F168</f>
        <v>6948</v>
      </c>
      <c r="G40" s="138">
        <f>G168</f>
        <v>0</v>
      </c>
      <c r="H40" s="477" t="str">
        <f t="shared" si="0"/>
        <v xml:space="preserve"> </v>
      </c>
    </row>
    <row r="41" spans="1:10" ht="12">
      <c r="A41" s="15">
        <v>19</v>
      </c>
      <c r="B41" s="9" t="s">
        <v>101</v>
      </c>
      <c r="E41" s="23">
        <f>F41+G41</f>
        <v>3</v>
      </c>
      <c r="F41" s="138">
        <f>F174</f>
        <v>3</v>
      </c>
      <c r="G41" s="138">
        <f>G174</f>
        <v>0</v>
      </c>
      <c r="H41" s="477" t="str">
        <f t="shared" si="0"/>
        <v xml:space="preserve"> </v>
      </c>
    </row>
    <row r="42" spans="1:10" ht="12">
      <c r="A42" s="237"/>
      <c r="E42" s="23"/>
      <c r="F42" s="138"/>
      <c r="G42" s="138"/>
      <c r="H42" s="477"/>
    </row>
    <row r="43" spans="1:10" ht="12">
      <c r="A43" s="15"/>
      <c r="B43" s="9" t="s">
        <v>102</v>
      </c>
      <c r="E43" s="23"/>
      <c r="F43" s="138"/>
      <c r="G43" s="138"/>
      <c r="H43" s="477"/>
    </row>
    <row r="44" spans="1:10" ht="12">
      <c r="A44" s="15">
        <v>20</v>
      </c>
      <c r="B44" s="9" t="s">
        <v>96</v>
      </c>
      <c r="E44" s="23">
        <f>F44+G44</f>
        <v>13241</v>
      </c>
      <c r="F44" s="138">
        <f>F188</f>
        <v>13241</v>
      </c>
      <c r="G44" s="138">
        <f>G188</f>
        <v>0</v>
      </c>
      <c r="H44" s="477" t="str">
        <f>IF(E44=F44+G44," ","ERROR")</f>
        <v xml:space="preserve"> </v>
      </c>
    </row>
    <row r="45" spans="1:10" ht="12">
      <c r="A45" s="15">
        <v>21</v>
      </c>
      <c r="B45" s="9" t="s">
        <v>426</v>
      </c>
      <c r="E45" s="23">
        <f>F45+G45</f>
        <v>3276</v>
      </c>
      <c r="F45" s="138">
        <f>F190+F191+F192+F193</f>
        <v>3276</v>
      </c>
      <c r="G45" s="138">
        <f>G190+G191+G192+G193</f>
        <v>0</v>
      </c>
      <c r="H45" s="477" t="str">
        <f>IF(E45=F45+G45," ","ERROR")</f>
        <v xml:space="preserve"> </v>
      </c>
      <c r="J45" s="23"/>
    </row>
    <row r="46" spans="1:10" ht="12">
      <c r="A46" s="304">
        <v>22</v>
      </c>
      <c r="B46" s="9" t="s">
        <v>424</v>
      </c>
      <c r="E46" s="23">
        <f>F46+G46</f>
        <v>171</v>
      </c>
      <c r="F46" s="138">
        <f>F194+F195+F196+F197+F198</f>
        <v>171</v>
      </c>
      <c r="G46" s="138">
        <f>G194+G195+G196+G197+G198</f>
        <v>0</v>
      </c>
      <c r="H46" s="477"/>
      <c r="J46" s="23"/>
    </row>
    <row r="47" spans="1:10" ht="12">
      <c r="A47" s="15">
        <v>23</v>
      </c>
      <c r="B47" s="9" t="s">
        <v>98</v>
      </c>
      <c r="E47" s="24">
        <f>F47+G47</f>
        <v>0</v>
      </c>
      <c r="F47" s="139">
        <v>0</v>
      </c>
      <c r="G47" s="139">
        <v>0</v>
      </c>
      <c r="H47" s="477" t="str">
        <f>IF(E47=F47+G47," ","ERROR")</f>
        <v xml:space="preserve"> </v>
      </c>
    </row>
    <row r="48" spans="1:10" ht="12">
      <c r="A48" s="15">
        <v>24</v>
      </c>
      <c r="B48" s="9" t="s">
        <v>103</v>
      </c>
      <c r="E48" s="24">
        <f>SUM(E44:E47)</f>
        <v>16688</v>
      </c>
      <c r="F48" s="24">
        <f>SUM(F44:F47)</f>
        <v>16688</v>
      </c>
      <c r="G48" s="24">
        <f>SUM(G44:G47)</f>
        <v>0</v>
      </c>
      <c r="H48" s="477" t="str">
        <f>IF(E48=F48+G48," ","ERROR")</f>
        <v xml:space="preserve"> </v>
      </c>
    </row>
    <row r="49" spans="1:8" ht="12">
      <c r="A49" s="15">
        <v>25</v>
      </c>
      <c r="B49" s="9" t="s">
        <v>58</v>
      </c>
      <c r="E49" s="24">
        <f>E25+E31+E37+E39+E40+E41+E48+E21</f>
        <v>201362</v>
      </c>
      <c r="F49" s="24">
        <f>F25+F31+F37+F39+F40+F41+F48+F21</f>
        <v>201362</v>
      </c>
      <c r="G49" s="24">
        <f>G25+G31+G37+G39+G40+G41+G48+G21</f>
        <v>0</v>
      </c>
      <c r="H49" s="477" t="str">
        <f>IF(E49=F49+G49," ","ERROR")</f>
        <v xml:space="preserve"> </v>
      </c>
    </row>
    <row r="50" spans="1:8" ht="12">
      <c r="A50" s="15"/>
      <c r="E50" s="23"/>
      <c r="F50" s="23"/>
      <c r="G50" s="23"/>
      <c r="H50" s="477"/>
    </row>
    <row r="51" spans="1:8" ht="12">
      <c r="A51" s="15">
        <v>26</v>
      </c>
      <c r="B51" s="9" t="s">
        <v>104</v>
      </c>
      <c r="E51" s="32">
        <f>E18-E49</f>
        <v>13523</v>
      </c>
      <c r="F51" s="32">
        <f>F18-F49</f>
        <v>13523</v>
      </c>
      <c r="G51" s="32">
        <f>G18-G49</f>
        <v>0</v>
      </c>
      <c r="H51" s="477" t="str">
        <f>IF(E51=F51+G51," ","ERROR")</f>
        <v xml:space="preserve"> </v>
      </c>
    </row>
    <row r="52" spans="1:8" ht="12" customHeight="1">
      <c r="A52" s="15"/>
      <c r="E52" s="32"/>
      <c r="F52" s="32"/>
      <c r="G52" s="32"/>
      <c r="H52" s="477"/>
    </row>
    <row r="53" spans="1:8" ht="12" customHeight="1">
      <c r="A53" s="15"/>
      <c r="B53" s="9" t="s">
        <v>105</v>
      </c>
      <c r="E53" s="23"/>
      <c r="F53" s="23"/>
      <c r="G53" s="23"/>
      <c r="H53" s="477"/>
    </row>
    <row r="54" spans="1:8" ht="12">
      <c r="A54" s="15">
        <v>27</v>
      </c>
      <c r="B54" s="25" t="s">
        <v>106</v>
      </c>
      <c r="D54" s="26">
        <v>0.35</v>
      </c>
      <c r="E54" s="23">
        <f>F54+G54</f>
        <v>-1832</v>
      </c>
      <c r="F54" s="138">
        <f>F208</f>
        <v>-1832</v>
      </c>
      <c r="G54" s="138">
        <f>G208</f>
        <v>0</v>
      </c>
      <c r="H54" s="477" t="str">
        <f>IF(E54=F54+G54," ","ERROR")</f>
        <v xml:space="preserve"> </v>
      </c>
    </row>
    <row r="55" spans="1:8" ht="12">
      <c r="A55" s="237">
        <v>28</v>
      </c>
      <c r="B55" s="25" t="s">
        <v>250</v>
      </c>
      <c r="D55" s="26"/>
      <c r="E55" s="23"/>
      <c r="F55" s="138"/>
      <c r="G55" s="138"/>
      <c r="H55" s="477"/>
    </row>
    <row r="56" spans="1:8" ht="12">
      <c r="A56" s="15">
        <v>29</v>
      </c>
      <c r="B56" s="9" t="s">
        <v>107</v>
      </c>
      <c r="E56" s="23">
        <f>F56+G56</f>
        <v>5030</v>
      </c>
      <c r="F56" s="138">
        <f>F209</f>
        <v>5030</v>
      </c>
      <c r="G56" s="138">
        <f>G209</f>
        <v>0</v>
      </c>
      <c r="H56" s="477" t="str">
        <f>IF(E56=F56+G56," ","ERROR")</f>
        <v xml:space="preserve"> </v>
      </c>
    </row>
    <row r="57" spans="1:8" ht="12">
      <c r="A57" s="15">
        <v>30</v>
      </c>
      <c r="B57" s="9" t="s">
        <v>108</v>
      </c>
      <c r="E57" s="24">
        <f>F57+G57</f>
        <v>-25</v>
      </c>
      <c r="F57" s="139">
        <f>F210</f>
        <v>-25</v>
      </c>
      <c r="G57" s="139">
        <f>G210</f>
        <v>0</v>
      </c>
      <c r="H57" s="477" t="str">
        <f>IF(E57=F57+G57," ","ERROR")</f>
        <v xml:space="preserve"> </v>
      </c>
    </row>
    <row r="58" spans="1:8" ht="12">
      <c r="A58" s="15"/>
      <c r="G58" s="28"/>
      <c r="H58" s="477"/>
    </row>
    <row r="59" spans="1:8" ht="12.75" thickBot="1">
      <c r="A59" s="15">
        <v>31</v>
      </c>
      <c r="B59" s="29" t="s">
        <v>64</v>
      </c>
      <c r="E59" s="33">
        <f>E51-(+E54+E56+E57)</f>
        <v>10350</v>
      </c>
      <c r="F59" s="33">
        <f>F51-(F54+F56+F57)</f>
        <v>10350</v>
      </c>
      <c r="G59" s="33">
        <f>G51-(G54+G56+G57)</f>
        <v>0</v>
      </c>
      <c r="H59" s="477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477"/>
    </row>
    <row r="61" spans="1:8" ht="12">
      <c r="A61" s="15"/>
      <c r="B61" s="25" t="s">
        <v>109</v>
      </c>
      <c r="G61" s="28"/>
      <c r="H61" s="477"/>
    </row>
    <row r="62" spans="1:8" ht="12">
      <c r="A62" s="15"/>
      <c r="B62" s="25" t="s">
        <v>110</v>
      </c>
      <c r="G62" s="28"/>
      <c r="H62" s="477"/>
    </row>
    <row r="63" spans="1:8" ht="12">
      <c r="A63" s="15">
        <v>32</v>
      </c>
      <c r="B63" s="9" t="s">
        <v>111</v>
      </c>
      <c r="E63" s="22">
        <f>F63+G63</f>
        <v>24365</v>
      </c>
      <c r="F63" s="137">
        <f>F228</f>
        <v>24365</v>
      </c>
      <c r="G63" s="137">
        <f>G228</f>
        <v>0</v>
      </c>
      <c r="H63" s="477" t="str">
        <f t="shared" ref="H63:H76" si="1">IF(E63=F63+G63," ","ERROR")</f>
        <v xml:space="preserve"> </v>
      </c>
    </row>
    <row r="64" spans="1:8" ht="12">
      <c r="A64" s="15">
        <v>33</v>
      </c>
      <c r="B64" s="9" t="s">
        <v>112</v>
      </c>
      <c r="E64" s="23">
        <f>F64+G64</f>
        <v>296152</v>
      </c>
      <c r="F64" s="138">
        <f>F244</f>
        <v>296152</v>
      </c>
      <c r="G64" s="138">
        <f>G244</f>
        <v>0</v>
      </c>
      <c r="H64" s="477" t="str">
        <f t="shared" si="1"/>
        <v xml:space="preserve"> </v>
      </c>
    </row>
    <row r="65" spans="1:8" ht="12">
      <c r="A65" s="15">
        <v>34</v>
      </c>
      <c r="B65" s="9" t="s">
        <v>113</v>
      </c>
      <c r="E65" s="24">
        <f>F65+G65</f>
        <v>44809</v>
      </c>
      <c r="F65" s="139">
        <f>F257+F217</f>
        <v>44809</v>
      </c>
      <c r="G65" s="139">
        <f>G257+G217</f>
        <v>0</v>
      </c>
      <c r="H65" s="477" t="str">
        <f t="shared" si="1"/>
        <v xml:space="preserve"> </v>
      </c>
    </row>
    <row r="66" spans="1:8" ht="12">
      <c r="A66" s="15">
        <v>35</v>
      </c>
      <c r="B66" s="9" t="s">
        <v>114</v>
      </c>
      <c r="E66" s="23">
        <f>SUM(E63:E65)</f>
        <v>365326</v>
      </c>
      <c r="F66" s="138">
        <f>SUM(F63:F65)</f>
        <v>365326</v>
      </c>
      <c r="G66" s="138">
        <f>SUM(G63:G65)</f>
        <v>0</v>
      </c>
      <c r="H66" s="477" t="str">
        <f t="shared" si="1"/>
        <v xml:space="preserve"> </v>
      </c>
    </row>
    <row r="67" spans="1:8" ht="12">
      <c r="A67" s="237"/>
      <c r="E67" s="23"/>
      <c r="F67" s="138"/>
      <c r="G67" s="138"/>
      <c r="H67" s="477"/>
    </row>
    <row r="68" spans="1:8" ht="12">
      <c r="A68" s="15"/>
      <c r="B68" s="9" t="s">
        <v>427</v>
      </c>
      <c r="E68" s="23"/>
      <c r="F68" s="138"/>
      <c r="G68" s="138"/>
      <c r="H68" s="477" t="str">
        <f t="shared" si="1"/>
        <v xml:space="preserve"> </v>
      </c>
    </row>
    <row r="69" spans="1:8" ht="12">
      <c r="A69" s="15">
        <v>36</v>
      </c>
      <c r="B69" s="9" t="s">
        <v>111</v>
      </c>
      <c r="E69" s="23">
        <f>F69+G69</f>
        <v>8677</v>
      </c>
      <c r="F69" s="138">
        <f>F263+F271</f>
        <v>8677</v>
      </c>
      <c r="G69" s="138">
        <f>G263+G271</f>
        <v>0</v>
      </c>
      <c r="H69" s="477" t="str">
        <f t="shared" si="1"/>
        <v xml:space="preserve"> </v>
      </c>
    </row>
    <row r="70" spans="1:8" ht="12">
      <c r="A70" s="15">
        <v>37</v>
      </c>
      <c r="B70" s="9" t="s">
        <v>112</v>
      </c>
      <c r="E70" s="23">
        <f>F70+G70</f>
        <v>102678</v>
      </c>
      <c r="F70" s="138">
        <f>F264</f>
        <v>102678</v>
      </c>
      <c r="G70" s="138">
        <f>G264</f>
        <v>0</v>
      </c>
      <c r="H70" s="477" t="str">
        <f t="shared" si="1"/>
        <v xml:space="preserve"> </v>
      </c>
    </row>
    <row r="71" spans="1:8" ht="12">
      <c r="A71" s="15">
        <v>38</v>
      </c>
      <c r="B71" s="9" t="s">
        <v>113</v>
      </c>
      <c r="E71" s="24">
        <f>F71+G71</f>
        <v>12186</v>
      </c>
      <c r="F71" s="139">
        <f>F265+F269+F270+F272</f>
        <v>12186</v>
      </c>
      <c r="G71" s="139">
        <f>G265+G269+G270+G272</f>
        <v>0</v>
      </c>
      <c r="H71" s="477" t="str">
        <f t="shared" si="1"/>
        <v xml:space="preserve"> </v>
      </c>
    </row>
    <row r="72" spans="1:8" ht="12">
      <c r="A72" s="15">
        <v>39</v>
      </c>
      <c r="B72" s="9" t="s">
        <v>428</v>
      </c>
      <c r="E72" s="371">
        <f>SUM(E69:E71)</f>
        <v>123541</v>
      </c>
      <c r="F72" s="371">
        <f>SUM(F69:F71)</f>
        <v>123541</v>
      </c>
      <c r="G72" s="371">
        <f>SUM(G69:G71)</f>
        <v>0</v>
      </c>
      <c r="H72" s="477" t="str">
        <f t="shared" si="1"/>
        <v xml:space="preserve"> </v>
      </c>
    </row>
    <row r="73" spans="1:8" ht="12">
      <c r="A73" s="237">
        <v>40</v>
      </c>
      <c r="B73" s="9" t="s">
        <v>182</v>
      </c>
      <c r="E73" s="23">
        <f>E66-E72</f>
        <v>241785</v>
      </c>
      <c r="F73" s="23">
        <f t="shared" ref="F73:G73" si="2">F66-F72</f>
        <v>241785</v>
      </c>
      <c r="G73" s="23">
        <f t="shared" si="2"/>
        <v>0</v>
      </c>
      <c r="H73" s="477"/>
    </row>
    <row r="74" spans="1:8" ht="12">
      <c r="A74" s="15">
        <v>41</v>
      </c>
      <c r="B74" s="25" t="s">
        <v>115</v>
      </c>
      <c r="E74" s="372">
        <f>F74+G74</f>
        <v>-46163</v>
      </c>
      <c r="F74" s="372">
        <f>F284</f>
        <v>-46163</v>
      </c>
      <c r="G74" s="372">
        <f>G284</f>
        <v>0</v>
      </c>
      <c r="H74" s="477" t="str">
        <f t="shared" si="1"/>
        <v xml:space="preserve"> </v>
      </c>
    </row>
    <row r="75" spans="1:8" ht="12">
      <c r="A75" s="237">
        <v>42</v>
      </c>
      <c r="B75" s="202" t="s">
        <v>211</v>
      </c>
      <c r="E75" s="23">
        <f>E73+E74</f>
        <v>195622</v>
      </c>
      <c r="F75" s="23">
        <f>F73+F74</f>
        <v>195622</v>
      </c>
      <c r="G75" s="23">
        <f>G73+G74</f>
        <v>0</v>
      </c>
      <c r="H75" s="477"/>
    </row>
    <row r="76" spans="1:8" ht="12">
      <c r="A76" s="15">
        <v>43</v>
      </c>
      <c r="B76" s="9" t="s">
        <v>71</v>
      </c>
      <c r="E76" s="23">
        <f t="shared" ref="E76:E79" si="3">F76+G76</f>
        <v>13107</v>
      </c>
      <c r="F76" s="23">
        <f>F291+F292</f>
        <v>13107</v>
      </c>
      <c r="G76" s="23">
        <f>G291+G292</f>
        <v>0</v>
      </c>
      <c r="H76" s="477" t="str">
        <f t="shared" si="1"/>
        <v xml:space="preserve"> </v>
      </c>
    </row>
    <row r="77" spans="1:8" ht="12">
      <c r="A77" s="15">
        <v>44</v>
      </c>
      <c r="B77" s="25" t="s">
        <v>72</v>
      </c>
      <c r="E77" s="23">
        <f t="shared" si="3"/>
        <v>0</v>
      </c>
      <c r="F77" s="28">
        <f>F289+F290</f>
        <v>0</v>
      </c>
      <c r="G77" s="28">
        <f>G289+G290</f>
        <v>0</v>
      </c>
      <c r="H77" s="477" t="str">
        <f>IF(E79=F79+G79," ","ERROR")</f>
        <v xml:space="preserve"> </v>
      </c>
    </row>
    <row r="78" spans="1:8" ht="12">
      <c r="A78" s="304">
        <v>45</v>
      </c>
      <c r="B78" s="25" t="s">
        <v>432</v>
      </c>
      <c r="E78" s="23">
        <f t="shared" si="3"/>
        <v>-816</v>
      </c>
      <c r="F78" s="28">
        <f>F293+F294</f>
        <v>-816</v>
      </c>
      <c r="G78" s="28">
        <f>G293+G294</f>
        <v>0</v>
      </c>
      <c r="H78" s="477"/>
    </row>
    <row r="79" spans="1:8" ht="12">
      <c r="A79" s="15">
        <v>46</v>
      </c>
      <c r="B79" s="36" t="s">
        <v>184</v>
      </c>
      <c r="E79" s="24">
        <f t="shared" si="3"/>
        <v>0</v>
      </c>
      <c r="F79" s="24">
        <f>F295</f>
        <v>0</v>
      </c>
      <c r="G79" s="24">
        <f>G295</f>
        <v>0</v>
      </c>
      <c r="H79" s="477"/>
    </row>
    <row r="80" spans="1:8" ht="11.1" customHeight="1">
      <c r="G80" s="28"/>
    </row>
    <row r="81" spans="1:8" ht="9" customHeight="1">
      <c r="A81" s="15"/>
      <c r="B81" s="9" t="s">
        <v>116</v>
      </c>
      <c r="G81" s="28"/>
      <c r="H81" s="477"/>
    </row>
    <row r="82" spans="1:8" ht="12.75" thickBot="1">
      <c r="A82" s="15">
        <v>47</v>
      </c>
      <c r="B82" s="29" t="s">
        <v>73</v>
      </c>
      <c r="E82" s="30">
        <f>E75+E76+E79+E77+E78</f>
        <v>207913</v>
      </c>
      <c r="F82" s="30">
        <f>F75+F76+F79+F77+F78</f>
        <v>207913</v>
      </c>
      <c r="G82" s="30">
        <f>G75+G76+G79+G77+G78</f>
        <v>0</v>
      </c>
      <c r="H82" s="477" t="str">
        <f>IF(E82=F82+G82," ","ERROR")</f>
        <v xml:space="preserve"> </v>
      </c>
    </row>
    <row r="83" spans="1:8" ht="11.1" customHeight="1" thickTop="1">
      <c r="E83" s="16"/>
      <c r="F83" s="16"/>
      <c r="G83" s="16"/>
    </row>
    <row r="84" spans="1:8" ht="11.1" customHeight="1">
      <c r="E84" s="31">
        <f>E59/E82</f>
        <v>4.9780437009710791E-2</v>
      </c>
      <c r="F84" s="31">
        <f>F59/F82</f>
        <v>4.9780437009710791E-2</v>
      </c>
      <c r="G84" s="31"/>
    </row>
    <row r="86" spans="1:8" ht="11.1" customHeight="1">
      <c r="A86" s="384"/>
      <c r="B86" s="385" t="s">
        <v>37</v>
      </c>
    </row>
    <row r="87" spans="1:8" ht="11.1" customHeight="1">
      <c r="A87" s="384"/>
      <c r="B87" s="386" t="s">
        <v>251</v>
      </c>
    </row>
    <row r="88" spans="1:8" ht="11.1" customHeight="1">
      <c r="A88" s="387">
        <v>480000</v>
      </c>
      <c r="B88" s="386" t="s">
        <v>252</v>
      </c>
      <c r="F88" s="28">
        <f>ROUND(H88/1000,0)</f>
        <v>94585</v>
      </c>
      <c r="G88" s="28">
        <f>ROUND(I88/1000,0)</f>
        <v>0</v>
      </c>
      <c r="H88" s="479">
        <v>94585243</v>
      </c>
    </row>
    <row r="89" spans="1:8" ht="11.1" customHeight="1">
      <c r="A89" s="387" t="s">
        <v>253</v>
      </c>
      <c r="B89" s="386" t="s">
        <v>254</v>
      </c>
      <c r="F89" s="28">
        <f t="shared" ref="F89:F152" si="4">ROUND(H89/1000,0)</f>
        <v>48941</v>
      </c>
      <c r="G89" s="28">
        <f t="shared" ref="G89:G152" si="5">ROUND(I89/1000,0)</f>
        <v>0</v>
      </c>
      <c r="H89" s="479">
        <v>48941164</v>
      </c>
    </row>
    <row r="90" spans="1:8" ht="11.1" customHeight="1">
      <c r="A90" s="387" t="s">
        <v>255</v>
      </c>
      <c r="B90" s="386" t="s">
        <v>256</v>
      </c>
      <c r="F90" s="28">
        <f t="shared" si="4"/>
        <v>1609</v>
      </c>
      <c r="G90" s="28">
        <f t="shared" si="5"/>
        <v>0</v>
      </c>
      <c r="H90" s="479">
        <v>1609314</v>
      </c>
    </row>
    <row r="91" spans="1:8" ht="11.1" customHeight="1">
      <c r="A91" s="387">
        <v>481400</v>
      </c>
      <c r="B91" s="386" t="s">
        <v>257</v>
      </c>
      <c r="F91" s="28">
        <f t="shared" si="4"/>
        <v>0</v>
      </c>
      <c r="G91" s="28">
        <f t="shared" si="5"/>
        <v>0</v>
      </c>
      <c r="H91" s="479">
        <v>0</v>
      </c>
    </row>
    <row r="92" spans="1:8" ht="11.1" customHeight="1">
      <c r="A92" s="384" t="s">
        <v>258</v>
      </c>
      <c r="B92" s="386" t="s">
        <v>259</v>
      </c>
      <c r="F92" s="28">
        <f t="shared" si="4"/>
        <v>247</v>
      </c>
      <c r="G92" s="28">
        <f t="shared" si="5"/>
        <v>0</v>
      </c>
      <c r="H92" s="479">
        <v>247325</v>
      </c>
    </row>
    <row r="93" spans="1:8" ht="11.1" customHeight="1">
      <c r="A93" s="387">
        <v>484000</v>
      </c>
      <c r="B93" s="386" t="s">
        <v>260</v>
      </c>
      <c r="F93" s="28">
        <f t="shared" si="4"/>
        <v>-2330</v>
      </c>
      <c r="G93" s="28">
        <f t="shared" si="5"/>
        <v>0</v>
      </c>
      <c r="H93" s="479">
        <v>-2329609</v>
      </c>
    </row>
    <row r="94" spans="1:8" ht="12.75">
      <c r="A94" s="384"/>
      <c r="B94" s="386" t="s">
        <v>261</v>
      </c>
      <c r="F94" s="28">
        <f t="shared" si="4"/>
        <v>143053</v>
      </c>
      <c r="G94" s="28">
        <f t="shared" si="5"/>
        <v>0</v>
      </c>
      <c r="H94" s="479">
        <v>143053437</v>
      </c>
    </row>
    <row r="95" spans="1:8" ht="11.1" customHeight="1">
      <c r="A95" s="384"/>
      <c r="B95" s="386"/>
      <c r="F95" s="28">
        <f t="shared" si="4"/>
        <v>0</v>
      </c>
      <c r="G95" s="28">
        <f t="shared" si="5"/>
        <v>0</v>
      </c>
      <c r="H95" s="474"/>
    </row>
    <row r="96" spans="1:8" ht="11.1" customHeight="1">
      <c r="A96" s="384"/>
      <c r="B96" s="386" t="s">
        <v>262</v>
      </c>
      <c r="F96" s="28">
        <f t="shared" si="4"/>
        <v>0</v>
      </c>
      <c r="G96" s="28">
        <f t="shared" si="5"/>
        <v>0</v>
      </c>
      <c r="H96" s="474"/>
    </row>
    <row r="97" spans="1:8" ht="11.1" customHeight="1">
      <c r="A97" s="388">
        <v>483000</v>
      </c>
      <c r="B97" s="389" t="s">
        <v>263</v>
      </c>
      <c r="F97" s="28">
        <f t="shared" si="4"/>
        <v>63689</v>
      </c>
      <c r="G97" s="28">
        <f t="shared" si="5"/>
        <v>0</v>
      </c>
      <c r="H97" s="479">
        <v>63689274</v>
      </c>
    </row>
    <row r="98" spans="1:8" ht="11.1" customHeight="1">
      <c r="A98" s="387">
        <v>488000</v>
      </c>
      <c r="B98" s="386" t="s">
        <v>264</v>
      </c>
      <c r="F98" s="28">
        <f t="shared" si="4"/>
        <v>17</v>
      </c>
      <c r="G98" s="28">
        <f t="shared" si="5"/>
        <v>0</v>
      </c>
      <c r="H98" s="479">
        <v>17232</v>
      </c>
    </row>
    <row r="99" spans="1:8" ht="11.1" customHeight="1">
      <c r="A99" s="387">
        <v>489300</v>
      </c>
      <c r="B99" s="386" t="s">
        <v>265</v>
      </c>
      <c r="F99" s="28">
        <f t="shared" si="4"/>
        <v>3725</v>
      </c>
      <c r="G99" s="28">
        <f t="shared" si="5"/>
        <v>0</v>
      </c>
      <c r="H99" s="479">
        <v>3725270</v>
      </c>
    </row>
    <row r="100" spans="1:8" ht="11.1" customHeight="1">
      <c r="A100" s="387">
        <v>493000</v>
      </c>
      <c r="B100" s="386" t="s">
        <v>266</v>
      </c>
      <c r="F100" s="28">
        <f t="shared" si="4"/>
        <v>2</v>
      </c>
      <c r="G100" s="28">
        <f t="shared" si="5"/>
        <v>0</v>
      </c>
      <c r="H100" s="479">
        <v>2456</v>
      </c>
    </row>
    <row r="101" spans="1:8" ht="11.1" customHeight="1">
      <c r="A101" s="387">
        <v>495000</v>
      </c>
      <c r="B101" s="386" t="s">
        <v>267</v>
      </c>
      <c r="F101" s="28">
        <f t="shared" si="4"/>
        <v>4398</v>
      </c>
      <c r="G101" s="28">
        <f t="shared" si="5"/>
        <v>0</v>
      </c>
      <c r="H101" s="479">
        <v>4397901</v>
      </c>
    </row>
    <row r="102" spans="1:8" ht="11.1" customHeight="1">
      <c r="A102" s="384"/>
      <c r="B102" s="386" t="s">
        <v>268</v>
      </c>
      <c r="F102" s="28">
        <f t="shared" si="4"/>
        <v>71832</v>
      </c>
      <c r="G102" s="28">
        <f t="shared" si="5"/>
        <v>0</v>
      </c>
      <c r="H102" s="479">
        <v>71832133</v>
      </c>
    </row>
    <row r="103" spans="1:8" ht="11.1" customHeight="1">
      <c r="A103" s="384"/>
      <c r="B103" s="386" t="s">
        <v>269</v>
      </c>
      <c r="F103" s="28">
        <f t="shared" si="4"/>
        <v>214886</v>
      </c>
      <c r="G103" s="28">
        <f t="shared" si="5"/>
        <v>0</v>
      </c>
      <c r="H103" s="479">
        <v>214885570</v>
      </c>
    </row>
    <row r="104" spans="1:8" ht="11.1" customHeight="1">
      <c r="A104" s="384"/>
      <c r="B104" s="386"/>
      <c r="F104" s="28">
        <f t="shared" si="4"/>
        <v>0</v>
      </c>
      <c r="G104" s="28">
        <f t="shared" si="5"/>
        <v>0</v>
      </c>
      <c r="H104" s="474"/>
    </row>
    <row r="105" spans="1:8" ht="11.1" customHeight="1">
      <c r="A105" s="384"/>
      <c r="B105" s="386" t="s">
        <v>270</v>
      </c>
      <c r="F105" s="28">
        <f t="shared" si="4"/>
        <v>0</v>
      </c>
      <c r="G105" s="28">
        <f t="shared" si="5"/>
        <v>0</v>
      </c>
      <c r="H105" s="474"/>
    </row>
    <row r="106" spans="1:8" ht="11.1" customHeight="1">
      <c r="A106" s="390" t="s">
        <v>271</v>
      </c>
      <c r="B106" s="386" t="s">
        <v>43</v>
      </c>
      <c r="F106" s="28">
        <f t="shared" si="4"/>
        <v>136466</v>
      </c>
      <c r="G106" s="28">
        <f t="shared" si="5"/>
        <v>0</v>
      </c>
      <c r="H106" s="479">
        <v>136466136</v>
      </c>
    </row>
    <row r="107" spans="1:8" ht="11.1" customHeight="1">
      <c r="A107" s="387" t="s">
        <v>272</v>
      </c>
      <c r="B107" s="386" t="s">
        <v>273</v>
      </c>
      <c r="F107" s="28">
        <f t="shared" si="4"/>
        <v>4352</v>
      </c>
      <c r="G107" s="28">
        <f t="shared" si="5"/>
        <v>0</v>
      </c>
      <c r="H107" s="479">
        <v>4352142</v>
      </c>
    </row>
    <row r="108" spans="1:8" ht="11.1" customHeight="1">
      <c r="A108" s="388">
        <v>811000</v>
      </c>
      <c r="B108" s="389" t="s">
        <v>274</v>
      </c>
      <c r="F108" s="28">
        <f t="shared" si="4"/>
        <v>-798</v>
      </c>
      <c r="G108" s="28">
        <f t="shared" si="5"/>
        <v>0</v>
      </c>
      <c r="H108" s="479">
        <v>-798014</v>
      </c>
    </row>
    <row r="109" spans="1:8" ht="11.1" customHeight="1">
      <c r="A109" s="387">
        <v>813000</v>
      </c>
      <c r="B109" s="386" t="s">
        <v>275</v>
      </c>
      <c r="F109" s="28">
        <f t="shared" si="4"/>
        <v>857</v>
      </c>
      <c r="G109" s="28">
        <f t="shared" si="5"/>
        <v>0</v>
      </c>
      <c r="H109" s="479">
        <v>857459</v>
      </c>
    </row>
    <row r="110" spans="1:8" ht="11.1" customHeight="1">
      <c r="A110" s="387">
        <v>813010</v>
      </c>
      <c r="B110" s="386" t="s">
        <v>276</v>
      </c>
      <c r="F110" s="28">
        <f t="shared" si="4"/>
        <v>71</v>
      </c>
      <c r="G110" s="28">
        <f t="shared" si="5"/>
        <v>0</v>
      </c>
      <c r="H110" s="479">
        <v>71010</v>
      </c>
    </row>
    <row r="111" spans="1:8" ht="11.1" customHeight="1">
      <c r="A111" s="384"/>
      <c r="B111" s="386" t="s">
        <v>277</v>
      </c>
      <c r="F111" s="28">
        <f t="shared" si="4"/>
        <v>140949</v>
      </c>
      <c r="G111" s="28">
        <f t="shared" si="5"/>
        <v>0</v>
      </c>
      <c r="H111" s="479">
        <v>140948733</v>
      </c>
    </row>
    <row r="112" spans="1:8" ht="11.1" customHeight="1">
      <c r="A112" s="384"/>
      <c r="B112" s="386"/>
      <c r="F112" s="28">
        <f t="shared" si="4"/>
        <v>0</v>
      </c>
      <c r="G112" s="28">
        <f t="shared" si="5"/>
        <v>0</v>
      </c>
      <c r="H112" s="479"/>
    </row>
    <row r="113" spans="1:8" ht="11.1" customHeight="1">
      <c r="A113" s="384"/>
      <c r="B113" s="386" t="s">
        <v>278</v>
      </c>
      <c r="F113" s="28">
        <f t="shared" si="4"/>
        <v>0</v>
      </c>
      <c r="G113" s="28">
        <f t="shared" si="5"/>
        <v>0</v>
      </c>
      <c r="H113" s="479"/>
    </row>
    <row r="114" spans="1:8" ht="11.1" customHeight="1">
      <c r="A114" s="387">
        <v>814000</v>
      </c>
      <c r="B114" s="386" t="s">
        <v>279</v>
      </c>
      <c r="F114" s="28">
        <f t="shared" si="4"/>
        <v>13</v>
      </c>
      <c r="G114" s="28">
        <f t="shared" si="5"/>
        <v>0</v>
      </c>
      <c r="H114" s="479">
        <v>12770</v>
      </c>
    </row>
    <row r="115" spans="1:8" ht="11.1" customHeight="1">
      <c r="A115" s="387">
        <v>824000</v>
      </c>
      <c r="B115" s="386" t="s">
        <v>280</v>
      </c>
      <c r="F115" s="28">
        <f t="shared" si="4"/>
        <v>380</v>
      </c>
      <c r="G115" s="28">
        <f t="shared" si="5"/>
        <v>0</v>
      </c>
      <c r="H115" s="479">
        <v>379991</v>
      </c>
    </row>
    <row r="116" spans="1:8" ht="11.1" customHeight="1">
      <c r="A116" s="387">
        <v>837000</v>
      </c>
      <c r="B116" s="386" t="s">
        <v>281</v>
      </c>
      <c r="F116" s="28">
        <f t="shared" si="4"/>
        <v>319</v>
      </c>
      <c r="G116" s="28">
        <f t="shared" si="5"/>
        <v>0</v>
      </c>
      <c r="H116" s="479">
        <v>319175</v>
      </c>
    </row>
    <row r="117" spans="1:8" ht="11.1" customHeight="1">
      <c r="A117" s="384"/>
      <c r="B117" s="386" t="s">
        <v>282</v>
      </c>
      <c r="F117" s="28">
        <f t="shared" si="4"/>
        <v>712</v>
      </c>
      <c r="G117" s="28">
        <f t="shared" si="5"/>
        <v>0</v>
      </c>
      <c r="H117" s="479">
        <v>711936</v>
      </c>
    </row>
    <row r="118" spans="1:8" ht="11.1" customHeight="1">
      <c r="A118" s="384"/>
      <c r="B118" s="386"/>
      <c r="F118" s="28">
        <f t="shared" si="4"/>
        <v>0</v>
      </c>
      <c r="G118" s="28">
        <f t="shared" si="5"/>
        <v>0</v>
      </c>
      <c r="H118" s="479"/>
    </row>
    <row r="119" spans="1:8" ht="11.1" customHeight="1">
      <c r="A119" s="385"/>
      <c r="B119" s="386" t="s">
        <v>283</v>
      </c>
      <c r="F119" s="28">
        <f t="shared" si="4"/>
        <v>438</v>
      </c>
      <c r="G119" s="28">
        <f t="shared" si="5"/>
        <v>0</v>
      </c>
      <c r="H119" s="479">
        <v>437663</v>
      </c>
    </row>
    <row r="120" spans="1:8" ht="11.1" customHeight="1">
      <c r="A120" s="385"/>
      <c r="B120" s="386" t="s">
        <v>284</v>
      </c>
      <c r="F120" s="28">
        <f t="shared" si="4"/>
        <v>0</v>
      </c>
      <c r="G120" s="28">
        <f t="shared" si="5"/>
        <v>0</v>
      </c>
      <c r="H120" s="479">
        <v>159</v>
      </c>
    </row>
    <row r="121" spans="1:8" ht="11.1" customHeight="1">
      <c r="A121" s="384"/>
      <c r="B121" s="386" t="s">
        <v>285</v>
      </c>
      <c r="F121" s="28">
        <f t="shared" si="4"/>
        <v>19</v>
      </c>
      <c r="G121" s="28">
        <f t="shared" si="5"/>
        <v>0</v>
      </c>
      <c r="H121" s="480">
        <v>19367</v>
      </c>
    </row>
    <row r="122" spans="1:8" ht="11.1" customHeight="1">
      <c r="A122" s="384"/>
      <c r="B122" s="386" t="s">
        <v>286</v>
      </c>
      <c r="F122" s="28">
        <f t="shared" si="4"/>
        <v>457</v>
      </c>
      <c r="G122" s="28">
        <f t="shared" si="5"/>
        <v>0</v>
      </c>
      <c r="H122" s="479">
        <v>457189</v>
      </c>
    </row>
    <row r="123" spans="1:8" ht="11.1" customHeight="1">
      <c r="A123" s="384"/>
      <c r="B123" s="386"/>
      <c r="F123" s="28">
        <f t="shared" si="4"/>
        <v>0</v>
      </c>
      <c r="G123" s="28">
        <f t="shared" si="5"/>
        <v>0</v>
      </c>
      <c r="H123" s="479"/>
    </row>
    <row r="124" spans="1:8" ht="11.1" customHeight="1">
      <c r="A124" s="384"/>
      <c r="B124" s="386" t="s">
        <v>287</v>
      </c>
      <c r="F124" s="28">
        <f t="shared" si="4"/>
        <v>1169</v>
      </c>
      <c r="G124" s="28">
        <f t="shared" si="5"/>
        <v>0</v>
      </c>
      <c r="H124" s="479">
        <v>1169125</v>
      </c>
    </row>
    <row r="125" spans="1:8" ht="11.1" customHeight="1">
      <c r="A125" s="384"/>
      <c r="B125" s="386"/>
      <c r="F125" s="28">
        <f t="shared" si="4"/>
        <v>0</v>
      </c>
      <c r="G125" s="28">
        <f t="shared" si="5"/>
        <v>0</v>
      </c>
      <c r="H125" s="474"/>
    </row>
    <row r="126" spans="1:8" ht="11.1" customHeight="1">
      <c r="A126" s="384"/>
      <c r="B126" s="386" t="s">
        <v>288</v>
      </c>
      <c r="F126" s="28">
        <f t="shared" si="4"/>
        <v>0</v>
      </c>
      <c r="G126" s="28">
        <f t="shared" si="5"/>
        <v>0</v>
      </c>
      <c r="H126" s="474"/>
    </row>
    <row r="127" spans="1:8" ht="11.1" customHeight="1">
      <c r="A127" s="384"/>
      <c r="B127" s="386" t="s">
        <v>289</v>
      </c>
      <c r="F127" s="28">
        <f t="shared" si="4"/>
        <v>0</v>
      </c>
      <c r="G127" s="28">
        <f t="shared" si="5"/>
        <v>0</v>
      </c>
      <c r="H127" s="474"/>
    </row>
    <row r="128" spans="1:8" ht="11.1" customHeight="1">
      <c r="A128" s="387">
        <v>870000</v>
      </c>
      <c r="B128" s="386" t="s">
        <v>279</v>
      </c>
      <c r="F128" s="28">
        <f t="shared" si="4"/>
        <v>852</v>
      </c>
      <c r="G128" s="28">
        <f t="shared" si="5"/>
        <v>0</v>
      </c>
      <c r="H128" s="479">
        <v>851622</v>
      </c>
    </row>
    <row r="129" spans="1:15" ht="11.1" customHeight="1">
      <c r="A129" s="387">
        <v>871000</v>
      </c>
      <c r="B129" s="386" t="s">
        <v>290</v>
      </c>
      <c r="F129" s="28">
        <f t="shared" si="4"/>
        <v>0</v>
      </c>
      <c r="G129" s="28">
        <f t="shared" si="5"/>
        <v>0</v>
      </c>
      <c r="H129" s="479">
        <v>0</v>
      </c>
    </row>
    <row r="130" spans="1:15" ht="11.1" customHeight="1">
      <c r="A130" s="387">
        <v>874000</v>
      </c>
      <c r="B130" s="386" t="s">
        <v>291</v>
      </c>
      <c r="F130" s="28">
        <f t="shared" si="4"/>
        <v>2332</v>
      </c>
      <c r="G130" s="28">
        <f t="shared" si="5"/>
        <v>0</v>
      </c>
      <c r="H130" s="479">
        <v>2331940</v>
      </c>
      <c r="N130" s="134" t="s">
        <v>180</v>
      </c>
    </row>
    <row r="131" spans="1:15" ht="11.1" customHeight="1" thickBot="1">
      <c r="A131" s="387">
        <v>875000</v>
      </c>
      <c r="B131" s="386" t="s">
        <v>292</v>
      </c>
      <c r="F131" s="28">
        <f t="shared" si="4"/>
        <v>83</v>
      </c>
      <c r="G131" s="28">
        <f t="shared" si="5"/>
        <v>0</v>
      </c>
      <c r="H131" s="479">
        <v>82732</v>
      </c>
      <c r="N131" s="135" t="s">
        <v>181</v>
      </c>
      <c r="O131" s="136"/>
    </row>
    <row r="132" spans="1:15" ht="11.1" customHeight="1" thickTop="1">
      <c r="A132" s="387">
        <v>876000</v>
      </c>
      <c r="B132" s="386" t="s">
        <v>293</v>
      </c>
      <c r="F132" s="28">
        <f t="shared" si="4"/>
        <v>4</v>
      </c>
      <c r="G132" s="28">
        <f t="shared" si="5"/>
        <v>0</v>
      </c>
      <c r="H132" s="479">
        <v>4227</v>
      </c>
    </row>
    <row r="133" spans="1:15" ht="11.1" customHeight="1">
      <c r="A133" s="387">
        <v>877000</v>
      </c>
      <c r="B133" s="386" t="s">
        <v>294</v>
      </c>
      <c r="F133" s="28">
        <f t="shared" si="4"/>
        <v>72</v>
      </c>
      <c r="G133" s="28">
        <f t="shared" si="5"/>
        <v>0</v>
      </c>
      <c r="H133" s="479">
        <v>72054</v>
      </c>
    </row>
    <row r="134" spans="1:15" ht="11.1" customHeight="1">
      <c r="A134" s="387">
        <v>878000</v>
      </c>
      <c r="B134" s="386" t="s">
        <v>295</v>
      </c>
      <c r="F134" s="28">
        <f t="shared" si="4"/>
        <v>758</v>
      </c>
      <c r="G134" s="28">
        <f t="shared" si="5"/>
        <v>0</v>
      </c>
      <c r="H134" s="479">
        <v>758438</v>
      </c>
    </row>
    <row r="135" spans="1:15" ht="11.1" customHeight="1">
      <c r="A135" s="387">
        <v>879000</v>
      </c>
      <c r="B135" s="386" t="s">
        <v>296</v>
      </c>
      <c r="F135" s="28">
        <f t="shared" si="4"/>
        <v>844</v>
      </c>
      <c r="G135" s="28">
        <f t="shared" si="5"/>
        <v>0</v>
      </c>
      <c r="H135" s="479">
        <v>844274</v>
      </c>
    </row>
    <row r="136" spans="1:15" ht="11.1" customHeight="1">
      <c r="A136" s="387">
        <v>880000</v>
      </c>
      <c r="B136" s="386" t="s">
        <v>280</v>
      </c>
      <c r="F136" s="28">
        <f t="shared" si="4"/>
        <v>1210</v>
      </c>
      <c r="G136" s="28">
        <f t="shared" si="5"/>
        <v>0</v>
      </c>
      <c r="H136" s="479">
        <v>1210118</v>
      </c>
    </row>
    <row r="137" spans="1:15" ht="11.1" customHeight="1">
      <c r="A137" s="387">
        <v>881000</v>
      </c>
      <c r="B137" s="386" t="s">
        <v>297</v>
      </c>
      <c r="F137" s="28">
        <f t="shared" si="4"/>
        <v>20</v>
      </c>
      <c r="G137" s="28">
        <f t="shared" si="5"/>
        <v>0</v>
      </c>
      <c r="H137" s="479">
        <v>20308</v>
      </c>
    </row>
    <row r="138" spans="1:15" ht="11.1" customHeight="1">
      <c r="A138" s="384"/>
      <c r="B138" s="386"/>
      <c r="F138" s="28">
        <f t="shared" si="4"/>
        <v>0</v>
      </c>
      <c r="G138" s="28">
        <f t="shared" si="5"/>
        <v>0</v>
      </c>
      <c r="H138" s="479"/>
    </row>
    <row r="139" spans="1:15" ht="11.1" customHeight="1">
      <c r="A139" s="384"/>
      <c r="B139" s="386" t="s">
        <v>298</v>
      </c>
      <c r="F139" s="28">
        <f t="shared" si="4"/>
        <v>0</v>
      </c>
      <c r="G139" s="28">
        <f t="shared" si="5"/>
        <v>0</v>
      </c>
      <c r="H139" s="479"/>
    </row>
    <row r="140" spans="1:15" ht="11.1" customHeight="1">
      <c r="A140" s="387">
        <v>885000</v>
      </c>
      <c r="B140" s="386" t="s">
        <v>279</v>
      </c>
      <c r="F140" s="28">
        <f t="shared" si="4"/>
        <v>45</v>
      </c>
      <c r="G140" s="28">
        <f t="shared" si="5"/>
        <v>0</v>
      </c>
      <c r="H140" s="479">
        <v>45180</v>
      </c>
    </row>
    <row r="141" spans="1:15" ht="11.1" customHeight="1">
      <c r="A141" s="387">
        <v>887000</v>
      </c>
      <c r="B141" s="386" t="s">
        <v>299</v>
      </c>
      <c r="F141" s="28">
        <f t="shared" si="4"/>
        <v>1193</v>
      </c>
      <c r="G141" s="28">
        <f t="shared" si="5"/>
        <v>0</v>
      </c>
      <c r="H141" s="479">
        <v>1193275</v>
      </c>
    </row>
    <row r="142" spans="1:15" ht="11.1" customHeight="1">
      <c r="A142" s="387">
        <v>889000</v>
      </c>
      <c r="B142" s="386" t="s">
        <v>292</v>
      </c>
      <c r="F142" s="28">
        <f t="shared" si="4"/>
        <v>128</v>
      </c>
      <c r="G142" s="28">
        <f t="shared" si="5"/>
        <v>0</v>
      </c>
      <c r="H142" s="479">
        <v>127665</v>
      </c>
    </row>
    <row r="143" spans="1:15" ht="11.1" customHeight="1">
      <c r="A143" s="387">
        <v>890000</v>
      </c>
      <c r="B143" s="386" t="s">
        <v>293</v>
      </c>
      <c r="F143" s="28">
        <f t="shared" si="4"/>
        <v>73</v>
      </c>
      <c r="G143" s="28">
        <f t="shared" si="5"/>
        <v>0</v>
      </c>
      <c r="H143" s="479">
        <v>72536</v>
      </c>
    </row>
    <row r="144" spans="1:15" ht="11.1" customHeight="1">
      <c r="A144" s="387">
        <v>891000</v>
      </c>
      <c r="B144" s="386" t="s">
        <v>294</v>
      </c>
      <c r="F144" s="28">
        <f t="shared" si="4"/>
        <v>50</v>
      </c>
      <c r="G144" s="28">
        <f t="shared" si="5"/>
        <v>0</v>
      </c>
      <c r="H144" s="479">
        <v>50320</v>
      </c>
    </row>
    <row r="145" spans="1:8" ht="11.1" customHeight="1">
      <c r="A145" s="387">
        <v>892000</v>
      </c>
      <c r="B145" s="386" t="s">
        <v>300</v>
      </c>
      <c r="F145" s="28">
        <f t="shared" si="4"/>
        <v>824</v>
      </c>
      <c r="G145" s="28">
        <f t="shared" si="5"/>
        <v>0</v>
      </c>
      <c r="H145" s="479">
        <v>823855</v>
      </c>
    </row>
    <row r="146" spans="1:8" ht="11.1" customHeight="1">
      <c r="A146" s="387">
        <v>893000</v>
      </c>
      <c r="B146" s="386" t="s">
        <v>301</v>
      </c>
      <c r="F146" s="28">
        <f t="shared" si="4"/>
        <v>882</v>
      </c>
      <c r="G146" s="28">
        <f t="shared" si="5"/>
        <v>0</v>
      </c>
      <c r="H146" s="479">
        <v>882135</v>
      </c>
    </row>
    <row r="147" spans="1:8" ht="11.1" customHeight="1">
      <c r="A147" s="387">
        <v>894000</v>
      </c>
      <c r="B147" s="386" t="s">
        <v>281</v>
      </c>
      <c r="F147" s="28">
        <f t="shared" si="4"/>
        <v>140</v>
      </c>
      <c r="G147" s="28">
        <f t="shared" si="5"/>
        <v>0</v>
      </c>
      <c r="H147" s="479">
        <v>139869</v>
      </c>
    </row>
    <row r="148" spans="1:8" ht="11.1" customHeight="1">
      <c r="A148" s="384"/>
      <c r="B148" s="386" t="s">
        <v>302</v>
      </c>
      <c r="F148" s="28">
        <f t="shared" si="4"/>
        <v>9511</v>
      </c>
      <c r="G148" s="28">
        <f t="shared" si="5"/>
        <v>0</v>
      </c>
      <c r="H148" s="479">
        <v>9510548</v>
      </c>
    </row>
    <row r="149" spans="1:8" ht="11.1" customHeight="1">
      <c r="A149" s="384"/>
      <c r="B149" s="386"/>
      <c r="F149" s="28">
        <f t="shared" si="4"/>
        <v>0</v>
      </c>
      <c r="G149" s="28">
        <f t="shared" si="5"/>
        <v>0</v>
      </c>
      <c r="H149" s="479"/>
    </row>
    <row r="150" spans="1:8" ht="11.1" customHeight="1">
      <c r="A150" s="384"/>
      <c r="B150" s="386" t="s">
        <v>303</v>
      </c>
      <c r="F150" s="28">
        <f t="shared" si="4"/>
        <v>6979</v>
      </c>
      <c r="G150" s="28">
        <f t="shared" si="5"/>
        <v>0</v>
      </c>
      <c r="H150" s="479">
        <v>6978985</v>
      </c>
    </row>
    <row r="151" spans="1:8" ht="11.1" customHeight="1">
      <c r="A151" s="384"/>
      <c r="B151" s="386" t="s">
        <v>285</v>
      </c>
      <c r="F151" s="28">
        <f t="shared" si="4"/>
        <v>13044</v>
      </c>
      <c r="G151" s="28">
        <f t="shared" si="5"/>
        <v>0</v>
      </c>
      <c r="H151" s="479">
        <v>13043702</v>
      </c>
    </row>
    <row r="152" spans="1:8" ht="11.1" customHeight="1">
      <c r="A152" s="384"/>
      <c r="B152" s="386" t="s">
        <v>304</v>
      </c>
      <c r="F152" s="28">
        <f t="shared" si="4"/>
        <v>20023</v>
      </c>
      <c r="G152" s="28">
        <f t="shared" si="5"/>
        <v>0</v>
      </c>
      <c r="H152" s="479">
        <v>20022687</v>
      </c>
    </row>
    <row r="153" spans="1:8" ht="11.1" customHeight="1">
      <c r="A153" s="384"/>
      <c r="B153" s="386"/>
      <c r="F153" s="28">
        <f t="shared" ref="F153:F217" si="6">ROUND(H153/1000,0)</f>
        <v>0</v>
      </c>
      <c r="G153" s="28">
        <f t="shared" ref="G153:G217" si="7">ROUND(I153/1000,0)</f>
        <v>0</v>
      </c>
      <c r="H153" s="479"/>
    </row>
    <row r="154" spans="1:8" ht="11.1" customHeight="1">
      <c r="A154" s="384"/>
      <c r="B154" s="386" t="s">
        <v>305</v>
      </c>
      <c r="F154" s="28">
        <f t="shared" si="6"/>
        <v>29533</v>
      </c>
      <c r="G154" s="28">
        <f t="shared" si="7"/>
        <v>0</v>
      </c>
      <c r="H154" s="479">
        <v>29533235</v>
      </c>
    </row>
    <row r="155" spans="1:8" ht="11.1" customHeight="1">
      <c r="A155" s="384"/>
      <c r="B155" s="386"/>
      <c r="F155" s="28">
        <f t="shared" si="6"/>
        <v>0</v>
      </c>
      <c r="G155" s="28">
        <f t="shared" si="7"/>
        <v>0</v>
      </c>
      <c r="H155" s="474"/>
    </row>
    <row r="156" spans="1:8" ht="11.1" customHeight="1">
      <c r="A156" s="384"/>
      <c r="B156" s="386" t="s">
        <v>306</v>
      </c>
      <c r="F156" s="28">
        <f t="shared" si="6"/>
        <v>0</v>
      </c>
      <c r="G156" s="28">
        <f t="shared" si="7"/>
        <v>0</v>
      </c>
      <c r="H156" s="474"/>
    </row>
    <row r="157" spans="1:8" ht="11.1" customHeight="1">
      <c r="A157" s="387">
        <v>901000</v>
      </c>
      <c r="B157" s="386" t="s">
        <v>307</v>
      </c>
      <c r="F157" s="28">
        <f t="shared" si="6"/>
        <v>239</v>
      </c>
      <c r="G157" s="28">
        <f t="shared" si="7"/>
        <v>0</v>
      </c>
      <c r="H157" s="479">
        <v>239118</v>
      </c>
    </row>
    <row r="158" spans="1:8" ht="11.1" customHeight="1">
      <c r="A158" s="387">
        <v>902000</v>
      </c>
      <c r="B158" s="386" t="s">
        <v>308</v>
      </c>
      <c r="F158" s="28">
        <f t="shared" si="6"/>
        <v>1518</v>
      </c>
      <c r="G158" s="28">
        <f t="shared" si="7"/>
        <v>0</v>
      </c>
      <c r="H158" s="479">
        <v>1518120</v>
      </c>
    </row>
    <row r="159" spans="1:8" ht="11.1" customHeight="1">
      <c r="A159" s="387" t="s">
        <v>309</v>
      </c>
      <c r="B159" s="386" t="s">
        <v>310</v>
      </c>
      <c r="F159" s="28">
        <f t="shared" si="6"/>
        <v>3339</v>
      </c>
      <c r="G159" s="28">
        <f t="shared" si="7"/>
        <v>0</v>
      </c>
      <c r="H159" s="480">
        <v>3339124</v>
      </c>
    </row>
    <row r="160" spans="1:8" ht="11.1" customHeight="1">
      <c r="A160" s="387">
        <v>904000</v>
      </c>
      <c r="B160" s="386" t="s">
        <v>311</v>
      </c>
      <c r="F160" s="28">
        <f t="shared" si="6"/>
        <v>881</v>
      </c>
      <c r="G160" s="28">
        <f t="shared" si="7"/>
        <v>0</v>
      </c>
      <c r="H160" s="479">
        <v>881172</v>
      </c>
    </row>
    <row r="161" spans="1:8" ht="11.1" customHeight="1">
      <c r="A161" s="387">
        <v>905000</v>
      </c>
      <c r="B161" s="386" t="s">
        <v>312</v>
      </c>
      <c r="F161" s="28">
        <f t="shared" si="6"/>
        <v>95</v>
      </c>
      <c r="G161" s="28">
        <f t="shared" si="7"/>
        <v>0</v>
      </c>
      <c r="H161" s="479">
        <v>94941</v>
      </c>
    </row>
    <row r="162" spans="1:8" ht="11.1" customHeight="1">
      <c r="A162" s="384"/>
      <c r="B162" s="386" t="s">
        <v>313</v>
      </c>
      <c r="F162" s="28">
        <f t="shared" si="6"/>
        <v>6072</v>
      </c>
      <c r="G162" s="28">
        <f t="shared" si="7"/>
        <v>0</v>
      </c>
      <c r="H162" s="479">
        <v>6072475</v>
      </c>
    </row>
    <row r="163" spans="1:8" ht="11.1" customHeight="1">
      <c r="A163" s="384"/>
      <c r="B163" s="386"/>
      <c r="F163" s="28">
        <f t="shared" si="6"/>
        <v>0</v>
      </c>
      <c r="G163" s="28">
        <f t="shared" si="7"/>
        <v>0</v>
      </c>
      <c r="H163" s="479"/>
    </row>
    <row r="164" spans="1:8" ht="11.1" customHeight="1">
      <c r="A164" s="384"/>
      <c r="B164" s="386" t="s">
        <v>314</v>
      </c>
      <c r="F164" s="28">
        <f t="shared" si="6"/>
        <v>0</v>
      </c>
      <c r="G164" s="28">
        <f t="shared" si="7"/>
        <v>0</v>
      </c>
      <c r="H164" s="479"/>
    </row>
    <row r="165" spans="1:8" ht="11.1" customHeight="1">
      <c r="A165" s="387" t="s">
        <v>315</v>
      </c>
      <c r="B165" s="386" t="s">
        <v>316</v>
      </c>
      <c r="F165" s="28">
        <f t="shared" si="6"/>
        <v>6410</v>
      </c>
      <c r="G165" s="28">
        <f t="shared" si="7"/>
        <v>0</v>
      </c>
      <c r="H165" s="480">
        <v>6409518</v>
      </c>
    </row>
    <row r="166" spans="1:8" ht="11.1" customHeight="1">
      <c r="A166" s="387">
        <v>909000</v>
      </c>
      <c r="B166" s="386" t="s">
        <v>317</v>
      </c>
      <c r="F166" s="28">
        <f t="shared" si="6"/>
        <v>465</v>
      </c>
      <c r="G166" s="28">
        <f t="shared" si="7"/>
        <v>0</v>
      </c>
      <c r="H166" s="479">
        <v>465082</v>
      </c>
    </row>
    <row r="167" spans="1:8" ht="11.1" customHeight="1">
      <c r="A167" s="387">
        <v>910000</v>
      </c>
      <c r="B167" s="386" t="s">
        <v>318</v>
      </c>
      <c r="F167" s="28">
        <f t="shared" si="6"/>
        <v>73</v>
      </c>
      <c r="G167" s="28">
        <f t="shared" si="7"/>
        <v>0</v>
      </c>
      <c r="H167" s="479">
        <v>72917</v>
      </c>
    </row>
    <row r="168" spans="1:8" ht="11.1" customHeight="1">
      <c r="A168" s="384"/>
      <c r="B168" s="386" t="s">
        <v>319</v>
      </c>
      <c r="F168" s="28">
        <f t="shared" si="6"/>
        <v>6948</v>
      </c>
      <c r="G168" s="28">
        <f t="shared" si="7"/>
        <v>0</v>
      </c>
      <c r="H168" s="479">
        <v>6947517</v>
      </c>
    </row>
    <row r="169" spans="1:8" ht="11.1" customHeight="1">
      <c r="A169" s="384"/>
      <c r="B169" s="386"/>
      <c r="F169" s="28">
        <f t="shared" si="6"/>
        <v>0</v>
      </c>
      <c r="G169" s="28">
        <f t="shared" si="7"/>
        <v>0</v>
      </c>
      <c r="H169" s="479"/>
    </row>
    <row r="170" spans="1:8" ht="11.1" customHeight="1">
      <c r="A170" s="384"/>
      <c r="B170" s="386" t="s">
        <v>320</v>
      </c>
      <c r="F170" s="28">
        <f t="shared" si="6"/>
        <v>0</v>
      </c>
      <c r="G170" s="28">
        <f t="shared" si="7"/>
        <v>0</v>
      </c>
      <c r="H170" s="479"/>
    </row>
    <row r="171" spans="1:8" ht="11.1" customHeight="1">
      <c r="A171" s="387">
        <v>912000</v>
      </c>
      <c r="B171" s="386" t="s">
        <v>321</v>
      </c>
      <c r="F171" s="28">
        <f t="shared" si="6"/>
        <v>3</v>
      </c>
      <c r="G171" s="28">
        <f t="shared" si="7"/>
        <v>0</v>
      </c>
      <c r="H171" s="479">
        <v>3288</v>
      </c>
    </row>
    <row r="172" spans="1:8" ht="11.1" customHeight="1">
      <c r="A172" s="387">
        <v>913000</v>
      </c>
      <c r="B172" s="386" t="s">
        <v>317</v>
      </c>
      <c r="F172" s="28">
        <f t="shared" si="6"/>
        <v>0</v>
      </c>
      <c r="G172" s="28">
        <f t="shared" si="7"/>
        <v>0</v>
      </c>
      <c r="H172" s="479">
        <v>0</v>
      </c>
    </row>
    <row r="173" spans="1:8" ht="11.1" customHeight="1">
      <c r="A173" s="387">
        <v>916000</v>
      </c>
      <c r="B173" s="386" t="s">
        <v>322</v>
      </c>
      <c r="F173" s="28">
        <f t="shared" si="6"/>
        <v>0</v>
      </c>
      <c r="G173" s="28">
        <f t="shared" si="7"/>
        <v>0</v>
      </c>
      <c r="H173" s="479">
        <v>0</v>
      </c>
    </row>
    <row r="174" spans="1:8" ht="11.1" customHeight="1">
      <c r="A174" s="384"/>
      <c r="B174" s="386" t="s">
        <v>323</v>
      </c>
      <c r="F174" s="28">
        <f t="shared" si="6"/>
        <v>3</v>
      </c>
      <c r="G174" s="28">
        <f t="shared" si="7"/>
        <v>0</v>
      </c>
      <c r="H174" s="479">
        <v>3288</v>
      </c>
    </row>
    <row r="175" spans="1:8" ht="11.1" customHeight="1">
      <c r="A175" s="384"/>
      <c r="B175" s="386"/>
      <c r="F175" s="28">
        <f t="shared" si="6"/>
        <v>0</v>
      </c>
      <c r="G175" s="28">
        <f t="shared" si="7"/>
        <v>0</v>
      </c>
      <c r="H175" s="479"/>
    </row>
    <row r="176" spans="1:8" ht="11.1" customHeight="1">
      <c r="A176" s="384"/>
      <c r="B176" s="386" t="s">
        <v>324</v>
      </c>
      <c r="F176" s="28">
        <f t="shared" si="6"/>
        <v>0</v>
      </c>
      <c r="G176" s="28">
        <f t="shared" si="7"/>
        <v>0</v>
      </c>
      <c r="H176" s="479"/>
    </row>
    <row r="177" spans="1:8" ht="11.1" customHeight="1">
      <c r="A177" s="387">
        <v>920000</v>
      </c>
      <c r="B177" s="386" t="s">
        <v>325</v>
      </c>
      <c r="F177" s="28">
        <f t="shared" si="6"/>
        <v>5897</v>
      </c>
      <c r="G177" s="28">
        <f t="shared" si="7"/>
        <v>0</v>
      </c>
      <c r="H177" s="479">
        <v>5897309</v>
      </c>
    </row>
    <row r="178" spans="1:8" ht="11.1" customHeight="1">
      <c r="A178" s="387">
        <v>921000</v>
      </c>
      <c r="B178" s="386" t="s">
        <v>326</v>
      </c>
      <c r="F178" s="28">
        <f t="shared" si="6"/>
        <v>801</v>
      </c>
      <c r="G178" s="28">
        <f t="shared" si="7"/>
        <v>0</v>
      </c>
      <c r="H178" s="479">
        <v>801207</v>
      </c>
    </row>
    <row r="179" spans="1:8" ht="11.1" customHeight="1">
      <c r="A179" s="387">
        <v>922000</v>
      </c>
      <c r="B179" s="386" t="s">
        <v>327</v>
      </c>
      <c r="F179" s="28">
        <f t="shared" si="6"/>
        <v>-26</v>
      </c>
      <c r="G179" s="28">
        <f t="shared" si="7"/>
        <v>0</v>
      </c>
      <c r="H179" s="479">
        <v>-26019</v>
      </c>
    </row>
    <row r="180" spans="1:8" ht="11.1" customHeight="1">
      <c r="A180" s="387">
        <v>923000</v>
      </c>
      <c r="B180" s="386" t="s">
        <v>328</v>
      </c>
      <c r="F180" s="28">
        <f t="shared" si="6"/>
        <v>2236</v>
      </c>
      <c r="G180" s="28">
        <f t="shared" si="7"/>
        <v>0</v>
      </c>
      <c r="H180" s="479">
        <v>2236159</v>
      </c>
    </row>
    <row r="181" spans="1:8" ht="11.1" customHeight="1">
      <c r="A181" s="387">
        <v>924000</v>
      </c>
      <c r="B181" s="386" t="s">
        <v>329</v>
      </c>
      <c r="F181" s="28">
        <f t="shared" si="6"/>
        <v>221</v>
      </c>
      <c r="G181" s="28">
        <f t="shared" si="7"/>
        <v>0</v>
      </c>
      <c r="H181" s="479">
        <v>221172</v>
      </c>
    </row>
    <row r="182" spans="1:8" ht="11.1" customHeight="1">
      <c r="A182" s="384" t="s">
        <v>330</v>
      </c>
      <c r="B182" s="386" t="s">
        <v>331</v>
      </c>
      <c r="F182" s="28">
        <f t="shared" si="6"/>
        <v>581</v>
      </c>
      <c r="G182" s="28">
        <f t="shared" si="7"/>
        <v>0</v>
      </c>
      <c r="H182" s="479">
        <v>580586</v>
      </c>
    </row>
    <row r="183" spans="1:8" ht="11.1" customHeight="1">
      <c r="A183" s="384" t="s">
        <v>332</v>
      </c>
      <c r="B183" s="386" t="s">
        <v>333</v>
      </c>
      <c r="F183" s="28">
        <f t="shared" si="6"/>
        <v>207</v>
      </c>
      <c r="G183" s="28">
        <f t="shared" si="7"/>
        <v>0</v>
      </c>
      <c r="H183" s="479">
        <v>207267</v>
      </c>
    </row>
    <row r="184" spans="1:8" ht="11.1" customHeight="1">
      <c r="A184" s="387">
        <v>928000</v>
      </c>
      <c r="B184" s="386" t="s">
        <v>334</v>
      </c>
      <c r="F184" s="28">
        <f t="shared" si="6"/>
        <v>994</v>
      </c>
      <c r="G184" s="28">
        <f t="shared" si="7"/>
        <v>0</v>
      </c>
      <c r="H184" s="479">
        <v>993834</v>
      </c>
    </row>
    <row r="185" spans="1:8" ht="11.1" customHeight="1">
      <c r="A185" s="387">
        <v>930000</v>
      </c>
      <c r="B185" s="386" t="s">
        <v>335</v>
      </c>
      <c r="F185" s="28">
        <f t="shared" si="6"/>
        <v>692</v>
      </c>
      <c r="G185" s="28">
        <f t="shared" si="7"/>
        <v>0</v>
      </c>
      <c r="H185" s="479">
        <v>692221</v>
      </c>
    </row>
    <row r="186" spans="1:8" ht="11.1" customHeight="1">
      <c r="A186" s="387">
        <v>931000</v>
      </c>
      <c r="B186" s="386" t="s">
        <v>297</v>
      </c>
      <c r="F186" s="28">
        <f t="shared" si="6"/>
        <v>193</v>
      </c>
      <c r="G186" s="28">
        <f t="shared" si="7"/>
        <v>0</v>
      </c>
      <c r="H186" s="479">
        <v>193267</v>
      </c>
    </row>
    <row r="187" spans="1:8" ht="11.1" customHeight="1">
      <c r="A187" s="387">
        <v>935000</v>
      </c>
      <c r="B187" s="386" t="s">
        <v>336</v>
      </c>
      <c r="F187" s="28">
        <f t="shared" si="6"/>
        <v>1444</v>
      </c>
      <c r="G187" s="28">
        <f t="shared" si="7"/>
        <v>0</v>
      </c>
      <c r="H187" s="479">
        <v>1444212</v>
      </c>
    </row>
    <row r="188" spans="1:8" ht="11.1" customHeight="1">
      <c r="A188" s="384"/>
      <c r="B188" s="386" t="s">
        <v>337</v>
      </c>
      <c r="F188" s="28">
        <f t="shared" si="6"/>
        <v>13241</v>
      </c>
      <c r="G188" s="28">
        <f t="shared" si="7"/>
        <v>0</v>
      </c>
      <c r="H188" s="479">
        <v>13241215</v>
      </c>
    </row>
    <row r="189" spans="1:8" ht="11.1" customHeight="1">
      <c r="A189" s="384"/>
      <c r="B189" s="386"/>
      <c r="F189" s="28">
        <f t="shared" si="6"/>
        <v>0</v>
      </c>
      <c r="G189" s="28">
        <f t="shared" si="7"/>
        <v>0</v>
      </c>
      <c r="H189" s="479"/>
    </row>
    <row r="190" spans="1:8" ht="11.1" customHeight="1">
      <c r="A190" s="384"/>
      <c r="B190" s="386" t="s">
        <v>338</v>
      </c>
      <c r="F190" s="28">
        <f t="shared" si="6"/>
        <v>1954</v>
      </c>
      <c r="G190" s="28">
        <f t="shared" si="7"/>
        <v>0</v>
      </c>
      <c r="H190" s="479">
        <v>1954238</v>
      </c>
    </row>
    <row r="191" spans="1:8" ht="11.1" customHeight="1">
      <c r="A191" s="384"/>
      <c r="B191" s="386" t="s">
        <v>339</v>
      </c>
      <c r="F191" s="28">
        <f t="shared" si="6"/>
        <v>26</v>
      </c>
      <c r="G191" s="28">
        <f t="shared" si="7"/>
        <v>0</v>
      </c>
      <c r="H191" s="479">
        <v>25839</v>
      </c>
    </row>
    <row r="192" spans="1:8" ht="11.1" customHeight="1">
      <c r="A192" s="384"/>
      <c r="B192" s="386" t="s">
        <v>340</v>
      </c>
      <c r="F192" s="28">
        <f t="shared" si="6"/>
        <v>1292</v>
      </c>
      <c r="G192" s="28">
        <f t="shared" si="7"/>
        <v>0</v>
      </c>
      <c r="H192" s="479">
        <v>1292331</v>
      </c>
    </row>
    <row r="193" spans="1:8" ht="11.1" customHeight="1">
      <c r="A193" s="385"/>
      <c r="B193" s="386" t="s">
        <v>341</v>
      </c>
      <c r="F193" s="28">
        <f t="shared" si="6"/>
        <v>4</v>
      </c>
      <c r="G193" s="28">
        <f t="shared" si="7"/>
        <v>0</v>
      </c>
      <c r="H193" s="479">
        <v>4069</v>
      </c>
    </row>
    <row r="194" spans="1:8" ht="11.1" customHeight="1">
      <c r="A194" s="391">
        <v>407025</v>
      </c>
      <c r="B194" s="386" t="s">
        <v>342</v>
      </c>
      <c r="F194" s="28">
        <f t="shared" si="6"/>
        <v>0</v>
      </c>
      <c r="G194" s="28">
        <f t="shared" si="7"/>
        <v>0</v>
      </c>
      <c r="H194" s="479">
        <v>0</v>
      </c>
    </row>
    <row r="195" spans="1:8" ht="11.1" customHeight="1">
      <c r="A195" s="387" t="s">
        <v>343</v>
      </c>
      <c r="B195" s="386" t="s">
        <v>344</v>
      </c>
      <c r="F195" s="28">
        <f t="shared" si="6"/>
        <v>-13</v>
      </c>
      <c r="G195" s="28">
        <f t="shared" si="7"/>
        <v>0</v>
      </c>
      <c r="H195" s="479">
        <v>-13176</v>
      </c>
    </row>
    <row r="196" spans="1:8" ht="11.1" customHeight="1">
      <c r="A196" s="387">
        <v>407329</v>
      </c>
      <c r="B196" s="386" t="s">
        <v>345</v>
      </c>
      <c r="F196" s="28">
        <f t="shared" si="6"/>
        <v>184</v>
      </c>
      <c r="G196" s="28">
        <f t="shared" si="7"/>
        <v>0</v>
      </c>
      <c r="H196" s="479">
        <v>184435</v>
      </c>
    </row>
    <row r="197" spans="1:8" ht="11.1" customHeight="1">
      <c r="A197" s="388">
        <v>407335</v>
      </c>
      <c r="B197" s="392" t="s">
        <v>346</v>
      </c>
      <c r="F197" s="28">
        <f t="shared" si="6"/>
        <v>0</v>
      </c>
      <c r="G197" s="28">
        <f t="shared" si="7"/>
        <v>0</v>
      </c>
      <c r="H197" s="479">
        <v>0</v>
      </c>
    </row>
    <row r="198" spans="1:8" ht="11.1" customHeight="1">
      <c r="A198" s="391" t="s">
        <v>347</v>
      </c>
      <c r="B198" s="386" t="s">
        <v>348</v>
      </c>
      <c r="F198" s="28">
        <f t="shared" si="6"/>
        <v>0</v>
      </c>
      <c r="G198" s="28">
        <f t="shared" si="7"/>
        <v>0</v>
      </c>
      <c r="H198" s="479">
        <v>0</v>
      </c>
    </row>
    <row r="199" spans="1:8" ht="11.1" customHeight="1">
      <c r="A199" s="482" t="s">
        <v>443</v>
      </c>
      <c r="B199" s="481" t="s">
        <v>444</v>
      </c>
      <c r="F199" s="28">
        <f t="shared" si="6"/>
        <v>-1</v>
      </c>
      <c r="G199" s="28">
        <f t="shared" si="7"/>
        <v>0</v>
      </c>
      <c r="H199" s="479">
        <v>-1178</v>
      </c>
    </row>
    <row r="200" spans="1:8" ht="11.1" customHeight="1">
      <c r="A200" s="384"/>
      <c r="B200" s="386" t="s">
        <v>349</v>
      </c>
      <c r="F200" s="28">
        <f t="shared" si="6"/>
        <v>3447</v>
      </c>
      <c r="G200" s="28">
        <f t="shared" si="7"/>
        <v>0</v>
      </c>
      <c r="H200" s="479">
        <v>3446558</v>
      </c>
    </row>
    <row r="201" spans="1:8" ht="11.1" customHeight="1">
      <c r="A201" s="384"/>
      <c r="B201" s="386"/>
      <c r="F201" s="28">
        <f t="shared" si="6"/>
        <v>0</v>
      </c>
      <c r="G201" s="28">
        <f t="shared" si="7"/>
        <v>0</v>
      </c>
      <c r="H201" s="479"/>
    </row>
    <row r="202" spans="1:8" ht="11.1" customHeight="1">
      <c r="A202" s="387"/>
      <c r="B202" s="386" t="s">
        <v>350</v>
      </c>
      <c r="F202" s="28">
        <f t="shared" si="6"/>
        <v>16688</v>
      </c>
      <c r="G202" s="28">
        <f t="shared" si="7"/>
        <v>0</v>
      </c>
      <c r="H202" s="479">
        <v>16687773</v>
      </c>
    </row>
    <row r="203" spans="1:8" ht="11.1" customHeight="1">
      <c r="A203" s="387"/>
      <c r="B203" s="386"/>
      <c r="F203" s="28">
        <f t="shared" si="6"/>
        <v>0</v>
      </c>
      <c r="G203" s="28">
        <f t="shared" si="7"/>
        <v>0</v>
      </c>
      <c r="H203" s="479"/>
    </row>
    <row r="204" spans="1:8" ht="12.75">
      <c r="A204" s="387"/>
      <c r="B204" s="386" t="s">
        <v>351</v>
      </c>
      <c r="F204" s="28">
        <f t="shared" si="6"/>
        <v>201362</v>
      </c>
      <c r="G204" s="28">
        <f t="shared" si="7"/>
        <v>0</v>
      </c>
      <c r="H204" s="479">
        <v>201362146</v>
      </c>
    </row>
    <row r="205" spans="1:8" ht="11.1" customHeight="1">
      <c r="A205" s="387"/>
      <c r="B205" s="386"/>
      <c r="F205" s="28">
        <f t="shared" si="6"/>
        <v>0</v>
      </c>
      <c r="G205" s="28">
        <f t="shared" si="7"/>
        <v>0</v>
      </c>
      <c r="H205" s="479"/>
    </row>
    <row r="206" spans="1:8" ht="11.1" customHeight="1">
      <c r="A206" s="387"/>
      <c r="B206" s="386" t="s">
        <v>352</v>
      </c>
      <c r="F206" s="28">
        <f t="shared" si="6"/>
        <v>13523</v>
      </c>
      <c r="G206" s="28">
        <f t="shared" si="7"/>
        <v>0</v>
      </c>
      <c r="H206" s="479">
        <v>13523424</v>
      </c>
    </row>
    <row r="207" spans="1:8" ht="11.1" customHeight="1">
      <c r="A207" s="387"/>
      <c r="B207" s="386"/>
      <c r="F207" s="28">
        <f t="shared" si="6"/>
        <v>0</v>
      </c>
      <c r="G207" s="28">
        <f t="shared" si="7"/>
        <v>0</v>
      </c>
      <c r="H207" s="479"/>
    </row>
    <row r="208" spans="1:8" ht="12.75">
      <c r="A208" s="387"/>
      <c r="B208" s="386" t="s">
        <v>60</v>
      </c>
      <c r="F208" s="28">
        <f t="shared" si="6"/>
        <v>-1832</v>
      </c>
      <c r="G208" s="28">
        <f t="shared" si="7"/>
        <v>0</v>
      </c>
      <c r="H208" s="479">
        <v>-1832161</v>
      </c>
    </row>
    <row r="209" spans="1:8" ht="12.75">
      <c r="A209" s="387"/>
      <c r="B209" s="386" t="s">
        <v>353</v>
      </c>
      <c r="F209" s="28">
        <f t="shared" si="6"/>
        <v>5030</v>
      </c>
      <c r="G209" s="28">
        <f t="shared" si="7"/>
        <v>0</v>
      </c>
      <c r="H209" s="479">
        <v>5029683</v>
      </c>
    </row>
    <row r="210" spans="1:8" ht="12.75">
      <c r="A210" s="387"/>
      <c r="B210" s="386" t="s">
        <v>354</v>
      </c>
      <c r="F210" s="28">
        <f t="shared" si="6"/>
        <v>-25</v>
      </c>
      <c r="G210" s="28">
        <f t="shared" si="7"/>
        <v>0</v>
      </c>
      <c r="H210" s="479">
        <v>-25332</v>
      </c>
    </row>
    <row r="211" spans="1:8" ht="12.75">
      <c r="A211" s="384"/>
      <c r="B211" s="386" t="s">
        <v>355</v>
      </c>
      <c r="F211" s="28">
        <f t="shared" si="6"/>
        <v>10351</v>
      </c>
      <c r="G211" s="28">
        <f t="shared" si="7"/>
        <v>0</v>
      </c>
      <c r="H211" s="479">
        <v>10351234</v>
      </c>
    </row>
    <row r="212" spans="1:8" ht="11.1" customHeight="1">
      <c r="F212" s="28">
        <f t="shared" si="6"/>
        <v>0</v>
      </c>
      <c r="G212" s="28">
        <f t="shared" si="7"/>
        <v>0</v>
      </c>
      <c r="H212" s="479"/>
    </row>
    <row r="213" spans="1:8" ht="11.1" customHeight="1">
      <c r="A213" s="393"/>
      <c r="B213" s="394" t="s">
        <v>110</v>
      </c>
      <c r="F213" s="28">
        <f t="shared" si="6"/>
        <v>0</v>
      </c>
      <c r="G213" s="28">
        <f t="shared" si="7"/>
        <v>0</v>
      </c>
      <c r="H213" s="479"/>
    </row>
    <row r="214" spans="1:8" ht="11.1" customHeight="1">
      <c r="A214" s="393"/>
      <c r="B214" s="394" t="s">
        <v>356</v>
      </c>
      <c r="F214" s="28">
        <f t="shared" si="6"/>
        <v>0</v>
      </c>
      <c r="G214" s="28">
        <f t="shared" si="7"/>
        <v>0</v>
      </c>
    </row>
    <row r="215" spans="1:8" ht="11.1" customHeight="1">
      <c r="A215" s="395">
        <v>303000</v>
      </c>
      <c r="B215" s="396" t="s">
        <v>357</v>
      </c>
      <c r="F215" s="28">
        <f t="shared" si="6"/>
        <v>1012</v>
      </c>
      <c r="G215" s="28">
        <f t="shared" si="7"/>
        <v>0</v>
      </c>
      <c r="H215" s="483">
        <v>1011589</v>
      </c>
    </row>
    <row r="216" spans="1:8" ht="11.1" customHeight="1">
      <c r="A216" s="397" t="s">
        <v>358</v>
      </c>
      <c r="B216" s="394" t="s">
        <v>359</v>
      </c>
      <c r="F216" s="28">
        <f t="shared" si="6"/>
        <v>6628</v>
      </c>
      <c r="G216" s="28">
        <f t="shared" si="7"/>
        <v>0</v>
      </c>
      <c r="H216" s="483">
        <v>6628292</v>
      </c>
    </row>
    <row r="217" spans="1:8" ht="11.1" customHeight="1">
      <c r="A217" s="398"/>
      <c r="B217" s="394" t="s">
        <v>360</v>
      </c>
      <c r="F217" s="28">
        <f t="shared" si="6"/>
        <v>7640</v>
      </c>
      <c r="G217" s="28">
        <f t="shared" si="7"/>
        <v>0</v>
      </c>
      <c r="H217" s="484">
        <v>7639881</v>
      </c>
    </row>
    <row r="218" spans="1:8" ht="11.1" customHeight="1">
      <c r="A218" s="398"/>
      <c r="B218" s="394"/>
      <c r="F218" s="28">
        <f t="shared" ref="F218:F281" si="8">ROUND(H218/1000,0)</f>
        <v>0</v>
      </c>
      <c r="G218" s="28">
        <f t="shared" ref="G218:G281" si="9">ROUND(I218/1000,0)</f>
        <v>0</v>
      </c>
      <c r="H218" s="474"/>
    </row>
    <row r="219" spans="1:8" ht="11.1" customHeight="1">
      <c r="A219" s="398"/>
      <c r="B219" s="394" t="s">
        <v>361</v>
      </c>
      <c r="F219" s="28">
        <f t="shared" si="8"/>
        <v>0</v>
      </c>
      <c r="G219" s="28">
        <f t="shared" si="9"/>
        <v>0</v>
      </c>
      <c r="H219" s="474"/>
    </row>
    <row r="220" spans="1:8" ht="11.1" customHeight="1">
      <c r="A220" s="399" t="s">
        <v>362</v>
      </c>
      <c r="B220" s="394" t="s">
        <v>363</v>
      </c>
      <c r="F220" s="28">
        <f t="shared" si="8"/>
        <v>327</v>
      </c>
      <c r="G220" s="28">
        <f t="shared" si="9"/>
        <v>0</v>
      </c>
      <c r="H220" s="485">
        <v>326717</v>
      </c>
    </row>
    <row r="221" spans="1:8" ht="11.1" customHeight="1">
      <c r="A221" s="399" t="s">
        <v>364</v>
      </c>
      <c r="B221" s="394" t="s">
        <v>365</v>
      </c>
      <c r="F221" s="28">
        <f t="shared" si="8"/>
        <v>964</v>
      </c>
      <c r="G221" s="28">
        <f t="shared" si="9"/>
        <v>0</v>
      </c>
      <c r="H221" s="485">
        <v>964276</v>
      </c>
    </row>
    <row r="222" spans="1:8" ht="11.1" customHeight="1">
      <c r="A222" s="399" t="s">
        <v>366</v>
      </c>
      <c r="B222" s="394" t="s">
        <v>367</v>
      </c>
      <c r="F222" s="28">
        <f t="shared" si="8"/>
        <v>12827</v>
      </c>
      <c r="G222" s="28">
        <f t="shared" si="9"/>
        <v>0</v>
      </c>
      <c r="H222" s="485">
        <v>12827437</v>
      </c>
    </row>
    <row r="223" spans="1:8" ht="11.1" customHeight="1">
      <c r="A223" s="399">
        <v>353000</v>
      </c>
      <c r="B223" s="394" t="s">
        <v>368</v>
      </c>
      <c r="F223" s="28">
        <f t="shared" si="8"/>
        <v>731</v>
      </c>
      <c r="G223" s="28">
        <f t="shared" si="9"/>
        <v>0</v>
      </c>
      <c r="H223" s="485">
        <v>731030</v>
      </c>
    </row>
    <row r="224" spans="1:8" ht="11.1" customHeight="1">
      <c r="A224" s="399">
        <v>354000</v>
      </c>
      <c r="B224" s="394" t="s">
        <v>369</v>
      </c>
      <c r="F224" s="28">
        <f t="shared" si="8"/>
        <v>8030</v>
      </c>
      <c r="G224" s="28">
        <f t="shared" si="9"/>
        <v>0</v>
      </c>
      <c r="H224" s="485">
        <v>8030102</v>
      </c>
    </row>
    <row r="225" spans="1:8" ht="11.1" customHeight="1">
      <c r="A225" s="399">
        <v>355000</v>
      </c>
      <c r="B225" s="394" t="s">
        <v>370</v>
      </c>
      <c r="F225" s="28">
        <f t="shared" si="8"/>
        <v>151</v>
      </c>
      <c r="G225" s="28">
        <f t="shared" si="9"/>
        <v>0</v>
      </c>
      <c r="H225" s="485">
        <v>150852</v>
      </c>
    </row>
    <row r="226" spans="1:8" ht="11.1" customHeight="1">
      <c r="A226" s="399">
        <v>356000</v>
      </c>
      <c r="B226" s="394" t="s">
        <v>371</v>
      </c>
      <c r="F226" s="28">
        <f t="shared" si="8"/>
        <v>284</v>
      </c>
      <c r="G226" s="28">
        <f t="shared" si="9"/>
        <v>0</v>
      </c>
      <c r="H226" s="485">
        <v>283583</v>
      </c>
    </row>
    <row r="227" spans="1:8" ht="11.1" customHeight="1">
      <c r="A227" s="399">
        <v>357000</v>
      </c>
      <c r="B227" s="394" t="s">
        <v>281</v>
      </c>
      <c r="F227" s="28">
        <f t="shared" si="8"/>
        <v>1051</v>
      </c>
      <c r="G227" s="28">
        <f t="shared" si="9"/>
        <v>0</v>
      </c>
      <c r="H227" s="485">
        <v>1050781</v>
      </c>
    </row>
    <row r="228" spans="1:8" ht="11.1" customHeight="1">
      <c r="A228" s="399"/>
      <c r="B228" s="394" t="s">
        <v>372</v>
      </c>
      <c r="F228" s="28">
        <f t="shared" si="8"/>
        <v>24365</v>
      </c>
      <c r="G228" s="28">
        <f t="shared" si="9"/>
        <v>0</v>
      </c>
      <c r="H228" s="486">
        <v>24364778</v>
      </c>
    </row>
    <row r="229" spans="1:8" ht="11.1" customHeight="1">
      <c r="A229" s="399"/>
      <c r="B229" s="394"/>
      <c r="F229" s="28">
        <f t="shared" si="8"/>
        <v>0</v>
      </c>
      <c r="G229" s="28">
        <f t="shared" si="9"/>
        <v>0</v>
      </c>
      <c r="H229" s="485"/>
    </row>
    <row r="230" spans="1:8" ht="11.1" customHeight="1">
      <c r="A230" s="399"/>
      <c r="B230" s="394" t="s">
        <v>373</v>
      </c>
      <c r="F230" s="28">
        <f t="shared" si="8"/>
        <v>0</v>
      </c>
      <c r="G230" s="28">
        <f t="shared" si="9"/>
        <v>0</v>
      </c>
      <c r="H230" s="485"/>
    </row>
    <row r="231" spans="1:8" ht="11.1" customHeight="1">
      <c r="A231" s="399">
        <v>374200</v>
      </c>
      <c r="B231" s="394" t="s">
        <v>363</v>
      </c>
      <c r="F231" s="28">
        <f t="shared" si="8"/>
        <v>64</v>
      </c>
      <c r="G231" s="28">
        <f t="shared" si="9"/>
        <v>0</v>
      </c>
      <c r="H231" s="485">
        <v>64343</v>
      </c>
    </row>
    <row r="232" spans="1:8" ht="11.1" customHeight="1">
      <c r="A232" s="399">
        <v>374400</v>
      </c>
      <c r="B232" s="394" t="s">
        <v>363</v>
      </c>
      <c r="F232" s="28">
        <f t="shared" si="8"/>
        <v>1</v>
      </c>
      <c r="G232" s="28">
        <f t="shared" si="9"/>
        <v>0</v>
      </c>
      <c r="H232" s="485">
        <v>1098</v>
      </c>
    </row>
    <row r="233" spans="1:8" ht="11.1" customHeight="1">
      <c r="A233" s="399">
        <v>375000</v>
      </c>
      <c r="B233" s="394" t="s">
        <v>365</v>
      </c>
      <c r="F233" s="28">
        <f t="shared" si="8"/>
        <v>544</v>
      </c>
      <c r="G233" s="28">
        <f t="shared" si="9"/>
        <v>0</v>
      </c>
      <c r="H233" s="485">
        <v>543825</v>
      </c>
    </row>
    <row r="234" spans="1:8" ht="11.1" customHeight="1">
      <c r="A234" s="399">
        <v>376000</v>
      </c>
      <c r="B234" s="400" t="s">
        <v>299</v>
      </c>
      <c r="F234" s="28">
        <f t="shared" si="8"/>
        <v>147105</v>
      </c>
      <c r="G234" s="28">
        <f t="shared" si="9"/>
        <v>0</v>
      </c>
      <c r="H234" s="485">
        <v>147104925</v>
      </c>
    </row>
    <row r="235" spans="1:8" ht="11.1" customHeight="1">
      <c r="A235" s="399">
        <v>378000</v>
      </c>
      <c r="B235" s="394" t="s">
        <v>374</v>
      </c>
      <c r="F235" s="28">
        <f t="shared" si="8"/>
        <v>3189</v>
      </c>
      <c r="G235" s="28">
        <f t="shared" si="9"/>
        <v>0</v>
      </c>
      <c r="H235" s="485">
        <v>3188929</v>
      </c>
    </row>
    <row r="236" spans="1:8" ht="11.1" customHeight="1">
      <c r="A236" s="399">
        <v>379000</v>
      </c>
      <c r="B236" s="394" t="s">
        <v>375</v>
      </c>
      <c r="F236" s="28">
        <f t="shared" si="8"/>
        <v>1815</v>
      </c>
      <c r="G236" s="28">
        <f t="shared" si="9"/>
        <v>0</v>
      </c>
      <c r="H236" s="485">
        <v>1814880</v>
      </c>
    </row>
    <row r="237" spans="1:8" ht="11.1" customHeight="1">
      <c r="A237" s="399">
        <v>380000</v>
      </c>
      <c r="B237" s="394" t="s">
        <v>300</v>
      </c>
      <c r="F237" s="28">
        <f t="shared" si="8"/>
        <v>98135</v>
      </c>
      <c r="G237" s="28">
        <f t="shared" si="9"/>
        <v>0</v>
      </c>
      <c r="H237" s="485">
        <v>98134632</v>
      </c>
    </row>
    <row r="238" spans="1:8" ht="11.1" customHeight="1">
      <c r="A238" s="399">
        <v>381000</v>
      </c>
      <c r="B238" s="394" t="s">
        <v>376</v>
      </c>
      <c r="F238" s="28">
        <f t="shared" si="8"/>
        <v>42984</v>
      </c>
      <c r="G238" s="28">
        <f t="shared" si="9"/>
        <v>0</v>
      </c>
      <c r="H238" s="485">
        <v>42984253</v>
      </c>
    </row>
    <row r="239" spans="1:8" ht="11.1" customHeight="1">
      <c r="A239" s="399">
        <v>382000</v>
      </c>
      <c r="B239" s="394" t="s">
        <v>377</v>
      </c>
      <c r="F239" s="28">
        <f t="shared" si="8"/>
        <v>0</v>
      </c>
      <c r="G239" s="28">
        <f t="shared" si="9"/>
        <v>0</v>
      </c>
      <c r="H239" s="485">
        <v>0</v>
      </c>
    </row>
    <row r="240" spans="1:8" ht="11.1" customHeight="1">
      <c r="A240" s="399">
        <v>383000</v>
      </c>
      <c r="B240" s="394" t="s">
        <v>378</v>
      </c>
      <c r="F240" s="28">
        <f t="shared" si="8"/>
        <v>0</v>
      </c>
      <c r="G240" s="28">
        <f t="shared" si="9"/>
        <v>0</v>
      </c>
      <c r="H240" s="485">
        <v>0</v>
      </c>
    </row>
    <row r="241" spans="1:8" ht="11.1" customHeight="1">
      <c r="A241" s="399">
        <v>384000</v>
      </c>
      <c r="B241" s="394" t="s">
        <v>379</v>
      </c>
      <c r="F241" s="28">
        <f t="shared" si="8"/>
        <v>0</v>
      </c>
      <c r="G241" s="28">
        <f t="shared" si="9"/>
        <v>0</v>
      </c>
      <c r="H241" s="485">
        <v>0</v>
      </c>
    </row>
    <row r="242" spans="1:8" ht="11.1" customHeight="1">
      <c r="A242" s="399">
        <v>385000</v>
      </c>
      <c r="B242" s="394" t="s">
        <v>380</v>
      </c>
      <c r="F242" s="28">
        <f t="shared" si="8"/>
        <v>2315</v>
      </c>
      <c r="G242" s="28">
        <f t="shared" si="9"/>
        <v>0</v>
      </c>
      <c r="H242" s="485">
        <v>2315203</v>
      </c>
    </row>
    <row r="243" spans="1:8" ht="11.1" customHeight="1">
      <c r="A243" s="399">
        <v>387000</v>
      </c>
      <c r="B243" s="394" t="s">
        <v>281</v>
      </c>
      <c r="F243" s="28">
        <f t="shared" si="8"/>
        <v>0</v>
      </c>
      <c r="G243" s="28">
        <f t="shared" si="9"/>
        <v>0</v>
      </c>
      <c r="H243" s="485">
        <v>0</v>
      </c>
    </row>
    <row r="244" spans="1:8" ht="11.1" customHeight="1">
      <c r="A244" s="399"/>
      <c r="B244" s="394" t="s">
        <v>381</v>
      </c>
      <c r="F244" s="28">
        <f t="shared" si="8"/>
        <v>296152</v>
      </c>
      <c r="G244" s="28">
        <f t="shared" si="9"/>
        <v>0</v>
      </c>
      <c r="H244" s="486">
        <v>296152088</v>
      </c>
    </row>
    <row r="245" spans="1:8" ht="11.1" customHeight="1">
      <c r="A245" s="399"/>
      <c r="B245" s="394"/>
      <c r="F245" s="28">
        <f t="shared" si="8"/>
        <v>0</v>
      </c>
      <c r="G245" s="28">
        <f t="shared" si="9"/>
        <v>0</v>
      </c>
      <c r="H245" s="474"/>
    </row>
    <row r="246" spans="1:8" ht="11.1" customHeight="1">
      <c r="A246" s="399"/>
      <c r="B246" s="394" t="s">
        <v>382</v>
      </c>
      <c r="F246" s="28">
        <f t="shared" si="8"/>
        <v>0</v>
      </c>
      <c r="G246" s="28">
        <f t="shared" si="9"/>
        <v>0</v>
      </c>
      <c r="H246" s="474"/>
    </row>
    <row r="247" spans="1:8" ht="11.1" customHeight="1">
      <c r="A247" s="399" t="s">
        <v>383</v>
      </c>
      <c r="B247" s="394" t="s">
        <v>363</v>
      </c>
      <c r="F247" s="28">
        <f t="shared" si="8"/>
        <v>1176</v>
      </c>
      <c r="G247" s="28">
        <f t="shared" si="9"/>
        <v>0</v>
      </c>
      <c r="H247" s="489">
        <v>1175647</v>
      </c>
    </row>
    <row r="248" spans="1:8" ht="11.1" customHeight="1">
      <c r="A248" s="397" t="s">
        <v>384</v>
      </c>
      <c r="B248" s="394" t="s">
        <v>365</v>
      </c>
      <c r="F248" s="28">
        <f t="shared" si="8"/>
        <v>12350</v>
      </c>
      <c r="G248" s="28">
        <f t="shared" si="9"/>
        <v>0</v>
      </c>
      <c r="H248" s="489">
        <v>12349686</v>
      </c>
    </row>
    <row r="249" spans="1:8" ht="11.1" customHeight="1">
      <c r="A249" s="397" t="s">
        <v>385</v>
      </c>
      <c r="B249" s="394" t="s">
        <v>386</v>
      </c>
      <c r="F249" s="28">
        <f t="shared" si="8"/>
        <v>6763</v>
      </c>
      <c r="G249" s="28">
        <f t="shared" si="9"/>
        <v>0</v>
      </c>
      <c r="H249" s="489">
        <v>6763451</v>
      </c>
    </row>
    <row r="250" spans="1:8" ht="11.1" customHeight="1">
      <c r="A250" s="397" t="s">
        <v>387</v>
      </c>
      <c r="B250" s="394" t="s">
        <v>388</v>
      </c>
      <c r="F250" s="28">
        <f t="shared" si="8"/>
        <v>5688</v>
      </c>
      <c r="G250" s="28">
        <f t="shared" si="9"/>
        <v>0</v>
      </c>
      <c r="H250" s="489">
        <v>5688273</v>
      </c>
    </row>
    <row r="251" spans="1:8" ht="11.1" customHeight="1">
      <c r="A251" s="399">
        <v>393000</v>
      </c>
      <c r="B251" s="394" t="s">
        <v>389</v>
      </c>
      <c r="F251" s="28">
        <f t="shared" si="8"/>
        <v>358</v>
      </c>
      <c r="G251" s="28">
        <f t="shared" si="9"/>
        <v>0</v>
      </c>
      <c r="H251" s="489">
        <v>357613</v>
      </c>
    </row>
    <row r="252" spans="1:8" ht="11.1" customHeight="1">
      <c r="A252" s="399">
        <v>394000</v>
      </c>
      <c r="B252" s="394" t="s">
        <v>390</v>
      </c>
      <c r="F252" s="28">
        <f t="shared" si="8"/>
        <v>3072</v>
      </c>
      <c r="G252" s="28">
        <f t="shared" si="9"/>
        <v>0</v>
      </c>
      <c r="H252" s="489">
        <v>3072315</v>
      </c>
    </row>
    <row r="253" spans="1:8" ht="11.1" customHeight="1">
      <c r="A253" s="399">
        <v>395000</v>
      </c>
      <c r="B253" s="394" t="s">
        <v>391</v>
      </c>
      <c r="F253" s="28">
        <f t="shared" si="8"/>
        <v>273</v>
      </c>
      <c r="G253" s="28">
        <f t="shared" si="9"/>
        <v>0</v>
      </c>
      <c r="H253" s="489">
        <v>272714</v>
      </c>
    </row>
    <row r="254" spans="1:8" ht="11.1" customHeight="1">
      <c r="A254" s="399" t="s">
        <v>392</v>
      </c>
      <c r="B254" s="394" t="s">
        <v>393</v>
      </c>
      <c r="F254" s="28">
        <f t="shared" si="8"/>
        <v>3438</v>
      </c>
      <c r="G254" s="28">
        <f t="shared" si="9"/>
        <v>0</v>
      </c>
      <c r="H254" s="489">
        <v>3437571</v>
      </c>
    </row>
    <row r="255" spans="1:8" ht="11.1" customHeight="1">
      <c r="A255" s="399" t="s">
        <v>394</v>
      </c>
      <c r="B255" s="394" t="s">
        <v>395</v>
      </c>
      <c r="F255" s="28">
        <f t="shared" si="8"/>
        <v>3997</v>
      </c>
      <c r="G255" s="28">
        <f t="shared" si="9"/>
        <v>0</v>
      </c>
      <c r="H255" s="489">
        <v>3996605</v>
      </c>
    </row>
    <row r="256" spans="1:8" ht="11.1" customHeight="1">
      <c r="A256" s="399">
        <v>398000</v>
      </c>
      <c r="B256" s="394" t="s">
        <v>396</v>
      </c>
      <c r="F256" s="28">
        <f t="shared" si="8"/>
        <v>56</v>
      </c>
      <c r="G256" s="28">
        <f t="shared" si="9"/>
        <v>0</v>
      </c>
      <c r="H256" s="489">
        <v>55588</v>
      </c>
    </row>
    <row r="257" spans="1:8" ht="11.1" customHeight="1">
      <c r="A257" s="399"/>
      <c r="B257" s="394" t="s">
        <v>397</v>
      </c>
      <c r="F257" s="28">
        <f t="shared" si="8"/>
        <v>37169</v>
      </c>
      <c r="G257" s="28">
        <f t="shared" si="9"/>
        <v>0</v>
      </c>
      <c r="H257" s="488">
        <v>37169463</v>
      </c>
    </row>
    <row r="258" spans="1:8" ht="11.1" customHeight="1">
      <c r="A258" s="399"/>
      <c r="B258" s="394"/>
      <c r="F258" s="28">
        <f t="shared" si="8"/>
        <v>0</v>
      </c>
      <c r="G258" s="28">
        <f t="shared" si="9"/>
        <v>0</v>
      </c>
      <c r="H258" s="487"/>
    </row>
    <row r="259" spans="1:8" ht="11.1" customHeight="1">
      <c r="A259" s="399"/>
      <c r="B259" s="394" t="s">
        <v>398</v>
      </c>
      <c r="F259" s="28">
        <f t="shared" si="8"/>
        <v>365326</v>
      </c>
      <c r="G259" s="28">
        <f t="shared" si="9"/>
        <v>0</v>
      </c>
      <c r="H259" s="490">
        <v>365326210</v>
      </c>
    </row>
    <row r="260" spans="1:8" ht="11.1" customHeight="1">
      <c r="A260" s="399"/>
      <c r="B260" s="394"/>
      <c r="F260" s="28">
        <f t="shared" si="8"/>
        <v>0</v>
      </c>
      <c r="G260" s="28">
        <f t="shared" si="9"/>
        <v>0</v>
      </c>
      <c r="H260" s="474"/>
    </row>
    <row r="261" spans="1:8" ht="11.1" customHeight="1">
      <c r="A261" s="399"/>
      <c r="B261" s="394"/>
      <c r="F261" s="28">
        <f t="shared" si="8"/>
        <v>0</v>
      </c>
      <c r="G261" s="28">
        <f t="shared" si="9"/>
        <v>0</v>
      </c>
      <c r="H261" s="474"/>
    </row>
    <row r="262" spans="1:8" ht="11.1" customHeight="1">
      <c r="A262" s="397"/>
      <c r="B262" s="394" t="s">
        <v>69</v>
      </c>
      <c r="F262" s="28">
        <f t="shared" si="8"/>
        <v>0</v>
      </c>
      <c r="G262" s="28">
        <f t="shared" si="9"/>
        <v>0</v>
      </c>
      <c r="H262" s="474"/>
    </row>
    <row r="263" spans="1:8" ht="11.1" customHeight="1">
      <c r="A263" s="397"/>
      <c r="B263" s="394" t="s">
        <v>47</v>
      </c>
      <c r="F263" s="28">
        <f>-ROUND(H263/1000,0)</f>
        <v>8510</v>
      </c>
      <c r="G263" s="28">
        <f t="shared" si="9"/>
        <v>0</v>
      </c>
      <c r="H263" s="493">
        <v>-8510003</v>
      </c>
    </row>
    <row r="264" spans="1:8" ht="11.1" customHeight="1">
      <c r="A264" s="397"/>
      <c r="B264" s="394" t="s">
        <v>66</v>
      </c>
      <c r="F264" s="28">
        <f>-ROUND(H264/1000,0)</f>
        <v>102678</v>
      </c>
      <c r="G264" s="28">
        <f t="shared" si="9"/>
        <v>0</v>
      </c>
      <c r="H264" s="493">
        <v>-102677568</v>
      </c>
    </row>
    <row r="265" spans="1:8" ht="11.1" customHeight="1">
      <c r="A265" s="397"/>
      <c r="B265" s="394" t="s">
        <v>67</v>
      </c>
      <c r="F265" s="28">
        <f>-ROUND(H265/1000,0)</f>
        <v>8998</v>
      </c>
      <c r="G265" s="28">
        <f t="shared" si="9"/>
        <v>0</v>
      </c>
      <c r="H265" s="493">
        <v>-8998440</v>
      </c>
    </row>
    <row r="266" spans="1:8" ht="11.1" customHeight="1">
      <c r="A266" s="393"/>
      <c r="B266" s="394" t="s">
        <v>399</v>
      </c>
      <c r="F266" s="28">
        <f>-ROUND(H266/1000,0)</f>
        <v>120186</v>
      </c>
      <c r="G266" s="28">
        <f t="shared" si="9"/>
        <v>0</v>
      </c>
      <c r="H266" s="492">
        <v>-120186011</v>
      </c>
    </row>
    <row r="267" spans="1:8" ht="11.1" customHeight="1">
      <c r="A267" s="393"/>
      <c r="B267" s="394"/>
      <c r="F267" s="28">
        <f t="shared" si="8"/>
        <v>0</v>
      </c>
      <c r="G267" s="28">
        <f t="shared" si="9"/>
        <v>0</v>
      </c>
      <c r="H267" s="491"/>
    </row>
    <row r="268" spans="1:8" ht="11.1" customHeight="1">
      <c r="A268" s="393"/>
      <c r="B268" s="394" t="s">
        <v>400</v>
      </c>
      <c r="F268" s="28">
        <f t="shared" si="8"/>
        <v>0</v>
      </c>
      <c r="G268" s="28">
        <f t="shared" si="9"/>
        <v>0</v>
      </c>
      <c r="H268" s="491"/>
    </row>
    <row r="269" spans="1:8" ht="11.1" customHeight="1">
      <c r="A269" s="397"/>
      <c r="B269" s="394" t="s">
        <v>401</v>
      </c>
      <c r="F269" s="28">
        <f>-ROUND(H269/1000,0)</f>
        <v>89</v>
      </c>
      <c r="G269" s="28">
        <f t="shared" si="9"/>
        <v>0</v>
      </c>
      <c r="H269" s="491">
        <v>-89018</v>
      </c>
    </row>
    <row r="270" spans="1:8" ht="11.1" customHeight="1">
      <c r="A270" s="397"/>
      <c r="B270" s="394" t="s">
        <v>402</v>
      </c>
      <c r="F270" s="28">
        <f>-ROUND(H270/1000,0)</f>
        <v>3075</v>
      </c>
      <c r="G270" s="28">
        <f t="shared" si="9"/>
        <v>0</v>
      </c>
      <c r="H270" s="491">
        <v>-3074857</v>
      </c>
    </row>
    <row r="271" spans="1:8" ht="11.1" customHeight="1">
      <c r="A271" s="397"/>
      <c r="B271" s="394" t="s">
        <v>47</v>
      </c>
      <c r="F271" s="28">
        <f>-ROUND(H271/1000,0)</f>
        <v>167</v>
      </c>
      <c r="G271" s="28">
        <f t="shared" si="9"/>
        <v>0</v>
      </c>
      <c r="H271" s="491">
        <v>-167480</v>
      </c>
    </row>
    <row r="272" spans="1:8" ht="11.1" customHeight="1">
      <c r="A272" s="397"/>
      <c r="B272" s="394" t="s">
        <v>403</v>
      </c>
      <c r="F272" s="28">
        <f>-ROUND(H272/1000,0)</f>
        <v>24</v>
      </c>
      <c r="G272" s="28">
        <f t="shared" si="9"/>
        <v>0</v>
      </c>
      <c r="H272" s="491">
        <v>-24007</v>
      </c>
    </row>
    <row r="273" spans="1:8" ht="11.1" customHeight="1">
      <c r="A273" s="397"/>
      <c r="B273" s="394" t="s">
        <v>404</v>
      </c>
      <c r="F273" s="28">
        <f>-ROUND(H273/1000,0)</f>
        <v>3355</v>
      </c>
      <c r="G273" s="28">
        <f t="shared" si="9"/>
        <v>0</v>
      </c>
      <c r="H273" s="492">
        <v>-3355362</v>
      </c>
    </row>
    <row r="274" spans="1:8" ht="11.1" customHeight="1">
      <c r="A274" s="397"/>
      <c r="B274" s="394"/>
      <c r="F274" s="28">
        <f t="shared" si="8"/>
        <v>0</v>
      </c>
      <c r="G274" s="28">
        <f t="shared" si="9"/>
        <v>0</v>
      </c>
      <c r="H274" s="491"/>
    </row>
    <row r="275" spans="1:8" ht="11.1" customHeight="1">
      <c r="A275" s="397"/>
      <c r="B275" s="394" t="s">
        <v>405</v>
      </c>
      <c r="F275" s="28">
        <f>-ROUND(H275/1000,0)</f>
        <v>123541</v>
      </c>
      <c r="G275" s="28">
        <f t="shared" si="9"/>
        <v>0</v>
      </c>
      <c r="H275" s="492">
        <v>-123541373</v>
      </c>
    </row>
    <row r="276" spans="1:8" ht="11.1" customHeight="1">
      <c r="A276" s="397"/>
      <c r="B276" s="394"/>
      <c r="F276" s="28">
        <f t="shared" si="8"/>
        <v>0</v>
      </c>
      <c r="G276" s="28">
        <f t="shared" si="9"/>
        <v>0</v>
      </c>
      <c r="H276" s="491"/>
    </row>
    <row r="277" spans="1:8" ht="11.1" customHeight="1">
      <c r="A277" s="393"/>
      <c r="B277" s="394" t="s">
        <v>406</v>
      </c>
      <c r="F277" s="28">
        <f t="shared" si="8"/>
        <v>241785</v>
      </c>
      <c r="G277" s="28">
        <f t="shared" si="9"/>
        <v>0</v>
      </c>
      <c r="H277" s="492">
        <v>241784837</v>
      </c>
    </row>
    <row r="278" spans="1:8" ht="11.1" customHeight="1">
      <c r="A278" s="393"/>
      <c r="B278" s="394"/>
      <c r="F278" s="28">
        <f t="shared" si="8"/>
        <v>0</v>
      </c>
      <c r="G278" s="28">
        <f t="shared" si="9"/>
        <v>0</v>
      </c>
      <c r="H278" s="474"/>
    </row>
    <row r="279" spans="1:8" ht="11.1" customHeight="1">
      <c r="A279" s="401"/>
      <c r="B279" s="402" t="s">
        <v>407</v>
      </c>
      <c r="F279" s="28">
        <f t="shared" si="8"/>
        <v>0</v>
      </c>
      <c r="G279" s="28">
        <f t="shared" si="9"/>
        <v>0</v>
      </c>
      <c r="H279" s="474"/>
    </row>
    <row r="280" spans="1:8" ht="11.1" customHeight="1">
      <c r="A280" s="403">
        <v>282900</v>
      </c>
      <c r="B280" s="402" t="s">
        <v>408</v>
      </c>
      <c r="F280" s="28">
        <f t="shared" si="8"/>
        <v>-40319</v>
      </c>
      <c r="G280" s="28">
        <f t="shared" si="9"/>
        <v>0</v>
      </c>
      <c r="H280" s="499">
        <v>-40319352</v>
      </c>
    </row>
    <row r="281" spans="1:8" ht="11.1" customHeight="1">
      <c r="A281" s="403">
        <v>282900</v>
      </c>
      <c r="B281" s="402" t="s">
        <v>409</v>
      </c>
      <c r="F281" s="28">
        <f t="shared" si="8"/>
        <v>-4929</v>
      </c>
      <c r="G281" s="28">
        <f t="shared" si="9"/>
        <v>0</v>
      </c>
      <c r="H281" s="499">
        <v>-4928912</v>
      </c>
    </row>
    <row r="282" spans="1:8" ht="11.1" customHeight="1">
      <c r="A282" s="496">
        <v>283750</v>
      </c>
      <c r="B282" s="495" t="s">
        <v>445</v>
      </c>
      <c r="F282" s="28">
        <f t="shared" ref="F282" si="10">ROUND(H282/1000,0)</f>
        <v>-43</v>
      </c>
      <c r="G282" s="28">
        <f t="shared" ref="G282" si="11">ROUND(I282/1000,0)</f>
        <v>0</v>
      </c>
      <c r="H282" s="499">
        <v>-42581</v>
      </c>
    </row>
    <row r="283" spans="1:8" ht="11.1" customHeight="1">
      <c r="A283" s="403">
        <v>283850</v>
      </c>
      <c r="B283" s="402" t="s">
        <v>410</v>
      </c>
      <c r="F283" s="28">
        <f t="shared" ref="F283:F299" si="12">ROUND(H283/1000,0)</f>
        <v>-872</v>
      </c>
      <c r="G283" s="28">
        <f t="shared" ref="G283:G299" si="13">ROUND(I283/1000,0)</f>
        <v>0</v>
      </c>
      <c r="H283" s="499">
        <v>-871991</v>
      </c>
    </row>
    <row r="284" spans="1:8" ht="12.75">
      <c r="A284" s="397"/>
      <c r="B284" s="394" t="s">
        <v>411</v>
      </c>
      <c r="F284" s="28">
        <f t="shared" si="12"/>
        <v>-46163</v>
      </c>
      <c r="G284" s="28">
        <f t="shared" si="13"/>
        <v>0</v>
      </c>
      <c r="H284" s="498">
        <v>-46162836</v>
      </c>
    </row>
    <row r="285" spans="1:8" ht="11.1" customHeight="1">
      <c r="A285" s="393"/>
      <c r="B285" s="394"/>
      <c r="F285" s="28">
        <f t="shared" si="12"/>
        <v>0</v>
      </c>
      <c r="G285" s="28">
        <f t="shared" si="13"/>
        <v>0</v>
      </c>
      <c r="H285" s="497"/>
    </row>
    <row r="286" spans="1:8" ht="12.75">
      <c r="A286" s="393"/>
      <c r="B286" s="394" t="s">
        <v>412</v>
      </c>
      <c r="F286" s="28">
        <f t="shared" si="12"/>
        <v>195622</v>
      </c>
      <c r="G286" s="28">
        <f t="shared" si="13"/>
        <v>0</v>
      </c>
      <c r="H286" s="498">
        <v>195622001</v>
      </c>
    </row>
    <row r="287" spans="1:8" ht="11.1" customHeight="1">
      <c r="F287" s="28">
        <f t="shared" si="12"/>
        <v>0</v>
      </c>
      <c r="G287" s="28">
        <f t="shared" si="13"/>
        <v>0</v>
      </c>
      <c r="H287" s="494"/>
    </row>
    <row r="288" spans="1:8" ht="11.1" customHeight="1">
      <c r="A288" s="404"/>
      <c r="B288" s="405" t="s">
        <v>413</v>
      </c>
      <c r="F288" s="28">
        <f t="shared" si="12"/>
        <v>0</v>
      </c>
      <c r="G288" s="28">
        <f t="shared" si="13"/>
        <v>0</v>
      </c>
    </row>
    <row r="289" spans="1:8" ht="11.1" customHeight="1">
      <c r="A289" s="406">
        <v>253850</v>
      </c>
      <c r="B289" s="405" t="s">
        <v>414</v>
      </c>
      <c r="F289" s="28">
        <f t="shared" si="12"/>
        <v>0</v>
      </c>
      <c r="G289" s="28">
        <f t="shared" si="13"/>
        <v>0</v>
      </c>
      <c r="H289" s="500">
        <v>0</v>
      </c>
    </row>
    <row r="290" spans="1:8" ht="11.1" customHeight="1">
      <c r="A290" s="406">
        <v>190850</v>
      </c>
      <c r="B290" s="405" t="s">
        <v>415</v>
      </c>
      <c r="F290" s="28">
        <f t="shared" si="12"/>
        <v>0</v>
      </c>
      <c r="G290" s="28">
        <f t="shared" si="13"/>
        <v>0</v>
      </c>
      <c r="H290" s="500">
        <v>0</v>
      </c>
    </row>
    <row r="291" spans="1:8" ht="11.1" customHeight="1">
      <c r="A291" s="407">
        <v>117100</v>
      </c>
      <c r="B291" s="408" t="s">
        <v>416</v>
      </c>
      <c r="F291" s="28">
        <f t="shared" si="12"/>
        <v>4011</v>
      </c>
      <c r="G291" s="28">
        <f t="shared" si="13"/>
        <v>0</v>
      </c>
      <c r="H291" s="503">
        <v>4011172</v>
      </c>
    </row>
    <row r="292" spans="1:8" ht="11.1" customHeight="1">
      <c r="A292" s="407">
        <v>164100</v>
      </c>
      <c r="B292" s="408" t="s">
        <v>417</v>
      </c>
      <c r="F292" s="28">
        <f t="shared" si="12"/>
        <v>9096</v>
      </c>
      <c r="G292" s="28">
        <f t="shared" si="13"/>
        <v>0</v>
      </c>
      <c r="H292" s="503">
        <v>9095884</v>
      </c>
    </row>
    <row r="293" spans="1:8" ht="11.1" customHeight="1">
      <c r="A293" s="407">
        <v>252000</v>
      </c>
      <c r="B293" s="409" t="s">
        <v>418</v>
      </c>
      <c r="F293" s="28">
        <f t="shared" si="12"/>
        <v>-18</v>
      </c>
      <c r="G293" s="28">
        <f t="shared" si="13"/>
        <v>0</v>
      </c>
      <c r="H293" s="504">
        <v>-17559</v>
      </c>
    </row>
    <row r="294" spans="1:8" ht="11.1" customHeight="1">
      <c r="A294" s="407">
        <v>235199</v>
      </c>
      <c r="B294" s="409" t="s">
        <v>419</v>
      </c>
      <c r="F294" s="28">
        <f t="shared" si="12"/>
        <v>-798</v>
      </c>
      <c r="G294" s="28">
        <f t="shared" si="13"/>
        <v>0</v>
      </c>
      <c r="H294" s="504">
        <v>-798120</v>
      </c>
    </row>
    <row r="295" spans="1:8" ht="11.1" customHeight="1">
      <c r="A295" s="410"/>
      <c r="B295" s="411" t="s">
        <v>420</v>
      </c>
      <c r="F295" s="28">
        <f t="shared" si="12"/>
        <v>0</v>
      </c>
      <c r="G295" s="28">
        <f t="shared" si="13"/>
        <v>0</v>
      </c>
      <c r="H295" s="504">
        <v>0</v>
      </c>
    </row>
    <row r="296" spans="1:8" ht="11.1" customHeight="1">
      <c r="A296" s="407">
        <v>186710</v>
      </c>
      <c r="B296" s="408" t="s">
        <v>421</v>
      </c>
      <c r="F296" s="28">
        <f t="shared" si="12"/>
        <v>0</v>
      </c>
      <c r="G296" s="28">
        <f t="shared" si="13"/>
        <v>0</v>
      </c>
      <c r="H296" s="503">
        <v>0</v>
      </c>
    </row>
    <row r="297" spans="1:8" ht="12.75">
      <c r="A297" s="409"/>
      <c r="B297" s="405" t="s">
        <v>422</v>
      </c>
      <c r="F297" s="28">
        <f t="shared" si="12"/>
        <v>12291</v>
      </c>
      <c r="G297" s="28">
        <f t="shared" si="13"/>
        <v>0</v>
      </c>
      <c r="H297" s="501">
        <v>12291377</v>
      </c>
    </row>
    <row r="298" spans="1:8" ht="11.1" customHeight="1">
      <c r="A298" s="409"/>
      <c r="B298" s="405"/>
      <c r="F298" s="28">
        <f t="shared" si="12"/>
        <v>0</v>
      </c>
      <c r="G298" s="28">
        <f t="shared" si="13"/>
        <v>0</v>
      </c>
      <c r="H298" s="500"/>
    </row>
    <row r="299" spans="1:8" ht="11.1" customHeight="1">
      <c r="A299" s="409"/>
      <c r="B299" s="405" t="s">
        <v>423</v>
      </c>
      <c r="F299" s="28">
        <f t="shared" si="12"/>
        <v>207913</v>
      </c>
      <c r="G299" s="28">
        <f t="shared" si="13"/>
        <v>0</v>
      </c>
      <c r="H299" s="502">
        <v>207913378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89" orientation="portrait" horizontalDpi="300" verticalDpi="300" r:id="rId3"/>
  <headerFooter alignWithMargins="0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40"/>
  <sheetViews>
    <sheetView zoomScaleNormal="100" workbookViewId="0">
      <selection activeCell="N32" sqref="N32"/>
    </sheetView>
  </sheetViews>
  <sheetFormatPr defaultColWidth="10.7109375" defaultRowHeight="12.75"/>
  <cols>
    <col min="1" max="1" width="8.28515625" style="271" customWidth="1"/>
    <col min="2" max="2" width="34" style="272" customWidth="1"/>
    <col min="3" max="3" width="11.85546875" style="266" customWidth="1"/>
    <col min="4" max="4" width="14.7109375" style="273" customWidth="1"/>
    <col min="5" max="5" width="11.140625" style="266" bestFit="1" customWidth="1"/>
    <col min="6" max="6" width="4.140625" style="266" customWidth="1"/>
    <col min="7" max="7" width="11.140625" style="266" customWidth="1"/>
    <col min="8" max="9" width="11.140625" style="266" hidden="1" customWidth="1"/>
    <col min="10" max="10" width="14" style="266" hidden="1" customWidth="1"/>
    <col min="11" max="11" width="5" style="266" customWidth="1"/>
    <col min="12" max="12" width="14.140625" style="266" hidden="1" customWidth="1"/>
    <col min="13" max="13" width="15.140625" style="266" customWidth="1"/>
    <col min="14" max="14" width="2.28515625" style="266" customWidth="1"/>
    <col min="15" max="17" width="10.7109375" style="266"/>
    <col min="18" max="18" width="12.28515625" style="266" bestFit="1" customWidth="1"/>
    <col min="19" max="16384" width="10.7109375" style="266"/>
  </cols>
  <sheetData>
    <row r="1" spans="1:18">
      <c r="A1" s="591" t="s">
        <v>117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</row>
    <row r="2" spans="1:18">
      <c r="A2" s="592" t="s">
        <v>131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</row>
    <row r="3" spans="1:18">
      <c r="A3" s="592" t="s">
        <v>243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</row>
    <row r="4" spans="1:18">
      <c r="A4" s="593" t="str">
        <f>'ROO INPUT'!A5:C5</f>
        <v>TWELVE MONTHS ENDED DECEMBER 31, 2012</v>
      </c>
      <c r="B4" s="593"/>
      <c r="C4" s="593"/>
      <c r="D4" s="593"/>
      <c r="E4" s="593"/>
      <c r="F4" s="593"/>
      <c r="G4" s="593"/>
      <c r="H4" s="593"/>
      <c r="I4" s="593"/>
      <c r="J4" s="593"/>
      <c r="K4" s="593"/>
    </row>
    <row r="5" spans="1:18">
      <c r="A5" s="594" t="s">
        <v>122</v>
      </c>
      <c r="B5" s="594"/>
      <c r="C5" s="594"/>
      <c r="D5" s="594"/>
      <c r="E5" s="594"/>
      <c r="F5" s="594"/>
      <c r="G5" s="594"/>
      <c r="H5" s="594"/>
      <c r="I5" s="594"/>
      <c r="J5" s="594"/>
      <c r="K5" s="594"/>
    </row>
    <row r="6" spans="1:18" ht="13.5" thickBot="1">
      <c r="A6" s="267"/>
      <c r="B6" s="268"/>
      <c r="C6" s="269"/>
      <c r="D6" s="269"/>
      <c r="G6" s="270" t="s">
        <v>216</v>
      </c>
      <c r="L6" s="270" t="s">
        <v>216</v>
      </c>
    </row>
    <row r="7" spans="1:18">
      <c r="C7" s="590" t="s">
        <v>131</v>
      </c>
      <c r="D7" s="590"/>
      <c r="E7" s="590"/>
      <c r="F7" s="432"/>
      <c r="G7" s="270" t="s">
        <v>217</v>
      </c>
      <c r="H7" s="432"/>
      <c r="I7" s="432"/>
      <c r="J7" s="432"/>
      <c r="L7" s="270" t="s">
        <v>217</v>
      </c>
      <c r="M7" s="455" t="s">
        <v>189</v>
      </c>
      <c r="N7" s="456"/>
      <c r="O7" s="456"/>
      <c r="P7" s="456"/>
      <c r="Q7" s="456"/>
      <c r="R7" s="457"/>
    </row>
    <row r="8" spans="1:18">
      <c r="C8" s="432" t="s">
        <v>22</v>
      </c>
      <c r="D8" s="565" t="s">
        <v>436</v>
      </c>
      <c r="E8" s="564"/>
      <c r="F8" s="564"/>
      <c r="G8" s="270"/>
      <c r="H8" s="564"/>
      <c r="I8" s="564"/>
      <c r="J8" s="564"/>
      <c r="L8" s="270" t="s">
        <v>218</v>
      </c>
      <c r="M8" s="458"/>
      <c r="N8" s="459"/>
      <c r="O8" s="460"/>
      <c r="P8" s="461"/>
      <c r="Q8" s="462" t="s">
        <v>17</v>
      </c>
      <c r="R8" s="463"/>
    </row>
    <row r="9" spans="1:18">
      <c r="C9" s="563">
        <f>'ADJ DETAIL INPUT'!S11</f>
        <v>2.1199999999999974</v>
      </c>
      <c r="D9" s="563" t="s">
        <v>176</v>
      </c>
      <c r="E9" s="564"/>
      <c r="F9" s="564"/>
      <c r="G9" s="270" t="s">
        <v>448</v>
      </c>
      <c r="H9" s="564"/>
      <c r="I9" s="564"/>
      <c r="J9" s="564"/>
      <c r="L9" s="270"/>
      <c r="M9" s="464"/>
      <c r="N9" s="462"/>
      <c r="O9" s="462" t="s">
        <v>137</v>
      </c>
      <c r="P9" s="462" t="s">
        <v>17</v>
      </c>
      <c r="Q9" s="462" t="s">
        <v>138</v>
      </c>
      <c r="R9" s="463"/>
    </row>
    <row r="10" spans="1:18">
      <c r="B10" s="274" t="s">
        <v>123</v>
      </c>
      <c r="C10" s="571" t="s">
        <v>219</v>
      </c>
      <c r="D10" s="275" t="s">
        <v>124</v>
      </c>
      <c r="E10" s="275" t="s">
        <v>220</v>
      </c>
      <c r="F10" s="565"/>
      <c r="G10" s="275">
        <f>D11</f>
        <v>0</v>
      </c>
      <c r="H10" s="565"/>
      <c r="I10" s="565"/>
      <c r="J10" s="565"/>
      <c r="L10" s="275" t="str">
        <f>D10</f>
        <v>Adjustments</v>
      </c>
      <c r="M10" s="465" t="s">
        <v>139</v>
      </c>
      <c r="N10" s="462"/>
      <c r="O10" s="466" t="s">
        <v>140</v>
      </c>
      <c r="P10" s="466" t="s">
        <v>141</v>
      </c>
      <c r="Q10" s="466" t="s">
        <v>141</v>
      </c>
      <c r="R10" s="463"/>
    </row>
    <row r="11" spans="1:18">
      <c r="A11" s="271">
        <f>'ADJ SUMMARY'!A9</f>
        <v>1</v>
      </c>
      <c r="B11" s="272" t="str">
        <f>'ADJ SUMMARY'!C9</f>
        <v>Per Results Report</v>
      </c>
      <c r="C11" s="434">
        <f>'ADJ SUMMARY'!E9</f>
        <v>207913</v>
      </c>
      <c r="D11" s="434"/>
      <c r="E11" s="566">
        <f>SUM(C11:D11)</f>
        <v>207913</v>
      </c>
      <c r="F11" s="566"/>
      <c r="G11" s="575">
        <f>ROUND(C11*$C$30*-$D$37,0)+(C34*0.35)</f>
        <v>88.349999999999909</v>
      </c>
      <c r="H11" s="566"/>
      <c r="I11" s="566"/>
      <c r="J11" s="566"/>
      <c r="K11" s="297"/>
      <c r="L11" s="297">
        <f t="shared" ref="L11:L13" si="0">D11</f>
        <v>0</v>
      </c>
      <c r="M11" s="467" t="s">
        <v>186</v>
      </c>
      <c r="N11" s="468"/>
      <c r="O11" s="469">
        <v>0.5081</v>
      </c>
      <c r="P11" s="583">
        <v>5.713E-2</v>
      </c>
      <c r="Q11" s="469">
        <f>ROUND(O11*P11,4)</f>
        <v>2.9000000000000001E-2</v>
      </c>
      <c r="R11" s="470" t="s">
        <v>172</v>
      </c>
    </row>
    <row r="12" spans="1:18">
      <c r="A12" s="271">
        <f>'ADJ SUMMARY'!A10</f>
        <v>1.01</v>
      </c>
      <c r="B12" s="272" t="str">
        <f>'ADJ SUMMARY'!C10</f>
        <v>Deferred FIT Rate Base</v>
      </c>
      <c r="C12" s="566"/>
      <c r="D12" s="434">
        <f>'ADJ SUMMARY'!E10</f>
        <v>-335</v>
      </c>
      <c r="E12" s="566">
        <f>SUM(C12:D12)</f>
        <v>-335</v>
      </c>
      <c r="F12" s="566"/>
      <c r="G12" s="297">
        <f>ROUND(D12*$C$30*-$D$37,0)</f>
        <v>3</v>
      </c>
      <c r="H12" s="566"/>
      <c r="I12" s="566"/>
      <c r="J12" s="566"/>
      <c r="K12" s="297"/>
      <c r="L12" s="297">
        <f t="shared" si="0"/>
        <v>-335</v>
      </c>
      <c r="M12" s="467"/>
      <c r="N12" s="468"/>
      <c r="O12" s="469"/>
      <c r="P12" s="583"/>
      <c r="Q12" s="469"/>
      <c r="R12" s="471">
        <f>SUM(Q11)</f>
        <v>2.9000000000000001E-2</v>
      </c>
    </row>
    <row r="13" spans="1:18">
      <c r="A13" s="271">
        <f>'ADJ SUMMARY'!A11</f>
        <v>1.02</v>
      </c>
      <c r="B13" s="272" t="str">
        <f>'ADJ SUMMARY'!C11</f>
        <v>Deferred Debits and Credits</v>
      </c>
      <c r="C13" s="566"/>
      <c r="D13" s="434">
        <f>'ADJ SUMMARY'!E11</f>
        <v>0</v>
      </c>
      <c r="E13" s="566">
        <f t="shared" ref="E13:E25" si="1">SUM(C13:D13)</f>
        <v>0</v>
      </c>
      <c r="F13" s="566"/>
      <c r="G13" s="297">
        <f>ROUND(D13*$C$30*-$D$37,0)</f>
        <v>0</v>
      </c>
      <c r="H13" s="566"/>
      <c r="I13" s="566"/>
      <c r="J13" s="566"/>
      <c r="K13" s="297"/>
      <c r="L13" s="297">
        <f t="shared" si="0"/>
        <v>0</v>
      </c>
      <c r="M13" s="467" t="s">
        <v>179</v>
      </c>
      <c r="N13" s="468"/>
      <c r="O13" s="469">
        <v>0.4919</v>
      </c>
      <c r="P13" s="469">
        <v>0.10199999999999999</v>
      </c>
      <c r="Q13" s="469">
        <f>ROUND(O13*P13,4)</f>
        <v>5.0200000000000002E-2</v>
      </c>
      <c r="R13" s="463"/>
    </row>
    <row r="14" spans="1:18">
      <c r="A14" s="271">
        <f>'ADJ SUMMARY'!A12</f>
        <v>2.0099999999999998</v>
      </c>
      <c r="B14" s="272" t="str">
        <f>'ADJ SUMMARY'!C12</f>
        <v>Revenue Normalization &amp; Gas Cost Adjust</v>
      </c>
      <c r="C14" s="566"/>
      <c r="D14" s="434">
        <f>'ADJ SUMMARY'!E12</f>
        <v>0</v>
      </c>
      <c r="E14" s="566">
        <f t="shared" si="1"/>
        <v>0</v>
      </c>
      <c r="F14" s="566"/>
      <c r="G14" s="297">
        <f t="shared" ref="G14:G25" si="2">ROUND(D14*$C$30*-$D$37,0)</f>
        <v>0</v>
      </c>
      <c r="H14" s="566"/>
      <c r="I14" s="576">
        <f>SUM(G11:G14)</f>
        <v>91.349999999999909</v>
      </c>
      <c r="J14" s="577">
        <f>I14-('ADJ DETAIL INPUT'!S54+'ADJ DETAIL INPUT'!T55)</f>
        <v>-5.0250000000090722E-2</v>
      </c>
      <c r="K14" s="297"/>
      <c r="L14" s="297">
        <f t="shared" ref="L14:L25" si="3">D14</f>
        <v>0</v>
      </c>
      <c r="M14" s="467" t="s">
        <v>29</v>
      </c>
      <c r="N14" s="472"/>
      <c r="O14" s="473">
        <f>SUM(O11:O13)</f>
        <v>1</v>
      </c>
      <c r="P14" s="469"/>
      <c r="Q14" s="473">
        <f>SUM(Q11:Q13)</f>
        <v>7.9200000000000007E-2</v>
      </c>
      <c r="R14" s="463"/>
    </row>
    <row r="15" spans="1:18" ht="13.5" thickBot="1">
      <c r="A15" s="271">
        <f>'ADJ SUMMARY'!A13</f>
        <v>2.0199999999999996</v>
      </c>
      <c r="B15" s="272" t="str">
        <f>'ADJ SUMMARY'!C13</f>
        <v>Eliminate B &amp; O Taxes</v>
      </c>
      <c r="C15" s="566"/>
      <c r="D15" s="434">
        <f>'ADJ SUMMARY'!E13</f>
        <v>0</v>
      </c>
      <c r="E15" s="566">
        <f t="shared" si="1"/>
        <v>0</v>
      </c>
      <c r="F15" s="566"/>
      <c r="G15" s="297">
        <f t="shared" si="2"/>
        <v>0</v>
      </c>
      <c r="H15" s="566"/>
      <c r="I15" s="578" t="s">
        <v>449</v>
      </c>
      <c r="J15" s="579"/>
      <c r="K15" s="297"/>
      <c r="L15" s="297">
        <f t="shared" si="3"/>
        <v>0</v>
      </c>
      <c r="M15" s="439"/>
      <c r="N15" s="440"/>
      <c r="O15" s="584"/>
      <c r="P15" s="584"/>
      <c r="Q15" s="584"/>
      <c r="R15" s="585"/>
    </row>
    <row r="16" spans="1:18">
      <c r="A16" s="271">
        <f>'ADJ SUMMARY'!A14</f>
        <v>2.0299999999999994</v>
      </c>
      <c r="B16" s="272" t="str">
        <f>'ADJ SUMMARY'!C14</f>
        <v>Property Tax</v>
      </c>
      <c r="C16" s="566"/>
      <c r="D16" s="434">
        <f>'ADJ SUMMARY'!E14</f>
        <v>0</v>
      </c>
      <c r="E16" s="566">
        <f t="shared" si="1"/>
        <v>0</v>
      </c>
      <c r="F16" s="566"/>
      <c r="G16" s="297">
        <f t="shared" si="2"/>
        <v>0</v>
      </c>
      <c r="H16" s="566"/>
      <c r="I16" s="566"/>
      <c r="J16" s="566"/>
      <c r="K16" s="297"/>
      <c r="L16" s="297">
        <f t="shared" si="3"/>
        <v>0</v>
      </c>
      <c r="O16" s="283"/>
      <c r="P16" s="283"/>
      <c r="Q16" s="283"/>
      <c r="R16" s="283"/>
    </row>
    <row r="17" spans="1:18">
      <c r="A17" s="271">
        <f>'ADJ SUMMARY'!A15</f>
        <v>2.0399999999999991</v>
      </c>
      <c r="B17" s="272" t="str">
        <f>'ADJ SUMMARY'!C15</f>
        <v>Uncollectible Expense</v>
      </c>
      <c r="C17" s="566"/>
      <c r="D17" s="434">
        <f>'ADJ SUMMARY'!E15</f>
        <v>0</v>
      </c>
      <c r="E17" s="566">
        <f t="shared" si="1"/>
        <v>0</v>
      </c>
      <c r="F17" s="566"/>
      <c r="G17" s="297">
        <f t="shared" si="2"/>
        <v>0</v>
      </c>
      <c r="H17" s="566"/>
      <c r="I17" s="566"/>
      <c r="J17" s="566"/>
      <c r="K17" s="297"/>
      <c r="L17" s="297">
        <f t="shared" si="3"/>
        <v>0</v>
      </c>
      <c r="O17" s="283"/>
      <c r="P17" s="283"/>
      <c r="Q17" s="283"/>
      <c r="R17" s="283"/>
    </row>
    <row r="18" spans="1:18">
      <c r="A18" s="271">
        <f>'ADJ SUMMARY'!A16</f>
        <v>2.0499999999999989</v>
      </c>
      <c r="B18" s="272" t="str">
        <f>'ADJ SUMMARY'!C16</f>
        <v>Regulatory Expense Adjustment</v>
      </c>
      <c r="C18" s="566"/>
      <c r="D18" s="434">
        <f>'ADJ SUMMARY'!E16</f>
        <v>0</v>
      </c>
      <c r="E18" s="566">
        <f t="shared" si="1"/>
        <v>0</v>
      </c>
      <c r="F18" s="566"/>
      <c r="G18" s="297">
        <f t="shared" si="2"/>
        <v>0</v>
      </c>
      <c r="H18" s="566"/>
      <c r="I18" s="566"/>
      <c r="J18" s="566"/>
      <c r="K18" s="297"/>
      <c r="L18" s="297">
        <f t="shared" si="3"/>
        <v>0</v>
      </c>
      <c r="O18" s="283"/>
      <c r="P18" s="283"/>
      <c r="Q18" s="283"/>
      <c r="R18" s="283"/>
    </row>
    <row r="19" spans="1:18">
      <c r="A19" s="271">
        <f>'ADJ SUMMARY'!A17</f>
        <v>2.0599999999999987</v>
      </c>
      <c r="B19" s="272" t="str">
        <f>'ADJ SUMMARY'!C17</f>
        <v>Injuries and Damages</v>
      </c>
      <c r="C19" s="566"/>
      <c r="D19" s="434">
        <f>'ADJ SUMMARY'!E17</f>
        <v>0</v>
      </c>
      <c r="E19" s="566">
        <f t="shared" si="1"/>
        <v>0</v>
      </c>
      <c r="F19" s="566"/>
      <c r="G19" s="297">
        <f t="shared" si="2"/>
        <v>0</v>
      </c>
      <c r="H19" s="566"/>
      <c r="I19" s="566"/>
      <c r="J19" s="566"/>
      <c r="K19" s="297"/>
      <c r="L19" s="297">
        <f t="shared" si="3"/>
        <v>0</v>
      </c>
      <c r="O19" s="283"/>
      <c r="P19" s="283"/>
      <c r="Q19" s="283"/>
      <c r="R19" s="283"/>
    </row>
    <row r="20" spans="1:18">
      <c r="A20" s="271">
        <f>'ADJ SUMMARY'!A18</f>
        <v>2.0699999999999985</v>
      </c>
      <c r="B20" s="272" t="str">
        <f>'ADJ SUMMARY'!C18</f>
        <v>FIT / DFIT Expenses</v>
      </c>
      <c r="C20" s="566"/>
      <c r="D20" s="434">
        <f>'ADJ SUMMARY'!E18</f>
        <v>0</v>
      </c>
      <c r="E20" s="566">
        <f t="shared" si="1"/>
        <v>0</v>
      </c>
      <c r="F20" s="566"/>
      <c r="G20" s="297">
        <f t="shared" si="2"/>
        <v>0</v>
      </c>
      <c r="H20" s="566"/>
      <c r="I20" s="566"/>
      <c r="J20" s="566"/>
      <c r="K20" s="297"/>
      <c r="L20" s="297">
        <f t="shared" si="3"/>
        <v>0</v>
      </c>
    </row>
    <row r="21" spans="1:18">
      <c r="A21" s="271">
        <f>'ADJ SUMMARY'!A19</f>
        <v>2.0799999999999983</v>
      </c>
      <c r="B21" s="272" t="str">
        <f>'ADJ SUMMARY'!C19</f>
        <v>Net Gains/losses</v>
      </c>
      <c r="C21" s="566"/>
      <c r="D21" s="434">
        <f>'ADJ SUMMARY'!E19</f>
        <v>0</v>
      </c>
      <c r="E21" s="566">
        <f t="shared" si="1"/>
        <v>0</v>
      </c>
      <c r="F21" s="566"/>
      <c r="G21" s="297">
        <f t="shared" si="2"/>
        <v>0</v>
      </c>
      <c r="H21" s="566"/>
      <c r="I21" s="566"/>
      <c r="J21" s="566"/>
      <c r="K21" s="297"/>
      <c r="L21" s="297">
        <f t="shared" si="3"/>
        <v>0</v>
      </c>
    </row>
    <row r="22" spans="1:18">
      <c r="A22" s="271">
        <f>'ADJ SUMMARY'!A20</f>
        <v>2.0899999999999981</v>
      </c>
      <c r="B22" s="272" t="str">
        <f>'ADJ SUMMARY'!C20</f>
        <v>Office Space Charges to Subs</v>
      </c>
      <c r="C22" s="566"/>
      <c r="D22" s="434">
        <f>'ADJ SUMMARY'!E20</f>
        <v>0</v>
      </c>
      <c r="E22" s="566">
        <f t="shared" si="1"/>
        <v>0</v>
      </c>
      <c r="F22" s="566"/>
      <c r="G22" s="297">
        <f t="shared" si="2"/>
        <v>0</v>
      </c>
      <c r="H22" s="566"/>
      <c r="I22" s="566"/>
      <c r="J22" s="566"/>
      <c r="K22" s="297"/>
      <c r="L22" s="297">
        <f t="shared" si="3"/>
        <v>0</v>
      </c>
    </row>
    <row r="23" spans="1:18">
      <c r="A23" s="271">
        <f>'ADJ SUMMARY'!A21</f>
        <v>2.0999999999999979</v>
      </c>
      <c r="B23" s="272" t="str">
        <f>'ADJ SUMMARY'!C21</f>
        <v>Restate Excise Taxes</v>
      </c>
      <c r="C23" s="566"/>
      <c r="D23" s="434">
        <f>'ADJ SUMMARY'!E21</f>
        <v>0</v>
      </c>
      <c r="E23" s="566">
        <f t="shared" si="1"/>
        <v>0</v>
      </c>
      <c r="F23" s="566"/>
      <c r="G23" s="297">
        <f t="shared" si="2"/>
        <v>0</v>
      </c>
      <c r="H23" s="566"/>
      <c r="I23" s="566"/>
      <c r="J23" s="566"/>
      <c r="K23" s="297"/>
      <c r="L23" s="297">
        <f t="shared" si="3"/>
        <v>0</v>
      </c>
    </row>
    <row r="24" spans="1:18">
      <c r="A24" s="271">
        <f>'ADJ SUMMARY'!A22</f>
        <v>2.1099999999999977</v>
      </c>
      <c r="B24" s="272" t="str">
        <f>'ADJ SUMMARY'!C22</f>
        <v>Misc Restating Adjustments</v>
      </c>
      <c r="C24" s="566"/>
      <c r="D24" s="434">
        <f>'ADJ SUMMARY'!E22</f>
        <v>0</v>
      </c>
      <c r="E24" s="566">
        <f t="shared" si="1"/>
        <v>0</v>
      </c>
      <c r="F24" s="566"/>
      <c r="G24" s="297">
        <f t="shared" si="2"/>
        <v>0</v>
      </c>
      <c r="H24" s="566"/>
      <c r="I24" s="566"/>
      <c r="J24" s="566"/>
      <c r="K24" s="297"/>
      <c r="L24" s="297">
        <f t="shared" si="3"/>
        <v>0</v>
      </c>
    </row>
    <row r="25" spans="1:18">
      <c r="A25" s="271">
        <f>'ADJ SUMMARY'!A23</f>
        <v>2.1199999999999974</v>
      </c>
      <c r="B25" s="272" t="str">
        <f>'ADJ SUMMARY'!C23</f>
        <v>Restate Debt Interest</v>
      </c>
      <c r="C25" s="572"/>
      <c r="D25" s="573">
        <f>'ADJ SUMMARY'!E23</f>
        <v>0</v>
      </c>
      <c r="E25" s="572">
        <f t="shared" si="1"/>
        <v>0</v>
      </c>
      <c r="F25" s="566"/>
      <c r="G25" s="572">
        <f t="shared" si="2"/>
        <v>0</v>
      </c>
      <c r="H25" s="566"/>
      <c r="I25" s="566"/>
      <c r="J25" s="566"/>
      <c r="K25" s="297"/>
      <c r="L25" s="297">
        <f t="shared" si="3"/>
        <v>0</v>
      </c>
    </row>
    <row r="26" spans="1:18" ht="3" customHeight="1">
      <c r="B26" s="276"/>
      <c r="C26" s="566"/>
      <c r="D26" s="434"/>
      <c r="E26" s="567"/>
      <c r="F26" s="567"/>
      <c r="G26" s="569"/>
      <c r="H26" s="567"/>
      <c r="I26" s="567"/>
      <c r="J26" s="567"/>
      <c r="K26" s="297"/>
      <c r="L26" s="297"/>
    </row>
    <row r="27" spans="1:18">
      <c r="B27" s="276"/>
      <c r="C27" s="433">
        <f>SUM(C11:C25)</f>
        <v>207913</v>
      </c>
      <c r="D27" s="433">
        <f>SUM(D11:D25)</f>
        <v>-335</v>
      </c>
      <c r="E27" s="433">
        <f>SUM(E11:E25)</f>
        <v>207578</v>
      </c>
      <c r="F27" s="433"/>
      <c r="G27" s="298">
        <f>SUM(G11:G25)</f>
        <v>91.349999999999909</v>
      </c>
      <c r="H27" s="433"/>
      <c r="I27" s="580">
        <f>E27-'ADJ SUMMARY'!E25</f>
        <v>0</v>
      </c>
      <c r="J27" s="581" t="s">
        <v>450</v>
      </c>
      <c r="K27" s="298"/>
      <c r="L27" s="298">
        <f>SUM(L11:L25)</f>
        <v>-335</v>
      </c>
    </row>
    <row r="28" spans="1:18">
      <c r="B28" s="276"/>
      <c r="C28" s="433"/>
      <c r="D28" s="435"/>
      <c r="E28" s="568"/>
      <c r="F28" s="568"/>
      <c r="H28" s="568"/>
      <c r="I28" s="568"/>
      <c r="J28" s="568"/>
      <c r="K28" s="297"/>
      <c r="L28" s="297"/>
    </row>
    <row r="29" spans="1:18" ht="5.25" customHeight="1">
      <c r="C29" s="433"/>
      <c r="D29" s="433"/>
      <c r="E29" s="433"/>
      <c r="F29" s="433"/>
      <c r="G29" s="298"/>
      <c r="H29" s="433"/>
      <c r="I29" s="433"/>
      <c r="J29" s="433"/>
      <c r="K29" s="297"/>
      <c r="L29" s="297"/>
    </row>
    <row r="30" spans="1:18">
      <c r="B30" s="272" t="s">
        <v>129</v>
      </c>
      <c r="C30" s="305">
        <f>Q11</f>
        <v>2.9000000000000001E-2</v>
      </c>
      <c r="D30" s="305">
        <f>C30</f>
        <v>2.9000000000000001E-2</v>
      </c>
      <c r="E30" s="305">
        <f>D30</f>
        <v>2.9000000000000001E-2</v>
      </c>
      <c r="F30" s="569"/>
      <c r="G30" s="300"/>
      <c r="H30" s="569"/>
      <c r="I30" s="569"/>
      <c r="J30" s="569"/>
      <c r="K30" s="303"/>
      <c r="L30" s="305">
        <f>C30</f>
        <v>2.9000000000000001E-2</v>
      </c>
    </row>
    <row r="31" spans="1:18" ht="6" customHeight="1">
      <c r="C31" s="433"/>
      <c r="D31" s="433"/>
      <c r="E31" s="433"/>
      <c r="F31" s="433"/>
      <c r="G31" s="433"/>
      <c r="H31" s="433"/>
      <c r="I31" s="433"/>
      <c r="J31" s="433"/>
      <c r="K31" s="297"/>
      <c r="L31" s="297"/>
    </row>
    <row r="32" spans="1:18">
      <c r="B32" s="272" t="s">
        <v>125</v>
      </c>
      <c r="C32" s="433">
        <f>C27*C30</f>
        <v>6029.4769999999999</v>
      </c>
      <c r="D32" s="433">
        <f>D27*D30</f>
        <v>-9.7149999999999999</v>
      </c>
      <c r="E32" s="433">
        <f>SUM(C32:D32)</f>
        <v>6019.7619999999997</v>
      </c>
      <c r="F32" s="433"/>
      <c r="G32" s="433"/>
      <c r="H32" s="433"/>
      <c r="I32" s="433"/>
      <c r="J32" s="433"/>
      <c r="K32" s="297"/>
      <c r="L32" s="298">
        <f>L27*L30</f>
        <v>-9.7149999999999999</v>
      </c>
    </row>
    <row r="33" spans="1:12">
      <c r="C33" s="433"/>
      <c r="D33" s="433"/>
      <c r="E33" s="433"/>
      <c r="F33" s="433"/>
      <c r="G33" s="570"/>
      <c r="H33" s="433"/>
      <c r="I33" s="433"/>
      <c r="J33" s="433"/>
      <c r="K33" s="297"/>
      <c r="L33" s="298"/>
    </row>
    <row r="34" spans="1:12">
      <c r="B34" s="272" t="s">
        <v>245</v>
      </c>
      <c r="C34" s="300">
        <v>6281</v>
      </c>
      <c r="D34" s="300">
        <v>0</v>
      </c>
      <c r="E34" s="299">
        <f>SUM(C34:D34)</f>
        <v>6281</v>
      </c>
      <c r="F34" s="433"/>
      <c r="G34" s="299"/>
      <c r="H34" s="433"/>
      <c r="I34" s="433"/>
      <c r="J34" s="433"/>
      <c r="K34" s="297"/>
      <c r="L34" s="300"/>
    </row>
    <row r="35" spans="1:12" ht="5.25" customHeight="1">
      <c r="C35" s="433"/>
      <c r="D35" s="433"/>
      <c r="E35" s="433"/>
      <c r="F35" s="433"/>
      <c r="G35" s="433"/>
      <c r="H35" s="433"/>
      <c r="I35" s="433"/>
      <c r="J35" s="433"/>
      <c r="K35" s="297"/>
      <c r="L35" s="298"/>
    </row>
    <row r="36" spans="1:12">
      <c r="B36" s="272" t="s">
        <v>126</v>
      </c>
      <c r="C36" s="433">
        <f>C32-C34</f>
        <v>-251.52300000000014</v>
      </c>
      <c r="D36" s="433">
        <f>D32-D34</f>
        <v>-9.7149999999999999</v>
      </c>
      <c r="E36" s="433">
        <f>SUM(C36:D36)</f>
        <v>-261.23800000000011</v>
      </c>
      <c r="F36" s="433"/>
      <c r="H36" s="433"/>
      <c r="I36" s="433"/>
      <c r="J36" s="433"/>
      <c r="K36" s="297"/>
      <c r="L36" s="298">
        <f>L32-L34</f>
        <v>-9.7149999999999999</v>
      </c>
    </row>
    <row r="37" spans="1:12" ht="18" customHeight="1">
      <c r="B37" s="272" t="s">
        <v>127</v>
      </c>
      <c r="C37" s="302">
        <v>0.35</v>
      </c>
      <c r="D37" s="302">
        <v>0.35</v>
      </c>
      <c r="E37" s="302"/>
      <c r="F37" s="570"/>
      <c r="G37" s="302"/>
      <c r="H37" s="570"/>
      <c r="I37" s="570"/>
      <c r="J37" s="570"/>
      <c r="K37" s="303"/>
      <c r="L37" s="302">
        <v>0.35</v>
      </c>
    </row>
    <row r="38" spans="1:12" ht="5.25" customHeight="1">
      <c r="C38" s="433"/>
      <c r="D38" s="433"/>
      <c r="E38" s="433"/>
      <c r="F38" s="433"/>
      <c r="G38" s="433"/>
      <c r="H38" s="433"/>
      <c r="I38" s="433"/>
      <c r="J38" s="433"/>
      <c r="K38" s="297"/>
      <c r="L38" s="298"/>
    </row>
    <row r="39" spans="1:12" ht="13.5" thickBot="1">
      <c r="B39" s="272" t="s">
        <v>128</v>
      </c>
      <c r="C39" s="574">
        <f>ROUND(C36*-C37,0)</f>
        <v>88</v>
      </c>
      <c r="D39" s="301">
        <f>ROUND(D36*-D37,0)</f>
        <v>3</v>
      </c>
      <c r="E39" s="301">
        <f>SUM(C39:D39)</f>
        <v>91</v>
      </c>
      <c r="F39" s="433"/>
      <c r="G39" s="301">
        <f>G27</f>
        <v>91.349999999999909</v>
      </c>
      <c r="H39" s="433"/>
      <c r="I39" s="577">
        <f>E39-('ADJ DETAIL INPUT'!S54+'ADJ DETAIL INPUT'!T55)</f>
        <v>-0.40024999999999977</v>
      </c>
      <c r="J39" s="433"/>
      <c r="L39" s="301">
        <f>ROUND(L36*-L37,0)</f>
        <v>3</v>
      </c>
    </row>
    <row r="40" spans="1:12" ht="13.5" thickTop="1">
      <c r="C40" s="437" t="s">
        <v>434</v>
      </c>
      <c r="D40" s="432" t="s">
        <v>435</v>
      </c>
      <c r="E40" s="270" t="s">
        <v>29</v>
      </c>
      <c r="F40" s="270"/>
      <c r="G40" s="270"/>
      <c r="H40" s="270"/>
      <c r="I40" s="436"/>
      <c r="J40" s="270"/>
      <c r="L40" s="433"/>
    </row>
    <row r="41" spans="1:12">
      <c r="C41" s="438">
        <f>C9</f>
        <v>2.1199999999999974</v>
      </c>
      <c r="D41" s="433"/>
      <c r="K41" s="297"/>
      <c r="L41" s="433"/>
    </row>
    <row r="42" spans="1:12">
      <c r="C42" s="282"/>
      <c r="D42" s="266"/>
    </row>
    <row r="43" spans="1:12" hidden="1">
      <c r="A43" s="278" t="s">
        <v>221</v>
      </c>
      <c r="B43" s="279" t="s">
        <v>222</v>
      </c>
      <c r="C43" s="419"/>
    </row>
    <row r="44" spans="1:12" hidden="1">
      <c r="B44" s="274" t="s">
        <v>223</v>
      </c>
      <c r="C44" s="419"/>
    </row>
    <row r="45" spans="1:12" hidden="1">
      <c r="B45" s="272" t="s">
        <v>224</v>
      </c>
      <c r="C45" s="419"/>
      <c r="K45" s="266" t="s">
        <v>225</v>
      </c>
    </row>
    <row r="46" spans="1:12" hidden="1">
      <c r="B46" s="272" t="s">
        <v>226</v>
      </c>
      <c r="C46" s="419"/>
      <c r="K46" s="266" t="s">
        <v>225</v>
      </c>
    </row>
    <row r="47" spans="1:12" hidden="1">
      <c r="B47" s="272" t="s">
        <v>227</v>
      </c>
      <c r="C47" s="420" t="s">
        <v>228</v>
      </c>
    </row>
    <row r="48" spans="1:12" hidden="1">
      <c r="C48" s="421" t="s">
        <v>26</v>
      </c>
    </row>
    <row r="49" spans="1:4" hidden="1">
      <c r="C49" s="422" t="e">
        <f>#REF!*C52</f>
        <v>#REF!</v>
      </c>
    </row>
    <row r="50" spans="1:4" hidden="1">
      <c r="C50" s="419" t="e">
        <f>#REF!*C52</f>
        <v>#REF!</v>
      </c>
    </row>
    <row r="51" spans="1:4" hidden="1">
      <c r="B51" s="272" t="s">
        <v>229</v>
      </c>
      <c r="C51" s="419" t="e">
        <f>C52*#REF!</f>
        <v>#REF!</v>
      </c>
      <c r="D51" s="281"/>
    </row>
    <row r="52" spans="1:4" hidden="1">
      <c r="B52" s="272" t="s">
        <v>230</v>
      </c>
      <c r="C52" s="423" t="e">
        <f>#REF!</f>
        <v>#REF!</v>
      </c>
    </row>
    <row r="53" spans="1:4" hidden="1">
      <c r="B53" s="272" t="s">
        <v>231</v>
      </c>
      <c r="C53" s="419"/>
    </row>
    <row r="54" spans="1:4" hidden="1">
      <c r="B54" s="272" t="s">
        <v>232</v>
      </c>
      <c r="C54" s="422" t="e">
        <f>#REF!*C56</f>
        <v>#REF!</v>
      </c>
    </row>
    <row r="55" spans="1:4" hidden="1">
      <c r="C55" s="419" t="e">
        <f>#REF!*C56</f>
        <v>#REF!</v>
      </c>
    </row>
    <row r="56" spans="1:4" hidden="1">
      <c r="B56" s="272" t="s">
        <v>233</v>
      </c>
      <c r="C56" s="423" t="e">
        <f>C49</f>
        <v>#REF!</v>
      </c>
    </row>
    <row r="57" spans="1:4" hidden="1">
      <c r="B57" s="272" t="s">
        <v>234</v>
      </c>
      <c r="C57" s="419"/>
    </row>
    <row r="58" spans="1:4" hidden="1">
      <c r="B58" s="272" t="s">
        <v>232</v>
      </c>
      <c r="C58" s="422" t="e">
        <f>C60*#REF!</f>
        <v>#REF!</v>
      </c>
    </row>
    <row r="59" spans="1:4" hidden="1">
      <c r="C59" s="419" t="e">
        <f>C60*#REF!</f>
        <v>#REF!</v>
      </c>
    </row>
    <row r="60" spans="1:4" hidden="1">
      <c r="B60" s="272" t="s">
        <v>235</v>
      </c>
      <c r="C60" s="423" t="e">
        <f>C50</f>
        <v>#REF!</v>
      </c>
    </row>
    <row r="61" spans="1:4" hidden="1">
      <c r="B61" s="272" t="s">
        <v>236</v>
      </c>
      <c r="C61" s="424"/>
    </row>
    <row r="62" spans="1:4" hidden="1">
      <c r="B62" s="272" t="s">
        <v>232</v>
      </c>
      <c r="C62" s="424"/>
    </row>
    <row r="63" spans="1:4" hidden="1">
      <c r="A63" s="284" t="str">
        <f>A1</f>
        <v>AVISTA UTILITIES</v>
      </c>
      <c r="C63" s="424"/>
      <c r="D63" s="285"/>
    </row>
    <row r="64" spans="1:4" hidden="1">
      <c r="A64" s="284" t="str">
        <f>A2</f>
        <v>Restate Debt Interest</v>
      </c>
      <c r="C64" s="424"/>
      <c r="D64" s="285"/>
    </row>
    <row r="65" spans="1:4" hidden="1">
      <c r="A65" s="284" t="s">
        <v>237</v>
      </c>
      <c r="C65" s="425"/>
      <c r="D65" s="285"/>
    </row>
    <row r="66" spans="1:4" hidden="1">
      <c r="A66" s="286" t="str">
        <f>A4</f>
        <v>TWELVE MONTHS ENDED DECEMBER 31, 2012</v>
      </c>
      <c r="C66" s="426"/>
      <c r="D66" s="285"/>
    </row>
    <row r="67" spans="1:4" hidden="1">
      <c r="A67" s="287" t="s">
        <v>122</v>
      </c>
      <c r="C67" s="426"/>
      <c r="D67" s="285"/>
    </row>
    <row r="68" spans="1:4" hidden="1">
      <c r="C68" s="422"/>
      <c r="D68" s="270" t="s">
        <v>21</v>
      </c>
    </row>
    <row r="69" spans="1:4" hidden="1">
      <c r="B69" s="274" t="s">
        <v>123</v>
      </c>
      <c r="C69" s="422"/>
      <c r="D69" s="275" t="s">
        <v>124</v>
      </c>
    </row>
    <row r="70" spans="1:4" hidden="1">
      <c r="A70" s="271" t="e">
        <f>'[3]ADJ SUMMARY'!#REF!</f>
        <v>#REF!</v>
      </c>
      <c r="B70" s="272" t="e">
        <f>'[3]ADJ SUMMARY'!#REF!</f>
        <v>#REF!</v>
      </c>
      <c r="C70" s="422"/>
      <c r="D70" s="288" t="e">
        <f>'[3]ADJ SUMMARY'!#REF!</f>
        <v>#REF!</v>
      </c>
    </row>
    <row r="71" spans="1:4" hidden="1">
      <c r="A71" s="271" t="e">
        <f>'[3]ADJ SUMMARY'!#REF!</f>
        <v>#REF!</v>
      </c>
      <c r="B71" s="272" t="e">
        <f>'[3]ADJ SUMMARY'!#REF!</f>
        <v>#REF!</v>
      </c>
      <c r="C71" s="422"/>
      <c r="D71" s="288" t="e">
        <f>'[3]ADJ SUMMARY'!#REF!</f>
        <v>#REF!</v>
      </c>
    </row>
    <row r="72" spans="1:4" hidden="1">
      <c r="A72" s="271" t="e">
        <f>'[3]ADJ SUMMARY'!#REF!</f>
        <v>#REF!</v>
      </c>
      <c r="B72" s="272" t="e">
        <f>'[3]ADJ SUMMARY'!#REF!</f>
        <v>#REF!</v>
      </c>
      <c r="C72" s="422"/>
      <c r="D72" s="288" t="e">
        <f>'[3]ADJ SUMMARY'!#REF!</f>
        <v>#REF!</v>
      </c>
    </row>
    <row r="73" spans="1:4" hidden="1">
      <c r="A73" s="271" t="e">
        <f>'[3]ADJ SUMMARY'!#REF!</f>
        <v>#REF!</v>
      </c>
      <c r="B73" s="272" t="e">
        <f>'[3]ADJ SUMMARY'!#REF!</f>
        <v>#REF!</v>
      </c>
      <c r="C73" s="422"/>
      <c r="D73" s="288" t="e">
        <f>'[3]ADJ SUMMARY'!#REF!</f>
        <v>#REF!</v>
      </c>
    </row>
    <row r="74" spans="1:4" hidden="1">
      <c r="A74" s="271" t="e">
        <f>'[3]ADJ SUMMARY'!#REF!</f>
        <v>#REF!</v>
      </c>
      <c r="B74" s="272" t="e">
        <f>'[3]ADJ SUMMARY'!#REF!</f>
        <v>#REF!</v>
      </c>
      <c r="C74" s="422"/>
      <c r="D74" s="288" t="e">
        <f>'[3]ADJ SUMMARY'!#REF!</f>
        <v>#REF!</v>
      </c>
    </row>
    <row r="75" spans="1:4" hidden="1">
      <c r="A75" s="271" t="e">
        <f>'[3]ADJ SUMMARY'!#REF!</f>
        <v>#REF!</v>
      </c>
      <c r="B75" s="272" t="e">
        <f>'[3]ADJ SUMMARY'!#REF!</f>
        <v>#REF!</v>
      </c>
      <c r="C75" s="422"/>
      <c r="D75" s="288" t="e">
        <f>'[3]ADJ SUMMARY'!#REF!</f>
        <v>#REF!</v>
      </c>
    </row>
    <row r="76" spans="1:4" hidden="1">
      <c r="A76" s="271" t="e">
        <f>'[3]ADJ SUMMARY'!#REF!</f>
        <v>#REF!</v>
      </c>
      <c r="B76" s="272" t="e">
        <f>'[3]ADJ SUMMARY'!#REF!</f>
        <v>#REF!</v>
      </c>
      <c r="C76" s="422"/>
      <c r="D76" s="288" t="e">
        <f>'[3]ADJ SUMMARY'!#REF!</f>
        <v>#REF!</v>
      </c>
    </row>
    <row r="77" spans="1:4" hidden="1">
      <c r="A77" s="271" t="e">
        <f>'[3]ADJ SUMMARY'!#REF!</f>
        <v>#REF!</v>
      </c>
      <c r="B77" s="272" t="e">
        <f>'[3]ADJ SUMMARY'!#REF!</f>
        <v>#REF!</v>
      </c>
      <c r="C77" s="422"/>
      <c r="D77" s="288" t="e">
        <f>'[3]ADJ SUMMARY'!#REF!</f>
        <v>#REF!</v>
      </c>
    </row>
    <row r="78" spans="1:4" hidden="1">
      <c r="A78" s="271" t="e">
        <f>'[3]ADJ SUMMARY'!#REF!</f>
        <v>#REF!</v>
      </c>
      <c r="B78" s="272" t="e">
        <f>'[3]ADJ SUMMARY'!#REF!</f>
        <v>#REF!</v>
      </c>
      <c r="C78" s="422"/>
      <c r="D78" s="288" t="e">
        <f>'[3]ADJ SUMMARY'!#REF!</f>
        <v>#REF!</v>
      </c>
    </row>
    <row r="79" spans="1:4" hidden="1">
      <c r="A79" s="271" t="e">
        <f>'[3]ADJ SUMMARY'!#REF!</f>
        <v>#REF!</v>
      </c>
      <c r="B79" s="272" t="e">
        <f>'[3]ADJ SUMMARY'!#REF!</f>
        <v>#REF!</v>
      </c>
      <c r="C79" s="422"/>
      <c r="D79" s="288" t="e">
        <f>'[3]ADJ SUMMARY'!#REF!</f>
        <v>#REF!</v>
      </c>
    </row>
    <row r="80" spans="1:4" hidden="1">
      <c r="A80" s="271" t="e">
        <f>'[3]ADJ SUMMARY'!#REF!</f>
        <v>#REF!</v>
      </c>
      <c r="B80" s="272" t="e">
        <f>'[3]ADJ SUMMARY'!#REF!</f>
        <v>#REF!</v>
      </c>
      <c r="C80" s="422"/>
      <c r="D80" s="288" t="e">
        <f>'[3]ADJ SUMMARY'!#REF!</f>
        <v>#REF!</v>
      </c>
    </row>
    <row r="81" spans="1:4" hidden="1">
      <c r="A81" s="271" t="e">
        <f>'[3]ADJ SUMMARY'!#REF!</f>
        <v>#REF!</v>
      </c>
      <c r="B81" s="272" t="e">
        <f>'[3]ADJ SUMMARY'!#REF!</f>
        <v>#REF!</v>
      </c>
      <c r="C81" s="422"/>
      <c r="D81" s="288" t="e">
        <f>'[3]ADJ SUMMARY'!#REF!</f>
        <v>#REF!</v>
      </c>
    </row>
    <row r="82" spans="1:4" hidden="1">
      <c r="A82" s="271" t="e">
        <f>'[3]ADJ SUMMARY'!#REF!</f>
        <v>#REF!</v>
      </c>
      <c r="B82" s="272" t="e">
        <f>'[3]ADJ SUMMARY'!#REF!</f>
        <v>#REF!</v>
      </c>
      <c r="C82" s="422"/>
      <c r="D82" s="288" t="e">
        <f>'[3]ADJ SUMMARY'!#REF!</f>
        <v>#REF!</v>
      </c>
    </row>
    <row r="83" spans="1:4" hidden="1">
      <c r="A83" s="271" t="e">
        <f>'[3]ADJ SUMMARY'!#REF!</f>
        <v>#REF!</v>
      </c>
      <c r="B83" s="272" t="e">
        <f>'[3]ADJ SUMMARY'!#REF!</f>
        <v>#REF!</v>
      </c>
      <c r="C83" s="422"/>
      <c r="D83" s="288" t="e">
        <f>'[3]ADJ SUMMARY'!#REF!</f>
        <v>#REF!</v>
      </c>
    </row>
    <row r="84" spans="1:4" hidden="1">
      <c r="A84" s="271" t="e">
        <f>'[3]ADJ SUMMARY'!#REF!</f>
        <v>#REF!</v>
      </c>
      <c r="B84" s="272" t="e">
        <f>'[3]ADJ SUMMARY'!#REF!</f>
        <v>#REF!</v>
      </c>
      <c r="C84" s="422"/>
      <c r="D84" s="288" t="e">
        <f>'[3]ADJ SUMMARY'!#REF!</f>
        <v>#REF!</v>
      </c>
    </row>
    <row r="85" spans="1:4" hidden="1">
      <c r="A85" s="271" t="e">
        <f>'[3]ADJ SUMMARY'!#REF!</f>
        <v>#REF!</v>
      </c>
      <c r="B85" s="272" t="e">
        <f>'[3]ADJ SUMMARY'!#REF!</f>
        <v>#REF!</v>
      </c>
      <c r="C85" s="422"/>
      <c r="D85" s="288" t="e">
        <f>'[3]ADJ SUMMARY'!#REF!</f>
        <v>#REF!</v>
      </c>
    </row>
    <row r="86" spans="1:4" hidden="1">
      <c r="A86" s="271" t="e">
        <f>'[3]ADJ SUMMARY'!#REF!</f>
        <v>#REF!</v>
      </c>
      <c r="B86" s="272" t="e">
        <f>'[3]ADJ SUMMARY'!#REF!</f>
        <v>#REF!</v>
      </c>
      <c r="C86" s="422"/>
      <c r="D86" s="288" t="e">
        <f>'[3]ADJ SUMMARY'!#REF!</f>
        <v>#REF!</v>
      </c>
    </row>
    <row r="87" spans="1:4" hidden="1">
      <c r="A87" s="271" t="e">
        <f>'[3]ADJ SUMMARY'!#REF!</f>
        <v>#REF!</v>
      </c>
      <c r="B87" s="272" t="e">
        <f>'[3]ADJ SUMMARY'!#REF!</f>
        <v>#REF!</v>
      </c>
      <c r="C87" s="422"/>
      <c r="D87" s="288" t="e">
        <f>'[3]ADJ SUMMARY'!#REF!</f>
        <v>#REF!</v>
      </c>
    </row>
    <row r="88" spans="1:4" hidden="1">
      <c r="A88" s="271" t="e">
        <f>'[3]ADJ SUMMARY'!#REF!</f>
        <v>#REF!</v>
      </c>
      <c r="B88" s="272" t="e">
        <f>'[3]ADJ SUMMARY'!#REF!</f>
        <v>#REF!</v>
      </c>
      <c r="C88" s="422"/>
      <c r="D88" s="288" t="e">
        <f>'[3]ADJ SUMMARY'!#REF!</f>
        <v>#REF!</v>
      </c>
    </row>
    <row r="89" spans="1:4" hidden="1">
      <c r="A89" s="271" t="e">
        <f>'[3]ADJ SUMMARY'!#REF!</f>
        <v>#REF!</v>
      </c>
      <c r="B89" s="272" t="e">
        <f>'[3]ADJ SUMMARY'!#REF!</f>
        <v>#REF!</v>
      </c>
      <c r="C89" s="422"/>
      <c r="D89" s="288" t="e">
        <f>'[3]ADJ SUMMARY'!#REF!</f>
        <v>#REF!</v>
      </c>
    </row>
    <row r="90" spans="1:4" hidden="1">
      <c r="A90" s="271" t="e">
        <f>'[3]ADJ SUMMARY'!#REF!</f>
        <v>#REF!</v>
      </c>
      <c r="B90" s="272" t="e">
        <f>'[3]ADJ SUMMARY'!#REF!</f>
        <v>#REF!</v>
      </c>
      <c r="C90" s="422"/>
      <c r="D90" s="288" t="e">
        <f>'[3]ADJ SUMMARY'!#REF!</f>
        <v>#REF!</v>
      </c>
    </row>
    <row r="91" spans="1:4" hidden="1">
      <c r="C91" s="422"/>
      <c r="D91" s="288"/>
    </row>
    <row r="92" spans="1:4" hidden="1">
      <c r="A92" s="271" t="e">
        <f>'[3]ADJ SUMMARY'!#REF!</f>
        <v>#REF!</v>
      </c>
      <c r="B92" s="272" t="e">
        <f>'[3]ADJ SUMMARY'!#REF!</f>
        <v>#REF!</v>
      </c>
      <c r="C92" s="422"/>
      <c r="D92" s="288" t="e">
        <f>'[3]ADJ SUMMARY'!#REF!</f>
        <v>#REF!</v>
      </c>
    </row>
    <row r="93" spans="1:4" hidden="1">
      <c r="A93" s="271" t="e">
        <f>'[3]ADJ SUMMARY'!#REF!</f>
        <v>#REF!</v>
      </c>
      <c r="B93" s="272" t="e">
        <f>'[3]ADJ SUMMARY'!#REF!</f>
        <v>#REF!</v>
      </c>
      <c r="C93" s="422"/>
      <c r="D93" s="288" t="e">
        <f>'[3]ADJ SUMMARY'!#REF!</f>
        <v>#REF!</v>
      </c>
    </row>
    <row r="94" spans="1:4" hidden="1">
      <c r="A94" s="271" t="e">
        <f>'[3]ADJ SUMMARY'!#REF!</f>
        <v>#REF!</v>
      </c>
      <c r="B94" s="272" t="e">
        <f>'[3]ADJ SUMMARY'!#REF!</f>
        <v>#REF!</v>
      </c>
      <c r="C94" s="422"/>
      <c r="D94" s="288" t="e">
        <f>'[3]ADJ SUMMARY'!#REF!</f>
        <v>#REF!</v>
      </c>
    </row>
    <row r="95" spans="1:4" hidden="1">
      <c r="A95" s="271" t="e">
        <f>'[3]ADJ SUMMARY'!#REF!</f>
        <v>#REF!</v>
      </c>
      <c r="B95" s="272" t="e">
        <f>'[3]ADJ SUMMARY'!#REF!</f>
        <v>#REF!</v>
      </c>
      <c r="C95" s="422"/>
      <c r="D95" s="288" t="e">
        <f>'[3]ADJ SUMMARY'!#REF!</f>
        <v>#REF!</v>
      </c>
    </row>
    <row r="96" spans="1:4" hidden="1">
      <c r="A96" s="271" t="e">
        <f>'[3]ADJ SUMMARY'!#REF!</f>
        <v>#REF!</v>
      </c>
      <c r="B96" s="272" t="e">
        <f>'[3]ADJ SUMMARY'!#REF!</f>
        <v>#REF!</v>
      </c>
      <c r="C96" s="422"/>
      <c r="D96" s="288" t="e">
        <f>'[3]ADJ SUMMARY'!#REF!</f>
        <v>#REF!</v>
      </c>
    </row>
    <row r="97" spans="1:12" hidden="1">
      <c r="A97" s="271" t="e">
        <f>'[3]ADJ SUMMARY'!#REF!</f>
        <v>#REF!</v>
      </c>
      <c r="B97" s="272" t="e">
        <f>'[3]ADJ SUMMARY'!#REF!</f>
        <v>#REF!</v>
      </c>
      <c r="C97" s="422"/>
      <c r="D97" s="288" t="e">
        <f>'[3]ADJ SUMMARY'!#REF!</f>
        <v>#REF!</v>
      </c>
    </row>
    <row r="98" spans="1:12" hidden="1">
      <c r="A98" s="271" t="e">
        <f>'[3]ADJ SUMMARY'!#REF!</f>
        <v>#REF!</v>
      </c>
      <c r="B98" s="272" t="e">
        <f>'[3]ADJ SUMMARY'!#REF!</f>
        <v>#REF!</v>
      </c>
      <c r="C98" s="422"/>
      <c r="D98" s="288" t="e">
        <f>'[3]ADJ SUMMARY'!#REF!</f>
        <v>#REF!</v>
      </c>
    </row>
    <row r="99" spans="1:12" hidden="1">
      <c r="A99" s="271" t="e">
        <f>'[3]ADJ SUMMARY'!#REF!</f>
        <v>#REF!</v>
      </c>
      <c r="B99" s="272" t="e">
        <f>'[3]ADJ SUMMARY'!#REF!</f>
        <v>#REF!</v>
      </c>
      <c r="C99" s="422"/>
      <c r="D99" s="288" t="e">
        <f>'[3]ADJ SUMMARY'!#REF!</f>
        <v>#REF!</v>
      </c>
    </row>
    <row r="100" spans="1:12" hidden="1">
      <c r="A100" s="271" t="e">
        <f>'[3]ADJ SUMMARY'!#REF!</f>
        <v>#REF!</v>
      </c>
      <c r="B100" s="272" t="e">
        <f>'[3]ADJ SUMMARY'!#REF!</f>
        <v>#REF!</v>
      </c>
      <c r="C100" s="422"/>
      <c r="D100" s="288" t="e">
        <f>'[3]ADJ SUMMARY'!#REF!</f>
        <v>#REF!</v>
      </c>
    </row>
    <row r="101" spans="1:12" hidden="1">
      <c r="A101" s="271" t="e">
        <f>'[3]ADJ SUMMARY'!#REF!</f>
        <v>#REF!</v>
      </c>
      <c r="B101" s="272" t="e">
        <f>'[3]ADJ SUMMARY'!#REF!</f>
        <v>#REF!</v>
      </c>
      <c r="C101" s="422"/>
      <c r="D101" s="288" t="e">
        <f>'[3]ADJ SUMMARY'!#REF!</f>
        <v>#REF!</v>
      </c>
    </row>
    <row r="102" spans="1:12" hidden="1">
      <c r="A102" s="271" t="e">
        <f>'[3]ADJ SUMMARY'!#REF!</f>
        <v>#REF!</v>
      </c>
      <c r="B102" s="272" t="e">
        <f>'[3]ADJ SUMMARY'!#REF!</f>
        <v>#REF!</v>
      </c>
      <c r="C102" s="422"/>
      <c r="D102" s="288" t="e">
        <f>'[3]ADJ SUMMARY'!#REF!</f>
        <v>#REF!</v>
      </c>
    </row>
    <row r="103" spans="1:12" hidden="1">
      <c r="A103" s="271" t="e">
        <f>'[3]ADJ SUMMARY'!#REF!</f>
        <v>#REF!</v>
      </c>
      <c r="B103" s="272" t="e">
        <f>'[3]ADJ SUMMARY'!#REF!</f>
        <v>#REF!</v>
      </c>
      <c r="C103" s="422"/>
      <c r="D103" s="288" t="e">
        <f>'[3]ADJ SUMMARY'!#REF!</f>
        <v>#REF!</v>
      </c>
    </row>
    <row r="104" spans="1:12" hidden="1">
      <c r="A104" s="271" t="e">
        <f>'[3]ADJ SUMMARY'!#REF!</f>
        <v>#REF!</v>
      </c>
      <c r="B104" s="272" t="e">
        <f>'[3]ADJ SUMMARY'!#REF!</f>
        <v>#REF!</v>
      </c>
      <c r="C104" s="422"/>
      <c r="D104" s="288" t="e">
        <f>'[3]ADJ SUMMARY'!#REF!</f>
        <v>#REF!</v>
      </c>
    </row>
    <row r="105" spans="1:12" hidden="1">
      <c r="A105" s="271" t="e">
        <f>'[3]ADJ SUMMARY'!#REF!</f>
        <v>#REF!</v>
      </c>
      <c r="B105" s="272" t="e">
        <f>'[3]ADJ SUMMARY'!#REF!</f>
        <v>#REF!</v>
      </c>
      <c r="C105" s="422"/>
      <c r="D105" s="288" t="e">
        <f>'[3]ADJ SUMMARY'!#REF!</f>
        <v>#REF!</v>
      </c>
    </row>
    <row r="106" spans="1:12" hidden="1">
      <c r="A106" s="271" t="e">
        <f>'[3]ADJ SUMMARY'!#REF!</f>
        <v>#REF!</v>
      </c>
      <c r="B106" s="272" t="e">
        <f>'[3]ADJ SUMMARY'!#REF!</f>
        <v>#REF!</v>
      </c>
      <c r="C106" s="422"/>
      <c r="D106" s="288" t="e">
        <f>'[3]ADJ SUMMARY'!#REF!</f>
        <v>#REF!</v>
      </c>
    </row>
    <row r="107" spans="1:12" hidden="1">
      <c r="A107" s="271" t="e">
        <f>'[3]ADJ SUMMARY'!#REF!</f>
        <v>#REF!</v>
      </c>
      <c r="B107" s="272" t="e">
        <f>'[3]ADJ SUMMARY'!#REF!</f>
        <v>#REF!</v>
      </c>
      <c r="C107" s="427"/>
      <c r="D107" s="288" t="e">
        <f>'[3]ADJ SUMMARY'!#REF!</f>
        <v>#REF!</v>
      </c>
    </row>
    <row r="108" spans="1:12" hidden="1">
      <c r="B108" s="272" t="s">
        <v>238</v>
      </c>
      <c r="C108" s="428"/>
      <c r="D108" s="280" t="e">
        <f>SUM(D70:D107)</f>
        <v>#REF!</v>
      </c>
    </row>
    <row r="109" spans="1:12" hidden="1">
      <c r="C109" s="419"/>
      <c r="D109" s="266"/>
      <c r="E109" s="289"/>
      <c r="F109" s="289"/>
      <c r="G109" s="289"/>
      <c r="H109" s="289"/>
      <c r="I109" s="289"/>
      <c r="J109" s="289"/>
    </row>
    <row r="110" spans="1:12" hidden="1">
      <c r="B110" s="272" t="str">
        <f>B30</f>
        <v>Weighted Average Cost of Debt</v>
      </c>
      <c r="C110" s="422"/>
      <c r="D110" s="290" t="e">
        <f>'[3]RR SUMMARY'!#REF!</f>
        <v>#REF!</v>
      </c>
      <c r="K110" s="291" t="s">
        <v>239</v>
      </c>
      <c r="L110" s="283"/>
    </row>
    <row r="111" spans="1:12" hidden="1">
      <c r="C111" s="427"/>
      <c r="D111" s="266"/>
    </row>
    <row r="112" spans="1:12" hidden="1">
      <c r="B112" s="272" t="s">
        <v>125</v>
      </c>
      <c r="C112" s="419"/>
      <c r="D112" s="277" t="e">
        <f>D108*D110</f>
        <v>#REF!</v>
      </c>
    </row>
    <row r="113" spans="1:11" hidden="1">
      <c r="C113" s="427"/>
      <c r="D113" s="266"/>
    </row>
    <row r="114" spans="1:11" hidden="1">
      <c r="B114" s="272" t="s">
        <v>240</v>
      </c>
      <c r="C114" s="422"/>
      <c r="D114" s="292">
        <v>21469</v>
      </c>
      <c r="K114" s="293" t="s">
        <v>241</v>
      </c>
    </row>
    <row r="115" spans="1:11" hidden="1">
      <c r="C115" s="429"/>
      <c r="D115" s="266"/>
    </row>
    <row r="116" spans="1:11" hidden="1">
      <c r="B116" s="272" t="s">
        <v>126</v>
      </c>
      <c r="C116" s="427"/>
      <c r="D116" s="277" t="e">
        <f>D112-D114</f>
        <v>#REF!</v>
      </c>
    </row>
    <row r="117" spans="1:11" hidden="1">
      <c r="B117" s="272" t="s">
        <v>127</v>
      </c>
      <c r="C117" s="422"/>
      <c r="D117" s="294">
        <v>0.35</v>
      </c>
    </row>
    <row r="118" spans="1:11" hidden="1">
      <c r="C118" s="422"/>
      <c r="D118" s="266"/>
    </row>
    <row r="119" spans="1:11" hidden="1">
      <c r="B119" s="272" t="s">
        <v>128</v>
      </c>
      <c r="C119" s="419"/>
      <c r="D119" s="277" t="e">
        <f>D116*-D117</f>
        <v>#REF!</v>
      </c>
      <c r="E119" s="277"/>
      <c r="F119" s="277"/>
      <c r="G119" s="277"/>
      <c r="H119" s="277"/>
      <c r="I119" s="277"/>
      <c r="J119" s="277"/>
    </row>
    <row r="120" spans="1:11" ht="13.5" hidden="1" thickTop="1">
      <c r="C120" s="419"/>
      <c r="D120" s="295"/>
    </row>
    <row r="121" spans="1:11" hidden="1">
      <c r="A121" s="296"/>
      <c r="C121" s="419"/>
      <c r="D121" s="266"/>
    </row>
    <row r="122" spans="1:11" hidden="1">
      <c r="A122" s="296"/>
      <c r="B122" s="274" t="s">
        <v>223</v>
      </c>
      <c r="C122" s="419"/>
      <c r="D122" s="266"/>
    </row>
    <row r="123" spans="1:11" hidden="1">
      <c r="A123" s="296"/>
      <c r="B123" s="272" t="s">
        <v>224</v>
      </c>
      <c r="C123" s="419"/>
      <c r="D123" s="266"/>
    </row>
    <row r="124" spans="1:11" hidden="1">
      <c r="A124" s="296"/>
      <c r="B124" s="272" t="s">
        <v>226</v>
      </c>
      <c r="C124" s="419"/>
      <c r="D124" s="266"/>
    </row>
    <row r="125" spans="1:11" hidden="1">
      <c r="A125" s="296"/>
      <c r="B125" s="272" t="s">
        <v>227</v>
      </c>
      <c r="C125" s="420" t="s">
        <v>228</v>
      </c>
      <c r="D125" s="266"/>
    </row>
    <row r="126" spans="1:11" hidden="1">
      <c r="A126" s="296"/>
      <c r="C126" s="421" t="s">
        <v>26</v>
      </c>
      <c r="D126" s="266"/>
    </row>
    <row r="127" spans="1:11" hidden="1">
      <c r="A127" s="296"/>
      <c r="C127" s="422" t="e">
        <f>#REF!*C130</f>
        <v>#REF!</v>
      </c>
      <c r="D127" s="266"/>
    </row>
    <row r="128" spans="1:11" hidden="1">
      <c r="A128" s="296"/>
      <c r="C128" s="419" t="e">
        <f>#REF!*C130</f>
        <v>#REF!</v>
      </c>
      <c r="D128" s="266"/>
    </row>
    <row r="129" spans="1:4" hidden="1">
      <c r="A129" s="296"/>
      <c r="B129" s="272" t="s">
        <v>229</v>
      </c>
      <c r="C129" s="419" t="e">
        <f>C130*#REF!</f>
        <v>#REF!</v>
      </c>
      <c r="D129" s="266"/>
    </row>
    <row r="130" spans="1:4" hidden="1">
      <c r="A130" s="296"/>
      <c r="B130" s="272" t="s">
        <v>230</v>
      </c>
      <c r="C130" s="423" t="e">
        <f>#REF!</f>
        <v>#REF!</v>
      </c>
      <c r="D130" s="266"/>
    </row>
    <row r="131" spans="1:4" hidden="1">
      <c r="A131" s="296"/>
      <c r="B131" s="272" t="s">
        <v>231</v>
      </c>
      <c r="C131" s="419"/>
      <c r="D131" s="266"/>
    </row>
    <row r="132" spans="1:4" hidden="1">
      <c r="A132" s="296"/>
      <c r="B132" s="272" t="s">
        <v>232</v>
      </c>
      <c r="C132" s="422" t="e">
        <f>#REF!*C134</f>
        <v>#REF!</v>
      </c>
      <c r="D132" s="266"/>
    </row>
    <row r="133" spans="1:4" hidden="1">
      <c r="A133" s="296"/>
      <c r="C133" s="419" t="e">
        <f>#REF!*C134</f>
        <v>#REF!</v>
      </c>
      <c r="D133" s="266"/>
    </row>
    <row r="134" spans="1:4" hidden="1">
      <c r="A134" s="296"/>
      <c r="B134" s="272" t="s">
        <v>233</v>
      </c>
      <c r="C134" s="423" t="e">
        <f>C127</f>
        <v>#REF!</v>
      </c>
      <c r="D134" s="266"/>
    </row>
    <row r="135" spans="1:4" hidden="1">
      <c r="A135" s="296"/>
      <c r="B135" s="272" t="s">
        <v>234</v>
      </c>
      <c r="C135" s="419"/>
      <c r="D135" s="266"/>
    </row>
    <row r="136" spans="1:4" hidden="1">
      <c r="A136" s="296"/>
      <c r="B136" s="272" t="s">
        <v>232</v>
      </c>
      <c r="C136" s="422" t="e">
        <f>C138*#REF!</f>
        <v>#REF!</v>
      </c>
      <c r="D136" s="266"/>
    </row>
    <row r="137" spans="1:4" hidden="1">
      <c r="A137" s="296"/>
      <c r="C137" s="419" t="e">
        <f>C138*#REF!</f>
        <v>#REF!</v>
      </c>
      <c r="D137" s="266"/>
    </row>
    <row r="138" spans="1:4" hidden="1">
      <c r="A138" s="296"/>
      <c r="B138" s="272" t="s">
        <v>235</v>
      </c>
      <c r="C138" s="423" t="e">
        <f>C128</f>
        <v>#REF!</v>
      </c>
      <c r="D138" s="266"/>
    </row>
    <row r="139" spans="1:4" ht="13.5" hidden="1" thickBot="1">
      <c r="A139" s="296"/>
      <c r="B139" s="272" t="s">
        <v>236</v>
      </c>
      <c r="C139" s="430">
        <f>C9</f>
        <v>2.1199999999999974</v>
      </c>
      <c r="D139" s="266"/>
    </row>
    <row r="140" spans="1:4" hidden="1">
      <c r="A140" s="296"/>
      <c r="B140" s="272" t="s">
        <v>232</v>
      </c>
      <c r="D140" s="266"/>
    </row>
  </sheetData>
  <mergeCells count="6">
    <mergeCell ref="C7:E7"/>
    <mergeCell ref="A1:K1"/>
    <mergeCell ref="A2:K2"/>
    <mergeCell ref="A3:K3"/>
    <mergeCell ref="A4:K4"/>
    <mergeCell ref="A5:K5"/>
  </mergeCells>
  <printOptions horizontalCentered="1"/>
  <pageMargins left="0.75" right="0.75" top="0.5" bottom="0.5" header="0.5" footer="0.25"/>
  <pageSetup scale="90" orientation="portrait" horizontalDpi="300" verticalDpi="300" r:id="rId1"/>
  <headerFooter alignWithMargins="0">
    <oddHeader xml:space="preserve">&amp;RAdjustment No. _______
Workpaper Ref. &amp;A
</oddHeader>
    <oddFooter>&amp;Lfile:  &amp;F&amp;RPrep by: ____________     1st Review:__________
          Date:  &amp;D           Mgr. Review:__________</oddFooter>
  </headerFooter>
  <rowBreaks count="1" manualBreakCount="1">
    <brk id="62" max="16383" man="1"/>
  </rowBreaks>
  <colBreaks count="1" manualBreakCount="1">
    <brk id="11" max="47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AQ58"/>
  <sheetViews>
    <sheetView zoomScaleNormal="100" workbookViewId="0">
      <selection activeCell="K16" sqref="K16"/>
    </sheetView>
  </sheetViews>
  <sheetFormatPr defaultRowHeight="12.75"/>
  <cols>
    <col min="1" max="1" width="10.7109375" style="34" customWidth="1"/>
    <col min="2" max="3" width="9.140625" style="34"/>
    <col min="4" max="4" width="22" style="34" customWidth="1"/>
    <col min="5" max="5" width="10.7109375" style="34" customWidth="1"/>
    <col min="6" max="6" width="9.140625" style="34"/>
    <col min="7" max="7" width="6.5703125" style="34" customWidth="1"/>
    <col min="8" max="8" width="9.42578125" style="34" customWidth="1"/>
    <col min="9" max="9" width="7.85546875" style="34" customWidth="1"/>
    <col min="10" max="10" width="11.42578125" style="34" customWidth="1"/>
    <col min="11" max="11" width="14.28515625" style="34" customWidth="1"/>
    <col min="12" max="12" width="14.85546875" style="34" customWidth="1"/>
    <col min="13" max="13" width="14" style="34" customWidth="1"/>
    <col min="14" max="14" width="9.28515625" customWidth="1"/>
    <col min="15" max="15" width="15.140625" bestFit="1" customWidth="1"/>
    <col min="16" max="16" width="9.5703125" customWidth="1"/>
    <col min="17" max="17" width="9.85546875" bestFit="1" customWidth="1"/>
    <col min="20" max="20" width="14.140625" bestFit="1" customWidth="1"/>
  </cols>
  <sheetData>
    <row r="1" spans="1:43">
      <c r="A1" s="50" t="s">
        <v>117</v>
      </c>
      <c r="B1" s="50"/>
      <c r="C1" s="50"/>
      <c r="D1" s="50"/>
      <c r="E1" s="50"/>
      <c r="F1" s="50"/>
      <c r="G1" s="133"/>
      <c r="H1" s="122" t="s">
        <v>117</v>
      </c>
      <c r="I1" s="122"/>
      <c r="J1" s="122"/>
      <c r="K1" s="122"/>
      <c r="L1" s="122"/>
      <c r="M1" s="122"/>
      <c r="N1" s="34"/>
      <c r="Q1" s="34"/>
      <c r="R1" s="34"/>
      <c r="S1" s="34"/>
      <c r="T1" s="34"/>
      <c r="U1" s="120"/>
      <c r="V1" s="34"/>
      <c r="W1" s="34"/>
    </row>
    <row r="2" spans="1:43">
      <c r="A2" s="50" t="s">
        <v>135</v>
      </c>
      <c r="B2" s="50"/>
      <c r="C2" s="50"/>
      <c r="D2" s="50"/>
      <c r="E2" s="50"/>
      <c r="F2" s="50"/>
      <c r="H2" s="595" t="s">
        <v>185</v>
      </c>
      <c r="I2" s="595"/>
      <c r="J2" s="595"/>
      <c r="K2" s="595"/>
      <c r="L2" s="595"/>
      <c r="M2" s="595"/>
      <c r="N2" s="34"/>
      <c r="Q2" s="34"/>
      <c r="R2" s="34"/>
      <c r="S2" s="34"/>
      <c r="T2" s="34"/>
      <c r="U2" s="120"/>
      <c r="V2" s="34"/>
      <c r="W2" s="34"/>
    </row>
    <row r="3" spans="1:43">
      <c r="A3" s="50" t="s">
        <v>121</v>
      </c>
      <c r="B3" s="50"/>
      <c r="C3" s="50"/>
      <c r="D3" s="50"/>
      <c r="E3" s="50"/>
      <c r="F3" s="50"/>
      <c r="G3" s="133"/>
      <c r="H3" s="122" t="s">
        <v>121</v>
      </c>
      <c r="I3" s="122"/>
      <c r="J3" s="122"/>
      <c r="K3" s="122"/>
      <c r="L3" s="122"/>
      <c r="M3" s="122"/>
      <c r="N3" s="34"/>
      <c r="Q3" s="34"/>
      <c r="R3" s="34"/>
      <c r="S3" s="34"/>
      <c r="T3" s="34"/>
      <c r="U3" s="120"/>
      <c r="V3" s="34"/>
      <c r="W3" s="34"/>
    </row>
    <row r="4" spans="1:43">
      <c r="A4" s="601" t="str">
        <f>'not used-PROP0SED RATES'!A4</f>
        <v>TWELVE MONTHS ENDED DECEMBER 31, 2012</v>
      </c>
      <c r="B4" s="601"/>
      <c r="C4" s="601"/>
      <c r="D4" s="601"/>
      <c r="E4" s="601"/>
      <c r="F4" s="601"/>
      <c r="G4" s="595"/>
      <c r="H4" s="595"/>
      <c r="I4" s="595"/>
      <c r="J4" s="595"/>
      <c r="K4" s="595"/>
      <c r="L4" s="595"/>
      <c r="M4" s="595"/>
    </row>
    <row r="5" spans="1:43">
      <c r="A5" s="595" t="s">
        <v>156</v>
      </c>
      <c r="B5" s="595"/>
      <c r="C5" s="595"/>
      <c r="D5" s="595"/>
      <c r="E5" s="595"/>
      <c r="F5" s="595"/>
      <c r="G5" s="133"/>
      <c r="H5" s="595"/>
      <c r="I5" s="595"/>
      <c r="J5" s="595"/>
      <c r="K5" s="595"/>
      <c r="L5" s="595"/>
      <c r="M5" s="595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</row>
    <row r="6" spans="1:43" ht="16.5" thickBot="1">
      <c r="A6" s="133"/>
      <c r="B6" s="133"/>
      <c r="C6" s="133"/>
      <c r="D6" s="133"/>
      <c r="E6" s="133"/>
      <c r="F6" s="133"/>
      <c r="G6" s="123"/>
      <c r="H6" s="124"/>
      <c r="I6" s="124"/>
      <c r="J6" s="124"/>
      <c r="K6" s="124"/>
      <c r="L6" s="124"/>
      <c r="M6" s="124"/>
      <c r="P6" s="111"/>
      <c r="Y6" s="111"/>
      <c r="Z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</row>
    <row r="7" spans="1:43" ht="15.75">
      <c r="G7" s="123"/>
      <c r="H7" s="306" t="s">
        <v>189</v>
      </c>
      <c r="I7" s="307"/>
      <c r="J7" s="307"/>
      <c r="K7" s="307"/>
      <c r="L7" s="307"/>
      <c r="M7" s="308"/>
      <c r="O7" s="335" t="s">
        <v>244</v>
      </c>
      <c r="P7" s="336"/>
      <c r="Q7" s="336"/>
      <c r="R7" s="336"/>
      <c r="S7" s="336"/>
      <c r="T7" s="337"/>
    </row>
    <row r="8" spans="1:43" ht="15.75">
      <c r="A8" s="36"/>
      <c r="B8" s="36"/>
      <c r="C8" s="36"/>
      <c r="D8" s="36"/>
      <c r="E8" s="36"/>
      <c r="F8" s="40"/>
      <c r="G8" s="125"/>
      <c r="H8" s="309"/>
      <c r="I8" s="310"/>
      <c r="J8" s="311"/>
      <c r="K8" s="312"/>
      <c r="L8" s="313" t="s">
        <v>17</v>
      </c>
      <c r="M8" s="314"/>
      <c r="O8" s="338"/>
      <c r="P8" s="339"/>
      <c r="Q8" s="340"/>
      <c r="R8" s="341"/>
      <c r="S8" s="342" t="s">
        <v>17</v>
      </c>
      <c r="T8" s="343"/>
    </row>
    <row r="9" spans="1:43" ht="15.75">
      <c r="A9" s="86" t="s">
        <v>136</v>
      </c>
      <c r="B9" s="38"/>
      <c r="C9" s="597" t="s">
        <v>77</v>
      </c>
      <c r="D9" s="598"/>
      <c r="E9" s="40"/>
      <c r="F9" s="86"/>
      <c r="G9" s="125"/>
      <c r="H9" s="315"/>
      <c r="I9" s="313"/>
      <c r="J9" s="313" t="s">
        <v>137</v>
      </c>
      <c r="K9" s="313" t="s">
        <v>17</v>
      </c>
      <c r="L9" s="313" t="s">
        <v>138</v>
      </c>
      <c r="M9" s="314"/>
      <c r="O9" s="344"/>
      <c r="P9" s="342"/>
      <c r="Q9" s="342" t="s">
        <v>137</v>
      </c>
      <c r="R9" s="342" t="s">
        <v>17</v>
      </c>
      <c r="S9" s="342" t="s">
        <v>138</v>
      </c>
      <c r="T9" s="343"/>
    </row>
    <row r="10" spans="1:43" ht="15.75">
      <c r="A10" s="87" t="s">
        <v>18</v>
      </c>
      <c r="B10" s="38"/>
      <c r="C10" s="599"/>
      <c r="D10" s="600"/>
      <c r="E10" s="40"/>
      <c r="F10" s="87" t="s">
        <v>157</v>
      </c>
      <c r="G10" s="125"/>
      <c r="H10" s="316" t="s">
        <v>139</v>
      </c>
      <c r="I10" s="313"/>
      <c r="J10" s="317" t="s">
        <v>140</v>
      </c>
      <c r="K10" s="317" t="s">
        <v>141</v>
      </c>
      <c r="L10" s="317" t="s">
        <v>141</v>
      </c>
      <c r="M10" s="314"/>
      <c r="O10" s="345" t="s">
        <v>139</v>
      </c>
      <c r="P10" s="342"/>
      <c r="Q10" s="346" t="s">
        <v>140</v>
      </c>
      <c r="R10" s="346" t="s">
        <v>141</v>
      </c>
      <c r="S10" s="346" t="s">
        <v>141</v>
      </c>
      <c r="T10" s="343"/>
    </row>
    <row r="11" spans="1:43" ht="15.75">
      <c r="A11" s="36"/>
      <c r="B11" s="36"/>
      <c r="C11" s="36"/>
      <c r="D11" s="36"/>
      <c r="E11" s="88"/>
      <c r="G11" s="125"/>
      <c r="H11" s="309"/>
      <c r="I11" s="310"/>
      <c r="J11" s="310"/>
      <c r="K11" s="310"/>
      <c r="L11" s="310"/>
      <c r="M11" s="314"/>
      <c r="O11" s="338"/>
      <c r="P11" s="339"/>
      <c r="Q11" s="339"/>
      <c r="R11" s="339"/>
      <c r="S11" s="339"/>
      <c r="T11" s="343"/>
    </row>
    <row r="12" spans="1:43" ht="15.75">
      <c r="A12" s="44">
        <v>1</v>
      </c>
      <c r="B12" s="36"/>
      <c r="C12" s="36" t="s">
        <v>158</v>
      </c>
      <c r="D12" s="36"/>
      <c r="E12" s="36"/>
      <c r="F12" s="46">
        <f>'ADJ DETAIL INPUT'!AD82</f>
        <v>207578</v>
      </c>
      <c r="G12" s="125"/>
      <c r="H12" s="318"/>
      <c r="I12" s="319"/>
      <c r="J12" s="319"/>
      <c r="K12" s="319"/>
      <c r="L12" s="319"/>
      <c r="M12" s="314"/>
      <c r="N12" s="111"/>
      <c r="O12" s="347"/>
      <c r="P12" s="348"/>
      <c r="Q12" s="348"/>
      <c r="R12" s="348"/>
      <c r="S12" s="348"/>
      <c r="T12" s="343"/>
    </row>
    <row r="13" spans="1:43" ht="15.75">
      <c r="A13" s="44"/>
      <c r="B13" s="36"/>
      <c r="C13" s="36"/>
      <c r="D13" s="36"/>
      <c r="E13" s="36"/>
      <c r="F13" s="46"/>
      <c r="G13" s="125"/>
      <c r="H13" s="320" t="s">
        <v>186</v>
      </c>
      <c r="I13" s="321"/>
      <c r="J13" s="322">
        <f>100%-J14-J16</f>
        <v>0.53</v>
      </c>
      <c r="K13" s="322">
        <v>5.6099999999999997E-2</v>
      </c>
      <c r="L13" s="322">
        <f>ROUND(J13*K13,4)</f>
        <v>2.9700000000000001E-2</v>
      </c>
      <c r="M13" s="323" t="s">
        <v>172</v>
      </c>
      <c r="O13" s="349" t="s">
        <v>186</v>
      </c>
      <c r="P13" s="350"/>
      <c r="Q13" s="351">
        <f>100%-Q14-Q16</f>
        <v>0.53</v>
      </c>
      <c r="R13" s="351">
        <v>5.6099999999999997E-2</v>
      </c>
      <c r="S13" s="351">
        <f>ROUND(Q13*R13,4)</f>
        <v>2.9700000000000001E-2</v>
      </c>
      <c r="T13" s="352" t="s">
        <v>172</v>
      </c>
    </row>
    <row r="14" spans="1:43" ht="15.75">
      <c r="A14" s="44">
        <v>2</v>
      </c>
      <c r="B14" s="36"/>
      <c r="C14" s="36" t="s">
        <v>142</v>
      </c>
      <c r="D14" s="36"/>
      <c r="E14" s="36"/>
      <c r="F14" s="52">
        <f>L19</f>
        <v>8.09E-2</v>
      </c>
      <c r="G14" s="125"/>
      <c r="H14" s="320"/>
      <c r="I14" s="321"/>
      <c r="J14" s="322"/>
      <c r="K14" s="324"/>
      <c r="L14" s="322"/>
      <c r="M14" s="325">
        <f>SUM(L13)</f>
        <v>2.9700000000000001E-2</v>
      </c>
      <c r="O14" s="349"/>
      <c r="P14" s="350"/>
      <c r="Q14" s="351"/>
      <c r="R14" s="353"/>
      <c r="S14" s="351"/>
      <c r="T14" s="354">
        <f>SUM(S13)</f>
        <v>2.9700000000000001E-2</v>
      </c>
    </row>
    <row r="15" spans="1:43" ht="15.75">
      <c r="A15" s="44"/>
      <c r="B15" s="36"/>
      <c r="C15" s="36"/>
      <c r="D15" s="36"/>
      <c r="E15" s="36"/>
      <c r="F15" s="53"/>
      <c r="G15" s="125"/>
      <c r="H15" s="320"/>
      <c r="I15" s="326"/>
      <c r="J15" s="327"/>
      <c r="K15" s="327"/>
      <c r="L15" s="328"/>
      <c r="M15" s="314"/>
      <c r="N15" s="111"/>
      <c r="O15" s="349"/>
      <c r="P15" s="355"/>
      <c r="Q15" s="356"/>
      <c r="R15" s="356"/>
      <c r="S15" s="357"/>
      <c r="T15" s="343"/>
    </row>
    <row r="16" spans="1:43" ht="15.75">
      <c r="A16" s="44">
        <v>3</v>
      </c>
      <c r="B16" s="36"/>
      <c r="C16" s="36" t="s">
        <v>143</v>
      </c>
      <c r="D16" s="36"/>
      <c r="E16" s="36"/>
      <c r="F16" s="46">
        <f>ROUND(F12*F14,0)</f>
        <v>16793</v>
      </c>
      <c r="G16" s="125"/>
      <c r="H16" s="320" t="s">
        <v>179</v>
      </c>
      <c r="I16" s="321"/>
      <c r="J16" s="322">
        <v>0.47</v>
      </c>
      <c r="K16" s="322">
        <v>0.109</v>
      </c>
      <c r="L16" s="322">
        <f>ROUND(J16*K16,4)</f>
        <v>5.1200000000000002E-2</v>
      </c>
      <c r="M16" s="314"/>
      <c r="O16" s="349" t="s">
        <v>179</v>
      </c>
      <c r="P16" s="350"/>
      <c r="Q16" s="351">
        <v>0.47</v>
      </c>
      <c r="R16" s="351">
        <v>9.9000000000000005E-2</v>
      </c>
      <c r="S16" s="351">
        <f>ROUND(Q16*R16,4)</f>
        <v>4.65E-2</v>
      </c>
      <c r="T16" s="343"/>
    </row>
    <row r="17" spans="1:20" ht="15.75">
      <c r="A17" s="44"/>
      <c r="B17" s="36"/>
      <c r="C17" s="36"/>
      <c r="D17" s="36"/>
      <c r="E17" s="36"/>
      <c r="F17" s="46"/>
      <c r="G17" s="125"/>
      <c r="H17" s="320"/>
      <c r="I17" s="326"/>
      <c r="J17" s="327"/>
      <c r="K17" s="327"/>
      <c r="L17" s="328"/>
      <c r="M17" s="314"/>
      <c r="O17" s="349"/>
      <c r="P17" s="355"/>
      <c r="Q17" s="356"/>
      <c r="R17" s="356"/>
      <c r="S17" s="357"/>
      <c r="T17" s="343"/>
    </row>
    <row r="18" spans="1:20" ht="15.75">
      <c r="A18" s="44">
        <v>4</v>
      </c>
      <c r="B18" s="36"/>
      <c r="C18" s="36" t="s">
        <v>144</v>
      </c>
      <c r="D18" s="36"/>
      <c r="E18" s="36"/>
      <c r="F18" s="54">
        <f>'ADJ DETAIL INPUT'!AD59</f>
        <v>11301.593049400008</v>
      </c>
      <c r="G18" s="125"/>
      <c r="H18" s="318"/>
      <c r="I18" s="319"/>
      <c r="J18" s="319"/>
      <c r="K18" s="319"/>
      <c r="L18" s="319"/>
      <c r="M18" s="314"/>
      <c r="O18" s="347"/>
      <c r="P18" s="348"/>
      <c r="Q18" s="348"/>
      <c r="R18" s="348"/>
      <c r="S18" s="348"/>
      <c r="T18" s="343"/>
    </row>
    <row r="19" spans="1:20" ht="16.5" thickBot="1">
      <c r="A19" s="44"/>
      <c r="B19" s="36"/>
      <c r="C19" s="36"/>
      <c r="D19" s="36"/>
      <c r="E19" s="36"/>
      <c r="F19" s="36"/>
      <c r="G19" s="125"/>
      <c r="H19" s="320" t="s">
        <v>29</v>
      </c>
      <c r="I19" s="329"/>
      <c r="J19" s="330">
        <f>SUM(J13:J17)</f>
        <v>1</v>
      </c>
      <c r="K19" s="331"/>
      <c r="L19" s="330">
        <f>SUM(L13:L17)</f>
        <v>8.09E-2</v>
      </c>
      <c r="M19" s="314"/>
      <c r="O19" s="349" t="s">
        <v>29</v>
      </c>
      <c r="P19" s="358"/>
      <c r="Q19" s="359">
        <f>SUM(Q13:Q17)</f>
        <v>1</v>
      </c>
      <c r="R19" s="360"/>
      <c r="S19" s="359">
        <f>SUM(S13:S17)</f>
        <v>7.6200000000000004E-2</v>
      </c>
      <c r="T19" s="343"/>
    </row>
    <row r="20" spans="1:20" ht="17.25" thickTop="1" thickBot="1">
      <c r="A20" s="44">
        <v>5</v>
      </c>
      <c r="B20" s="36"/>
      <c r="C20" s="36" t="s">
        <v>145</v>
      </c>
      <c r="D20" s="36"/>
      <c r="E20" s="36"/>
      <c r="F20" s="46">
        <f>F16-F18</f>
        <v>5491.4069505999923</v>
      </c>
      <c r="G20" s="125"/>
      <c r="H20" s="332"/>
      <c r="I20" s="333"/>
      <c r="J20" s="333"/>
      <c r="K20" s="333"/>
      <c r="L20" s="333"/>
      <c r="M20" s="334"/>
      <c r="O20" s="361"/>
      <c r="P20" s="362"/>
      <c r="Q20" s="362"/>
      <c r="R20" s="362"/>
      <c r="S20" s="362"/>
      <c r="T20" s="363"/>
    </row>
    <row r="21" spans="1:20">
      <c r="A21" s="44"/>
      <c r="B21" s="36"/>
      <c r="C21" s="36"/>
      <c r="D21" s="36"/>
      <c r="E21" s="36"/>
      <c r="F21" s="36"/>
      <c r="G21" s="51"/>
      <c r="H21" s="113"/>
      <c r="I21" s="113"/>
      <c r="J21" s="113"/>
      <c r="K21" s="113"/>
      <c r="L21" s="113"/>
      <c r="M21" s="119"/>
    </row>
    <row r="22" spans="1:20">
      <c r="A22" s="44">
        <v>6</v>
      </c>
      <c r="B22" s="36"/>
      <c r="C22" s="36" t="s">
        <v>146</v>
      </c>
      <c r="D22" s="36"/>
      <c r="E22" s="36"/>
      <c r="F22" s="146">
        <f>CF!E29</f>
        <v>0.62116000000000005</v>
      </c>
      <c r="G22" s="51"/>
      <c r="H22" s="112"/>
      <c r="I22" s="112"/>
      <c r="J22" s="112"/>
      <c r="K22" s="112"/>
      <c r="L22" s="112"/>
      <c r="M22" s="112"/>
      <c r="N22" s="115"/>
    </row>
    <row r="23" spans="1:20" ht="16.5" thickBot="1">
      <c r="A23" s="44"/>
      <c r="B23" s="36"/>
      <c r="C23" s="36"/>
      <c r="D23" s="36"/>
      <c r="E23" s="36"/>
      <c r="F23" s="36"/>
      <c r="G23" s="51"/>
      <c r="H23" s="227"/>
      <c r="I23" s="227"/>
      <c r="J23" s="227"/>
      <c r="K23" s="227"/>
      <c r="L23" s="227"/>
      <c r="M23" s="227"/>
      <c r="N23" s="115"/>
    </row>
    <row r="24" spans="1:20" ht="16.5" thickBot="1">
      <c r="A24" s="44">
        <v>7</v>
      </c>
      <c r="B24" s="36"/>
      <c r="C24" s="36" t="s">
        <v>147</v>
      </c>
      <c r="D24" s="36"/>
      <c r="E24" s="114"/>
      <c r="F24" s="56">
        <f>ROUND(F20/F22,0)</f>
        <v>8841</v>
      </c>
      <c r="G24" s="51"/>
      <c r="H24" s="127"/>
      <c r="I24" s="127"/>
      <c r="J24" s="131"/>
      <c r="K24" s="132"/>
      <c r="L24" s="126"/>
      <c r="M24" s="228"/>
      <c r="N24" s="115"/>
    </row>
    <row r="25" spans="1:20" ht="15.75">
      <c r="A25" s="36"/>
      <c r="B25" s="36"/>
      <c r="C25" s="36"/>
      <c r="D25" s="36"/>
      <c r="E25" s="114"/>
      <c r="F25" s="36"/>
      <c r="G25" s="51"/>
      <c r="H25" s="229"/>
      <c r="I25" s="126"/>
      <c r="J25" s="126"/>
      <c r="K25" s="126"/>
      <c r="L25" s="126"/>
      <c r="M25" s="228"/>
      <c r="N25" s="115"/>
    </row>
    <row r="26" spans="1:20" ht="15.75">
      <c r="A26" s="44">
        <v>8</v>
      </c>
      <c r="B26" s="36"/>
      <c r="C26" s="36" t="s">
        <v>148</v>
      </c>
      <c r="D26" s="36"/>
      <c r="E26" s="36"/>
      <c r="F26" s="55">
        <f>'ADJ DETAIL INPUT'!AD15+'ADJ DETAIL INPUT'!AD16</f>
        <v>145675</v>
      </c>
      <c r="G26" s="51"/>
      <c r="H26" s="126"/>
      <c r="I26" s="126"/>
      <c r="J26" s="126"/>
      <c r="K26" s="126"/>
      <c r="L26" s="126"/>
      <c r="M26" s="228"/>
      <c r="N26" s="115"/>
    </row>
    <row r="27" spans="1:20" ht="15.75">
      <c r="A27" s="36"/>
      <c r="B27" s="36"/>
      <c r="C27" s="36"/>
      <c r="D27" s="36"/>
      <c r="E27" s="36"/>
      <c r="F27" s="36"/>
      <c r="G27" s="51"/>
      <c r="H27" s="127"/>
      <c r="I27" s="127"/>
      <c r="J27" s="127"/>
      <c r="K27" s="127"/>
      <c r="L27" s="127"/>
      <c r="M27" s="228"/>
      <c r="N27" s="115"/>
    </row>
    <row r="28" spans="1:20" ht="16.5" thickBot="1">
      <c r="A28" s="44">
        <v>9</v>
      </c>
      <c r="B28" s="36"/>
      <c r="C28" s="36" t="s">
        <v>149</v>
      </c>
      <c r="D28" s="36"/>
      <c r="E28" s="36"/>
      <c r="F28" s="57">
        <f>ROUND(F24/F26,4)</f>
        <v>6.0699999999999997E-2</v>
      </c>
      <c r="H28" s="47"/>
      <c r="I28" s="47"/>
      <c r="J28" s="47"/>
      <c r="K28" s="47"/>
      <c r="L28" s="47"/>
      <c r="M28" s="228"/>
      <c r="N28" s="115"/>
    </row>
    <row r="29" spans="1:20" ht="16.5" thickTop="1">
      <c r="B29" s="36"/>
      <c r="C29" s="51"/>
      <c r="D29" s="51"/>
      <c r="E29" s="51"/>
      <c r="F29" s="51"/>
      <c r="H29" s="227"/>
      <c r="I29" s="128"/>
      <c r="J29" s="222"/>
      <c r="K29" s="222"/>
      <c r="L29" s="222"/>
      <c r="M29" s="230"/>
      <c r="N29" s="115"/>
    </row>
    <row r="30" spans="1:20" ht="15.75">
      <c r="H30" s="227"/>
      <c r="I30" s="128"/>
      <c r="J30" s="222"/>
      <c r="K30" s="223"/>
      <c r="L30" s="222"/>
      <c r="M30" s="226"/>
      <c r="N30" s="115"/>
    </row>
    <row r="31" spans="1:20" ht="15.75">
      <c r="H31" s="227"/>
      <c r="I31" s="129"/>
      <c r="J31" s="224"/>
      <c r="K31" s="224"/>
      <c r="L31" s="225"/>
      <c r="M31" s="228"/>
      <c r="N31" s="115"/>
    </row>
    <row r="32" spans="1:20" ht="15.75" customHeight="1">
      <c r="F32" s="113"/>
      <c r="H32" s="227"/>
      <c r="I32" s="128"/>
      <c r="J32" s="222"/>
      <c r="K32" s="222"/>
      <c r="L32" s="222"/>
      <c r="M32" s="228"/>
      <c r="N32" s="115"/>
    </row>
    <row r="33" spans="6:14" ht="15.75">
      <c r="H33" s="227"/>
      <c r="I33" s="129"/>
      <c r="J33" s="224"/>
      <c r="K33" s="224"/>
      <c r="L33" s="225"/>
      <c r="M33" s="228"/>
      <c r="N33" s="115"/>
    </row>
    <row r="34" spans="6:14" ht="15.75">
      <c r="H34" s="47"/>
      <c r="I34" s="47"/>
      <c r="J34" s="47"/>
      <c r="K34" s="47"/>
      <c r="L34" s="47"/>
      <c r="M34" s="228"/>
      <c r="N34" s="115"/>
    </row>
    <row r="35" spans="6:14" ht="15.75">
      <c r="H35" s="227"/>
      <c r="I35" s="130"/>
      <c r="J35" s="226"/>
      <c r="K35" s="226"/>
      <c r="L35" s="226"/>
      <c r="M35" s="228"/>
      <c r="N35" s="115"/>
    </row>
    <row r="36" spans="6:14" ht="15.75">
      <c r="H36" s="227"/>
      <c r="I36" s="227"/>
      <c r="J36" s="227"/>
      <c r="K36" s="227"/>
      <c r="L36" s="227"/>
      <c r="M36" s="228"/>
    </row>
    <row r="37" spans="6:14">
      <c r="H37" s="47"/>
      <c r="I37" s="47"/>
      <c r="J37" s="47"/>
      <c r="K37" s="47"/>
      <c r="L37" s="47"/>
      <c r="M37" s="47"/>
    </row>
    <row r="38" spans="6:14">
      <c r="G38"/>
      <c r="H38"/>
      <c r="I38"/>
      <c r="J38"/>
      <c r="K38"/>
      <c r="L38"/>
      <c r="M38"/>
    </row>
    <row r="39" spans="6:14">
      <c r="F39" s="113"/>
      <c r="G39"/>
      <c r="H39"/>
      <c r="I39"/>
      <c r="J39"/>
      <c r="K39"/>
      <c r="L39"/>
      <c r="M39"/>
    </row>
    <row r="40" spans="6:14">
      <c r="F40" s="113"/>
      <c r="G40"/>
      <c r="H40"/>
      <c r="I40"/>
      <c r="J40"/>
      <c r="K40"/>
      <c r="L40"/>
      <c r="M40"/>
    </row>
    <row r="41" spans="6:14">
      <c r="F41" s="113"/>
      <c r="G41"/>
      <c r="H41"/>
      <c r="I41"/>
      <c r="J41"/>
      <c r="K41"/>
      <c r="L41"/>
      <c r="M41"/>
    </row>
    <row r="42" spans="6:14">
      <c r="F42" s="113"/>
      <c r="G42"/>
      <c r="H42"/>
      <c r="I42"/>
      <c r="J42"/>
      <c r="K42"/>
      <c r="L42"/>
      <c r="M42"/>
    </row>
    <row r="43" spans="6:14">
      <c r="F43" s="113"/>
      <c r="G43"/>
      <c r="H43"/>
      <c r="I43"/>
      <c r="J43"/>
      <c r="K43"/>
      <c r="L43"/>
      <c r="M43"/>
    </row>
    <row r="44" spans="6:14">
      <c r="F44" s="113"/>
      <c r="G44"/>
      <c r="H44"/>
      <c r="I44"/>
      <c r="J44"/>
      <c r="K44"/>
      <c r="L44"/>
      <c r="M44"/>
    </row>
    <row r="45" spans="6:14">
      <c r="F45" s="113"/>
      <c r="G45"/>
      <c r="H45"/>
      <c r="I45"/>
      <c r="J45"/>
      <c r="K45"/>
      <c r="L45"/>
      <c r="M45"/>
    </row>
    <row r="46" spans="6:14">
      <c r="F46" s="113"/>
      <c r="G46"/>
      <c r="H46"/>
      <c r="I46"/>
      <c r="J46"/>
      <c r="K46"/>
      <c r="L46"/>
      <c r="M46"/>
    </row>
    <row r="47" spans="6:14">
      <c r="F47" s="113"/>
      <c r="G47"/>
      <c r="H47"/>
      <c r="I47"/>
      <c r="J47"/>
      <c r="K47"/>
      <c r="L47"/>
      <c r="M47"/>
    </row>
    <row r="48" spans="6:14">
      <c r="F48" s="113"/>
      <c r="G48"/>
      <c r="H48"/>
      <c r="I48"/>
      <c r="J48"/>
      <c r="K48"/>
      <c r="L48"/>
      <c r="M48"/>
    </row>
    <row r="49" spans="6:14">
      <c r="F49" s="113"/>
      <c r="G49"/>
      <c r="H49"/>
      <c r="I49"/>
      <c r="J49"/>
      <c r="K49"/>
      <c r="L49"/>
      <c r="M49"/>
    </row>
    <row r="50" spans="6:14">
      <c r="F50" s="113"/>
      <c r="G50"/>
      <c r="H50"/>
      <c r="I50"/>
      <c r="J50"/>
      <c r="K50"/>
      <c r="L50"/>
      <c r="M50"/>
    </row>
    <row r="51" spans="6:14">
      <c r="F51" s="113"/>
      <c r="G51"/>
      <c r="H51"/>
      <c r="I51"/>
      <c r="J51"/>
      <c r="K51"/>
      <c r="L51"/>
      <c r="M51"/>
    </row>
    <row r="52" spans="6:14">
      <c r="F52" s="113"/>
      <c r="G52"/>
      <c r="H52"/>
      <c r="I52"/>
      <c r="J52"/>
      <c r="K52"/>
      <c r="L52"/>
      <c r="M52"/>
    </row>
    <row r="53" spans="6:14">
      <c r="F53" s="113"/>
      <c r="G53"/>
      <c r="H53"/>
      <c r="I53"/>
      <c r="J53"/>
      <c r="K53"/>
      <c r="L53"/>
      <c r="M53"/>
    </row>
    <row r="54" spans="6:14">
      <c r="F54" s="113"/>
      <c r="G54"/>
      <c r="H54"/>
      <c r="I54"/>
      <c r="J54"/>
      <c r="K54"/>
      <c r="L54"/>
      <c r="M54"/>
    </row>
    <row r="55" spans="6:14">
      <c r="F55" s="113"/>
      <c r="G55" s="113"/>
      <c r="H55" s="113"/>
      <c r="I55" s="113"/>
      <c r="J55" s="113"/>
      <c r="K55" s="113"/>
      <c r="L55" s="113"/>
      <c r="M55" s="113"/>
      <c r="N55" s="111"/>
    </row>
    <row r="56" spans="6:14">
      <c r="F56" s="113"/>
      <c r="G56" s="113"/>
      <c r="H56" s="113"/>
      <c r="I56" s="113"/>
      <c r="J56" s="113"/>
      <c r="K56" s="113"/>
      <c r="L56" s="113"/>
      <c r="M56" s="113"/>
      <c r="N56" s="111"/>
    </row>
    <row r="57" spans="6:14">
      <c r="F57" s="113"/>
      <c r="G57" s="113"/>
      <c r="H57" s="113"/>
      <c r="I57" s="113"/>
      <c r="J57" s="113"/>
      <c r="K57" s="113"/>
      <c r="L57" s="113"/>
      <c r="M57" s="113"/>
      <c r="N57" s="111"/>
    </row>
    <row r="58" spans="6:14">
      <c r="F58" s="113"/>
      <c r="G58" s="113"/>
      <c r="H58" s="113"/>
      <c r="I58" s="113"/>
      <c r="J58" s="113"/>
      <c r="K58" s="113"/>
      <c r="L58" s="113"/>
      <c r="M58" s="113"/>
      <c r="N58" s="111"/>
    </row>
  </sheetData>
  <mergeCells count="6">
    <mergeCell ref="H2:M2"/>
    <mergeCell ref="A5:F5"/>
    <mergeCell ref="C9:D10"/>
    <mergeCell ref="H5:M5"/>
    <mergeCell ref="A4:F4"/>
    <mergeCell ref="G4:M4"/>
  </mergeCells>
  <phoneticPr fontId="0" type="noConversion"/>
  <pageMargins left="0.75" right="0.5" top="0.72" bottom="0.84" header="0.5" footer="0.5"/>
  <pageSetup orientation="portrait" r:id="rId1"/>
  <headerFooter scaleWithDoc="0" alignWithMargins="0">
    <oddHeader>&amp;RExhibit No. ___(EMA-3)</oddHeader>
    <oddFooter>&amp;RPage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zoomScaleNormal="100" zoomScaleSheetLayoutView="100" workbookViewId="0">
      <selection activeCell="A4" sqref="A4"/>
    </sheetView>
  </sheetViews>
  <sheetFormatPr defaultRowHeight="12.75"/>
  <cols>
    <col min="1" max="1" width="4.7109375" style="60" customWidth="1"/>
    <col min="2" max="3" width="1.7109375" style="58" customWidth="1"/>
    <col min="4" max="4" width="2.7109375" style="58" customWidth="1"/>
    <col min="5" max="5" width="22.5703125" style="37" customWidth="1"/>
    <col min="6" max="9" width="11.7109375" style="37" customWidth="1"/>
    <col min="10" max="10" width="11.7109375" style="34" customWidth="1"/>
    <col min="11" max="12" width="9" style="34" customWidth="1"/>
    <col min="13" max="16384" width="9.140625" style="34"/>
  </cols>
  <sheetData>
    <row r="1" spans="1:43">
      <c r="E1" s="142"/>
      <c r="F1" s="142"/>
      <c r="G1" s="142"/>
      <c r="H1" s="142"/>
      <c r="I1" s="142"/>
    </row>
    <row r="2" spans="1:43">
      <c r="A2" s="59" t="str">
        <f>'ROO INPUT'!A3:C3</f>
        <v>AVISTA UTILITIES</v>
      </c>
      <c r="D2" s="60"/>
    </row>
    <row r="3" spans="1:43" ht="18.75">
      <c r="A3" s="59" t="str">
        <f>'ROO INPUT'!A4:C4</f>
        <v xml:space="preserve">WASHINGTON NATURAL GAS RESULTS </v>
      </c>
      <c r="D3" s="60"/>
      <c r="G3" s="116"/>
      <c r="H3" s="117"/>
      <c r="I3" s="117"/>
      <c r="J3" s="113"/>
      <c r="K3" s="113"/>
      <c r="L3" s="113"/>
      <c r="M3" s="113"/>
      <c r="N3" s="113"/>
    </row>
    <row r="4" spans="1:43">
      <c r="A4" s="59" t="str">
        <f>'ROO INPUT'!A5:C5</f>
        <v>TWELVE MONTHS ENDED DECEMBER 31, 2012</v>
      </c>
      <c r="D4" s="60"/>
    </row>
    <row r="5" spans="1:43">
      <c r="A5" s="59" t="str">
        <f>'ROO INPUT'!A6:C6</f>
        <v xml:space="preserve">(000'S OF DOLLARS)   </v>
      </c>
      <c r="D5" s="60"/>
    </row>
    <row r="6" spans="1:43">
      <c r="A6" s="59"/>
      <c r="D6" s="60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</row>
    <row r="7" spans="1:43">
      <c r="A7" s="61"/>
      <c r="B7" s="61"/>
      <c r="C7" s="62"/>
      <c r="D7" s="62"/>
      <c r="E7" s="61"/>
      <c r="F7" s="63" t="s">
        <v>150</v>
      </c>
      <c r="G7" s="64"/>
      <c r="H7" s="65"/>
      <c r="I7" s="65" t="s">
        <v>151</v>
      </c>
      <c r="J7" s="65"/>
      <c r="P7" s="113"/>
      <c r="Y7" s="113"/>
      <c r="Z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</row>
    <row r="8" spans="1:43">
      <c r="A8" s="66"/>
      <c r="B8" s="67"/>
      <c r="C8" s="68"/>
      <c r="D8" s="69"/>
      <c r="E8" s="70"/>
      <c r="F8" s="39" t="s">
        <v>152</v>
      </c>
      <c r="G8" s="39"/>
      <c r="H8" s="39"/>
      <c r="I8" s="39" t="s">
        <v>153</v>
      </c>
      <c r="J8" s="39" t="s">
        <v>17</v>
      </c>
    </row>
    <row r="9" spans="1:43">
      <c r="A9" s="71" t="s">
        <v>7</v>
      </c>
      <c r="B9" s="72"/>
      <c r="C9" s="73"/>
      <c r="D9" s="74"/>
      <c r="E9" s="75"/>
      <c r="F9" s="41" t="s">
        <v>8</v>
      </c>
      <c r="G9" s="41" t="s">
        <v>29</v>
      </c>
      <c r="H9" s="41" t="s">
        <v>17</v>
      </c>
      <c r="I9" s="41" t="s">
        <v>154</v>
      </c>
      <c r="J9" s="41" t="s">
        <v>153</v>
      </c>
    </row>
    <row r="10" spans="1:43">
      <c r="A10" s="76" t="s">
        <v>18</v>
      </c>
      <c r="B10" s="77"/>
      <c r="C10" s="78"/>
      <c r="D10" s="79"/>
      <c r="E10" s="80" t="s">
        <v>19</v>
      </c>
      <c r="F10" s="43" t="s">
        <v>20</v>
      </c>
      <c r="G10" s="43" t="s">
        <v>124</v>
      </c>
      <c r="H10" s="43" t="s">
        <v>29</v>
      </c>
      <c r="I10" s="43" t="s">
        <v>155</v>
      </c>
      <c r="J10" s="43" t="s">
        <v>29</v>
      </c>
    </row>
    <row r="11" spans="1:43">
      <c r="A11" s="81"/>
      <c r="B11" s="81"/>
      <c r="C11" s="82"/>
      <c r="D11" s="82"/>
      <c r="E11" s="82" t="s">
        <v>30</v>
      </c>
      <c r="F11" s="45" t="s">
        <v>31</v>
      </c>
      <c r="G11" s="45" t="s">
        <v>32</v>
      </c>
      <c r="H11" s="45" t="s">
        <v>33</v>
      </c>
      <c r="I11" s="45" t="s">
        <v>34</v>
      </c>
      <c r="J11" s="45" t="s">
        <v>35</v>
      </c>
    </row>
    <row r="12" spans="1:43" ht="3.75" customHeight="1">
      <c r="A12" s="81"/>
      <c r="B12" s="81"/>
      <c r="C12" s="82"/>
      <c r="D12" s="82"/>
      <c r="E12" s="82"/>
      <c r="F12" s="45"/>
      <c r="G12" s="45"/>
      <c r="H12" s="45"/>
      <c r="I12" s="45"/>
      <c r="J12" s="45"/>
    </row>
    <row r="13" spans="1:43" ht="5.25" customHeight="1">
      <c r="A13" s="81"/>
      <c r="B13" s="81"/>
      <c r="C13" s="82"/>
      <c r="D13" s="82"/>
      <c r="E13" s="82"/>
      <c r="F13" s="45"/>
      <c r="G13" s="45"/>
      <c r="H13" s="45"/>
      <c r="I13" s="45"/>
      <c r="J13" s="45"/>
    </row>
    <row r="14" spans="1:43">
      <c r="A14" s="2"/>
      <c r="B14" s="1" t="s">
        <v>37</v>
      </c>
      <c r="C14" s="1"/>
      <c r="D14" s="1"/>
      <c r="E14" s="1"/>
      <c r="F14" s="48"/>
      <c r="G14" s="48"/>
      <c r="J14" s="37"/>
    </row>
    <row r="15" spans="1:43">
      <c r="A15" s="2">
        <v>1</v>
      </c>
      <c r="B15" s="3"/>
      <c r="C15" s="3" t="s">
        <v>38</v>
      </c>
      <c r="D15" s="3"/>
      <c r="E15" s="3"/>
      <c r="F15" s="49">
        <f>'ADJ DETAIL INPUT'!E15</f>
        <v>143053</v>
      </c>
      <c r="G15" s="49">
        <f>H15-F15</f>
        <v>-1005</v>
      </c>
      <c r="H15" s="49">
        <f>'ADJ DETAIL INPUT'!AD15</f>
        <v>142048</v>
      </c>
      <c r="I15" s="49">
        <f>CF!J12</f>
        <v>8841</v>
      </c>
      <c r="J15" s="49">
        <f>H15+I15</f>
        <v>150889</v>
      </c>
    </row>
    <row r="16" spans="1:43">
      <c r="A16" s="2">
        <v>2</v>
      </c>
      <c r="B16" s="1"/>
      <c r="C16" s="4" t="s">
        <v>39</v>
      </c>
      <c r="D16" s="4"/>
      <c r="E16" s="4"/>
      <c r="F16" s="373">
        <f>'ADJ DETAIL INPUT'!E16</f>
        <v>3725</v>
      </c>
      <c r="G16" s="373">
        <f>H16-F16</f>
        <v>-98</v>
      </c>
      <c r="H16" s="374">
        <f>'ADJ DETAIL INPUT'!AD16</f>
        <v>3627</v>
      </c>
      <c r="I16" s="373"/>
      <c r="J16" s="373">
        <f>H16+I16</f>
        <v>3627</v>
      </c>
    </row>
    <row r="17" spans="1:10">
      <c r="A17" s="2">
        <v>3</v>
      </c>
      <c r="B17" s="1"/>
      <c r="C17" s="4" t="s">
        <v>40</v>
      </c>
      <c r="D17" s="4"/>
      <c r="E17" s="4"/>
      <c r="F17" s="375">
        <f>'ADJ DETAIL INPUT'!E17</f>
        <v>68107</v>
      </c>
      <c r="G17" s="375">
        <f>H17-F17</f>
        <v>0</v>
      </c>
      <c r="H17" s="376">
        <f>'ADJ DETAIL INPUT'!AD17</f>
        <v>68107</v>
      </c>
      <c r="I17" s="375"/>
      <c r="J17" s="375">
        <f>H17+I17</f>
        <v>68107</v>
      </c>
    </row>
    <row r="18" spans="1:10">
      <c r="A18" s="2">
        <v>4</v>
      </c>
      <c r="B18" s="1" t="s">
        <v>41</v>
      </c>
      <c r="C18" s="4"/>
      <c r="D18" s="4"/>
      <c r="E18" s="4"/>
      <c r="F18" s="373">
        <f>SUM(F15:F17)</f>
        <v>214885</v>
      </c>
      <c r="G18" s="373">
        <f t="shared" ref="G18:J18" si="0">SUM(G15:G17)</f>
        <v>-1103</v>
      </c>
      <c r="H18" s="373">
        <f t="shared" si="0"/>
        <v>213782</v>
      </c>
      <c r="I18" s="373">
        <f t="shared" si="0"/>
        <v>8841</v>
      </c>
      <c r="J18" s="373">
        <f t="shared" si="0"/>
        <v>222623</v>
      </c>
    </row>
    <row r="19" spans="1:10">
      <c r="A19" s="2"/>
      <c r="B19" s="1"/>
      <c r="C19" s="4"/>
      <c r="D19" s="4"/>
      <c r="E19" s="4"/>
      <c r="F19" s="373"/>
      <c r="G19" s="373"/>
      <c r="H19" s="373"/>
      <c r="I19" s="373"/>
      <c r="J19" s="373"/>
    </row>
    <row r="20" spans="1:10">
      <c r="A20" s="2"/>
      <c r="B20" s="1" t="s">
        <v>42</v>
      </c>
      <c r="C20" s="4"/>
      <c r="D20" s="4"/>
      <c r="E20" s="4"/>
      <c r="F20" s="373"/>
      <c r="G20" s="373"/>
      <c r="H20" s="373"/>
      <c r="I20" s="373"/>
      <c r="J20" s="373"/>
    </row>
    <row r="21" spans="1:10">
      <c r="A21" s="2"/>
      <c r="B21" s="1"/>
      <c r="C21" s="4" t="s">
        <v>249</v>
      </c>
      <c r="D21" s="4"/>
      <c r="E21" s="4"/>
      <c r="F21" s="373"/>
      <c r="G21" s="373"/>
      <c r="H21" s="373"/>
      <c r="I21" s="373"/>
      <c r="J21" s="373"/>
    </row>
    <row r="22" spans="1:10">
      <c r="A22" s="2">
        <v>5</v>
      </c>
      <c r="B22" s="1"/>
      <c r="C22" s="4"/>
      <c r="D22" s="4" t="s">
        <v>43</v>
      </c>
      <c r="E22" s="4"/>
      <c r="F22" s="373">
        <f>'ADJ DETAIL INPUT'!E22</f>
        <v>136466</v>
      </c>
      <c r="G22" s="373">
        <f>H22-F22</f>
        <v>2607</v>
      </c>
      <c r="H22" s="374">
        <f>'ADJ DETAIL INPUT'!AD22</f>
        <v>139073</v>
      </c>
      <c r="I22" s="373"/>
      <c r="J22" s="373">
        <f>H22+I22</f>
        <v>139073</v>
      </c>
    </row>
    <row r="23" spans="1:10">
      <c r="A23" s="2">
        <v>6</v>
      </c>
      <c r="B23" s="1"/>
      <c r="C23" s="4"/>
      <c r="D23" s="4" t="s">
        <v>44</v>
      </c>
      <c r="E23" s="4"/>
      <c r="F23" s="373">
        <f>'ADJ DETAIL INPUT'!E23</f>
        <v>130</v>
      </c>
      <c r="G23" s="373">
        <f>H23-F23</f>
        <v>0</v>
      </c>
      <c r="H23" s="374">
        <f>'ADJ DETAIL INPUT'!AD23</f>
        <v>130</v>
      </c>
      <c r="I23" s="373"/>
      <c r="J23" s="373">
        <f>H23+I23</f>
        <v>130</v>
      </c>
    </row>
    <row r="24" spans="1:10">
      <c r="A24" s="2">
        <v>7</v>
      </c>
      <c r="B24" s="1"/>
      <c r="C24" s="4"/>
      <c r="D24" s="4" t="s">
        <v>45</v>
      </c>
      <c r="E24" s="4"/>
      <c r="F24" s="375">
        <f>'ADJ DETAIL INPUT'!E24</f>
        <v>4352</v>
      </c>
      <c r="G24" s="375">
        <f>H24-F24</f>
        <v>0</v>
      </c>
      <c r="H24" s="376">
        <f>'ADJ DETAIL INPUT'!AD24</f>
        <v>4352</v>
      </c>
      <c r="I24" s="375"/>
      <c r="J24" s="375">
        <f>H24+I24</f>
        <v>4352</v>
      </c>
    </row>
    <row r="25" spans="1:10">
      <c r="A25" s="2">
        <v>8</v>
      </c>
      <c r="B25" s="1"/>
      <c r="C25" s="4"/>
      <c r="D25" s="4"/>
      <c r="E25" s="4" t="s">
        <v>46</v>
      </c>
      <c r="F25" s="373">
        <f>SUM(F22:F24)</f>
        <v>140948</v>
      </c>
      <c r="G25" s="373">
        <f t="shared" ref="G25:J25" si="1">SUM(G22:G24)</f>
        <v>2607</v>
      </c>
      <c r="H25" s="373">
        <f t="shared" si="1"/>
        <v>143555</v>
      </c>
      <c r="I25" s="373">
        <f t="shared" si="1"/>
        <v>0</v>
      </c>
      <c r="J25" s="373">
        <f t="shared" si="1"/>
        <v>143555</v>
      </c>
    </row>
    <row r="26" spans="1:10">
      <c r="A26" s="143"/>
      <c r="B26" s="1"/>
      <c r="C26" s="4"/>
      <c r="D26" s="4"/>
      <c r="E26" s="4"/>
      <c r="F26" s="373"/>
      <c r="G26" s="373"/>
      <c r="H26" s="374"/>
      <c r="I26" s="373"/>
      <c r="J26" s="373"/>
    </row>
    <row r="27" spans="1:10">
      <c r="A27" s="2"/>
      <c r="B27" s="1"/>
      <c r="C27" s="4" t="s">
        <v>47</v>
      </c>
      <c r="D27" s="4"/>
      <c r="E27" s="4"/>
      <c r="F27" s="373"/>
      <c r="G27" s="373"/>
      <c r="H27" s="373"/>
      <c r="I27" s="373"/>
      <c r="J27" s="373"/>
    </row>
    <row r="28" spans="1:10">
      <c r="A28" s="2">
        <v>9</v>
      </c>
      <c r="B28" s="1"/>
      <c r="C28" s="4"/>
      <c r="D28" s="4" t="s">
        <v>48</v>
      </c>
      <c r="E28" s="4"/>
      <c r="F28" s="373">
        <f>'ADJ DETAIL INPUT'!E28</f>
        <v>712</v>
      </c>
      <c r="G28" s="373">
        <f>H28-F28</f>
        <v>0</v>
      </c>
      <c r="H28" s="374">
        <f>'ADJ DETAIL INPUT'!AD28</f>
        <v>712</v>
      </c>
      <c r="I28" s="373"/>
      <c r="J28" s="373">
        <f>H28+I28</f>
        <v>712</v>
      </c>
    </row>
    <row r="29" spans="1:10">
      <c r="A29" s="2">
        <v>10</v>
      </c>
      <c r="B29" s="1"/>
      <c r="C29" s="4"/>
      <c r="D29" s="4" t="s">
        <v>49</v>
      </c>
      <c r="E29" s="4"/>
      <c r="F29" s="373">
        <f>'ADJ DETAIL INPUT'!E29</f>
        <v>438</v>
      </c>
      <c r="G29" s="373">
        <f>H29-F29</f>
        <v>0</v>
      </c>
      <c r="H29" s="374">
        <f>'ADJ DETAIL INPUT'!AD29</f>
        <v>438</v>
      </c>
      <c r="I29" s="373"/>
      <c r="J29" s="373">
        <f>H29+I29</f>
        <v>438</v>
      </c>
    </row>
    <row r="30" spans="1:10">
      <c r="A30" s="413">
        <v>11</v>
      </c>
      <c r="B30" s="1"/>
      <c r="C30" s="4"/>
      <c r="D30" s="4" t="s">
        <v>23</v>
      </c>
      <c r="E30" s="4"/>
      <c r="F30" s="375">
        <f>'ADJ DETAIL INPUT'!E30</f>
        <v>19</v>
      </c>
      <c r="G30" s="375">
        <f>H30-F30</f>
        <v>-2</v>
      </c>
      <c r="H30" s="376">
        <f>'ADJ DETAIL INPUT'!AD30</f>
        <v>17</v>
      </c>
      <c r="I30" s="375"/>
      <c r="J30" s="375">
        <f>H30+I30</f>
        <v>17</v>
      </c>
    </row>
    <row r="31" spans="1:10">
      <c r="A31" s="2">
        <v>12</v>
      </c>
      <c r="B31" s="1"/>
      <c r="C31" s="4"/>
      <c r="D31" s="4"/>
      <c r="E31" s="4" t="s">
        <v>50</v>
      </c>
      <c r="F31" s="373">
        <f>SUM(F28:F30)</f>
        <v>1169</v>
      </c>
      <c r="G31" s="373">
        <f>SUM(G28:G30)</f>
        <v>-2</v>
      </c>
      <c r="H31" s="373">
        <f>SUM(H28:H30)</f>
        <v>1167</v>
      </c>
      <c r="I31" s="373">
        <f>SUM(I28:I30)</f>
        <v>0</v>
      </c>
      <c r="J31" s="373">
        <f>SUM(J28:J30)</f>
        <v>1167</v>
      </c>
    </row>
    <row r="32" spans="1:10">
      <c r="A32" s="143"/>
      <c r="B32" s="1"/>
      <c r="C32" s="4"/>
      <c r="D32" s="4"/>
      <c r="E32" s="4"/>
      <c r="F32" s="373"/>
      <c r="G32" s="373"/>
      <c r="H32" s="374"/>
      <c r="I32" s="373"/>
      <c r="J32" s="373"/>
    </row>
    <row r="33" spans="1:10">
      <c r="A33" s="2"/>
      <c r="B33" s="1"/>
      <c r="C33" s="4" t="s">
        <v>51</v>
      </c>
      <c r="D33" s="4"/>
      <c r="E33" s="4"/>
      <c r="F33" s="373"/>
      <c r="G33" s="373"/>
      <c r="H33" s="373"/>
      <c r="I33" s="373"/>
      <c r="J33" s="373"/>
    </row>
    <row r="34" spans="1:10">
      <c r="A34" s="2">
        <v>13</v>
      </c>
      <c r="B34" s="1"/>
      <c r="C34" s="4"/>
      <c r="D34" s="4" t="s">
        <v>48</v>
      </c>
      <c r="E34" s="4"/>
      <c r="F34" s="373">
        <f>'ADJ DETAIL INPUT'!E34</f>
        <v>9511</v>
      </c>
      <c r="G34" s="373">
        <f>H34-F34</f>
        <v>0</v>
      </c>
      <c r="H34" s="374">
        <f>'ADJ DETAIL INPUT'!AD34</f>
        <v>9511</v>
      </c>
      <c r="I34" s="373"/>
      <c r="J34" s="373">
        <f>H34+I34</f>
        <v>9511</v>
      </c>
    </row>
    <row r="35" spans="1:10">
      <c r="A35" s="2">
        <v>14</v>
      </c>
      <c r="B35" s="1"/>
      <c r="C35" s="4"/>
      <c r="D35" s="4" t="s">
        <v>49</v>
      </c>
      <c r="E35" s="4"/>
      <c r="F35" s="373">
        <f>'ADJ DETAIL INPUT'!E35</f>
        <v>6979</v>
      </c>
      <c r="G35" s="373">
        <f>H35-F35</f>
        <v>-1</v>
      </c>
      <c r="H35" s="374">
        <f>'ADJ DETAIL INPUT'!AD35</f>
        <v>6978</v>
      </c>
      <c r="I35" s="373"/>
      <c r="J35" s="373">
        <f>H35+I35</f>
        <v>6978</v>
      </c>
    </row>
    <row r="36" spans="1:10">
      <c r="A36" s="2">
        <v>15</v>
      </c>
      <c r="B36" s="1"/>
      <c r="C36" s="4"/>
      <c r="D36" s="4" t="s">
        <v>23</v>
      </c>
      <c r="E36" s="4"/>
      <c r="F36" s="377">
        <f>'ADJ DETAIL INPUT'!E36</f>
        <v>13044</v>
      </c>
      <c r="G36" s="375">
        <f>H36-F36</f>
        <v>-5219.4890759999998</v>
      </c>
      <c r="H36" s="376">
        <f>'ADJ DETAIL INPUT'!AD36</f>
        <v>7824.5109240000002</v>
      </c>
      <c r="I36" s="375">
        <f>CF!J19</f>
        <v>339</v>
      </c>
      <c r="J36" s="375">
        <f>H36+I36</f>
        <v>8163.5109240000002</v>
      </c>
    </row>
    <row r="37" spans="1:10">
      <c r="A37" s="2">
        <v>16</v>
      </c>
      <c r="B37" s="1"/>
      <c r="C37" s="4"/>
      <c r="D37" s="4"/>
      <c r="E37" s="4" t="s">
        <v>52</v>
      </c>
      <c r="F37" s="373">
        <f>SUM(F34:F36)</f>
        <v>29534</v>
      </c>
      <c r="G37" s="373">
        <f t="shared" ref="G37:J37" si="2">SUM(G34:G36)</f>
        <v>-5220.4890759999998</v>
      </c>
      <c r="H37" s="373">
        <f t="shared" si="2"/>
        <v>24313.510924000002</v>
      </c>
      <c r="I37" s="373">
        <f t="shared" si="2"/>
        <v>339</v>
      </c>
      <c r="J37" s="373">
        <f t="shared" si="2"/>
        <v>24652.510924000002</v>
      </c>
    </row>
    <row r="38" spans="1:10">
      <c r="A38" s="2"/>
      <c r="B38" s="1"/>
      <c r="C38" s="4"/>
      <c r="D38" s="4"/>
      <c r="E38" s="4"/>
      <c r="F38" s="373"/>
      <c r="G38" s="373"/>
      <c r="H38" s="373"/>
      <c r="I38" s="373"/>
      <c r="J38" s="373"/>
    </row>
    <row r="39" spans="1:10">
      <c r="A39" s="2">
        <v>17</v>
      </c>
      <c r="B39" s="1" t="s">
        <v>53</v>
      </c>
      <c r="C39" s="4"/>
      <c r="D39" s="4"/>
      <c r="E39" s="4"/>
      <c r="F39" s="373">
        <f>'ADJ DETAIL INPUT'!E39</f>
        <v>6072</v>
      </c>
      <c r="G39" s="373">
        <f>H39-F39</f>
        <v>-275.74399999999969</v>
      </c>
      <c r="H39" s="374">
        <f>'ADJ DETAIL INPUT'!AD39</f>
        <v>5796.2560000000003</v>
      </c>
      <c r="I39" s="373">
        <f>CF!J15</f>
        <v>35</v>
      </c>
      <c r="J39" s="373">
        <f>H39+I39</f>
        <v>5831.2560000000003</v>
      </c>
    </row>
    <row r="40" spans="1:10">
      <c r="A40" s="2">
        <v>18</v>
      </c>
      <c r="B40" s="1" t="s">
        <v>54</v>
      </c>
      <c r="C40" s="4"/>
      <c r="D40" s="4"/>
      <c r="E40" s="4"/>
      <c r="F40" s="373">
        <f>'ADJ DETAIL INPUT'!E40</f>
        <v>6948</v>
      </c>
      <c r="G40" s="373">
        <f>H40-F40</f>
        <v>7</v>
      </c>
      <c r="H40" s="374">
        <f>'ADJ DETAIL INPUT'!AD40</f>
        <v>6955</v>
      </c>
      <c r="I40" s="373"/>
      <c r="J40" s="373">
        <f>H40+I40</f>
        <v>6955</v>
      </c>
    </row>
    <row r="41" spans="1:10">
      <c r="A41" s="2">
        <v>19</v>
      </c>
      <c r="B41" s="1" t="s">
        <v>55</v>
      </c>
      <c r="C41" s="4"/>
      <c r="D41" s="4"/>
      <c r="E41" s="4"/>
      <c r="F41" s="373">
        <f>'ADJ DETAIL INPUT'!E41</f>
        <v>3</v>
      </c>
      <c r="G41" s="373">
        <f>H41-F41</f>
        <v>0</v>
      </c>
      <c r="H41" s="378">
        <f>'ADJ DETAIL INPUT'!AD41</f>
        <v>3</v>
      </c>
      <c r="I41" s="373"/>
      <c r="J41" s="373">
        <f>H41+I41</f>
        <v>3</v>
      </c>
    </row>
    <row r="42" spans="1:10">
      <c r="A42" s="143"/>
      <c r="B42" s="1"/>
      <c r="C42" s="4"/>
      <c r="D42" s="4"/>
      <c r="E42" s="4"/>
      <c r="F42" s="373"/>
      <c r="G42" s="373"/>
      <c r="H42" s="378"/>
      <c r="I42" s="373"/>
      <c r="J42" s="373"/>
    </row>
    <row r="43" spans="1:10">
      <c r="A43" s="2"/>
      <c r="B43" s="1" t="s">
        <v>56</v>
      </c>
      <c r="C43" s="4"/>
      <c r="D43" s="4"/>
      <c r="E43" s="4"/>
      <c r="F43" s="373"/>
      <c r="G43" s="373"/>
      <c r="H43" s="373"/>
      <c r="I43" s="373"/>
      <c r="J43" s="373"/>
    </row>
    <row r="44" spans="1:10">
      <c r="A44" s="2">
        <v>20</v>
      </c>
      <c r="B44" s="1"/>
      <c r="C44" s="4" t="s">
        <v>48</v>
      </c>
      <c r="D44" s="4"/>
      <c r="E44" s="4"/>
      <c r="F44" s="373">
        <f>'ADJ DETAIL INPUT'!E44</f>
        <v>13241</v>
      </c>
      <c r="G44" s="373">
        <f>H44-F44</f>
        <v>177.62800000000061</v>
      </c>
      <c r="H44" s="374">
        <f>'ADJ DETAIL INPUT'!AD44</f>
        <v>13418.628000000001</v>
      </c>
      <c r="I44" s="373">
        <f>CF!J17+CF!J21</f>
        <v>18</v>
      </c>
      <c r="J44" s="373">
        <f>H44+I44</f>
        <v>13436.628000000001</v>
      </c>
    </row>
    <row r="45" spans="1:10">
      <c r="A45" s="2">
        <v>21</v>
      </c>
      <c r="B45" s="1"/>
      <c r="C45" s="4" t="s">
        <v>208</v>
      </c>
      <c r="D45" s="4"/>
      <c r="E45" s="4"/>
      <c r="F45" s="373">
        <f>'ADJ DETAIL INPUT'!E45</f>
        <v>3276</v>
      </c>
      <c r="G45" s="373">
        <f>H45-F45</f>
        <v>0</v>
      </c>
      <c r="H45" s="374">
        <f>'ADJ DETAIL INPUT'!AD45</f>
        <v>3276</v>
      </c>
      <c r="I45" s="373"/>
      <c r="J45" s="373">
        <f>H45+I45</f>
        <v>3276</v>
      </c>
    </row>
    <row r="46" spans="1:10">
      <c r="A46" s="143">
        <v>22</v>
      </c>
      <c r="B46" s="1"/>
      <c r="C46" s="9" t="s">
        <v>425</v>
      </c>
      <c r="D46" s="4"/>
      <c r="E46" s="4"/>
      <c r="F46" s="373">
        <f>'ADJ DETAIL INPUT'!E46</f>
        <v>171</v>
      </c>
      <c r="G46" s="373">
        <f>H46-F46</f>
        <v>0</v>
      </c>
      <c r="H46" s="374">
        <f>'ADJ DETAIL INPUT'!AD46</f>
        <v>171</v>
      </c>
      <c r="I46" s="373"/>
      <c r="J46" s="373">
        <f>H46+I46</f>
        <v>171</v>
      </c>
    </row>
    <row r="47" spans="1:10">
      <c r="A47" s="2">
        <v>23</v>
      </c>
      <c r="B47" s="1"/>
      <c r="C47" s="4" t="s">
        <v>23</v>
      </c>
      <c r="D47" s="4"/>
      <c r="E47" s="4"/>
      <c r="F47" s="375">
        <f>'ADJ DETAIL INPUT'!E47</f>
        <v>0</v>
      </c>
      <c r="G47" s="375">
        <f>H47-F47</f>
        <v>-1</v>
      </c>
      <c r="H47" s="376">
        <f>'ADJ DETAIL INPUT'!AD47</f>
        <v>-1</v>
      </c>
      <c r="I47" s="375"/>
      <c r="J47" s="375">
        <f>H47+I47</f>
        <v>-1</v>
      </c>
    </row>
    <row r="48" spans="1:10">
      <c r="A48" s="2">
        <v>24</v>
      </c>
      <c r="B48" s="1"/>
      <c r="C48" s="4"/>
      <c r="D48" s="4" t="s">
        <v>57</v>
      </c>
      <c r="E48" s="34"/>
      <c r="F48" s="379">
        <f>SUM(F44:F47)</f>
        <v>16688</v>
      </c>
      <c r="G48" s="379">
        <f t="shared" ref="G48:J48" si="3">SUM(G44:G47)</f>
        <v>176.62800000000061</v>
      </c>
      <c r="H48" s="379">
        <f t="shared" si="3"/>
        <v>16864.628000000001</v>
      </c>
      <c r="I48" s="379">
        <f t="shared" si="3"/>
        <v>18</v>
      </c>
      <c r="J48" s="379">
        <f t="shared" si="3"/>
        <v>16882.628000000001</v>
      </c>
    </row>
    <row r="49" spans="1:10">
      <c r="A49" s="2">
        <v>25</v>
      </c>
      <c r="B49" s="1" t="s">
        <v>58</v>
      </c>
      <c r="C49" s="4"/>
      <c r="D49" s="4"/>
      <c r="E49" s="4"/>
      <c r="F49" s="375">
        <f>F48+F37+F31+F25+F39+F40+F41</f>
        <v>201362</v>
      </c>
      <c r="G49" s="375">
        <f>G48+G37+G31+G25+G39+G40+G41</f>
        <v>-2707.6050759999989</v>
      </c>
      <c r="H49" s="375">
        <f>H48+H37+H31+H25+H39+H40+H41</f>
        <v>198654.39492399999</v>
      </c>
      <c r="I49" s="375">
        <f>I48+I37+I31+I25+I39+I40+I41</f>
        <v>392</v>
      </c>
      <c r="J49" s="375">
        <f>J48+J37+J31+J25+J39+J40+J41</f>
        <v>199046.39492399999</v>
      </c>
    </row>
    <row r="50" spans="1:10">
      <c r="A50" s="2"/>
      <c r="B50" s="1"/>
      <c r="C50" s="4"/>
      <c r="D50" s="4"/>
      <c r="E50" s="4"/>
      <c r="F50" s="373"/>
      <c r="G50" s="373"/>
      <c r="H50" s="373"/>
      <c r="I50" s="373"/>
      <c r="J50" s="373"/>
    </row>
    <row r="51" spans="1:10">
      <c r="A51" s="2">
        <v>26</v>
      </c>
      <c r="B51" s="1" t="s">
        <v>59</v>
      </c>
      <c r="C51" s="4"/>
      <c r="D51" s="4"/>
      <c r="E51" s="4"/>
      <c r="F51" s="373">
        <f>F18-F49</f>
        <v>13523</v>
      </c>
      <c r="G51" s="373">
        <f>G18-G49</f>
        <v>1604.6050759999989</v>
      </c>
      <c r="H51" s="373">
        <f>H18-H49</f>
        <v>15127.605076000007</v>
      </c>
      <c r="I51" s="373">
        <f>I18-I49</f>
        <v>8449</v>
      </c>
      <c r="J51" s="373">
        <f>J18-J49</f>
        <v>23576.605076000007</v>
      </c>
    </row>
    <row r="52" spans="1:10">
      <c r="A52" s="2"/>
      <c r="B52" s="1"/>
      <c r="C52" s="4"/>
      <c r="D52" s="4"/>
      <c r="E52" s="4"/>
      <c r="F52" s="373"/>
      <c r="G52" s="373"/>
      <c r="H52" s="373"/>
      <c r="I52" s="373"/>
      <c r="J52" s="373"/>
    </row>
    <row r="53" spans="1:10">
      <c r="A53" s="2"/>
      <c r="B53" s="1" t="s">
        <v>60</v>
      </c>
      <c r="C53" s="4"/>
      <c r="D53" s="4"/>
      <c r="E53" s="4"/>
      <c r="F53" s="373"/>
      <c r="G53" s="373"/>
      <c r="H53" s="373"/>
      <c r="I53" s="373"/>
      <c r="J53" s="373"/>
    </row>
    <row r="54" spans="1:10">
      <c r="A54" s="2">
        <v>27</v>
      </c>
      <c r="B54" s="1"/>
      <c r="C54" s="4" t="s">
        <v>61</v>
      </c>
      <c r="D54" s="4"/>
      <c r="E54" s="4"/>
      <c r="F54" s="373">
        <f>'ADJ DETAIL INPUT'!E54</f>
        <v>-1832</v>
      </c>
      <c r="G54" s="373">
        <f>H54-F54</f>
        <v>646.61177659999998</v>
      </c>
      <c r="H54" s="374">
        <f>'ADJ DETAIL INPUT'!AD54</f>
        <v>-1185.3882234</v>
      </c>
      <c r="I54" s="373">
        <f>CF!J27</f>
        <v>2957</v>
      </c>
      <c r="J54" s="373">
        <f>H54+I54</f>
        <v>1771.6117766</v>
      </c>
    </row>
    <row r="55" spans="1:10">
      <c r="A55" s="143">
        <v>28</v>
      </c>
      <c r="B55" s="1"/>
      <c r="C55" s="200" t="s">
        <v>190</v>
      </c>
      <c r="D55" s="4"/>
      <c r="E55" s="4"/>
      <c r="F55" s="373">
        <f>'ADJ DETAIL INPUT'!E55</f>
        <v>0</v>
      </c>
      <c r="G55" s="373">
        <f>H55-F55</f>
        <v>3.4002499999999998</v>
      </c>
      <c r="H55" s="374">
        <f>'ADJ DETAIL INPUT'!AD55</f>
        <v>3.4002499999999998</v>
      </c>
      <c r="I55" s="373">
        <f>CF!J28</f>
        <v>0</v>
      </c>
      <c r="J55" s="373">
        <f>H55+I55</f>
        <v>3.4002499999999998</v>
      </c>
    </row>
    <row r="56" spans="1:10">
      <c r="A56" s="2">
        <v>29</v>
      </c>
      <c r="B56" s="1"/>
      <c r="C56" s="4" t="s">
        <v>62</v>
      </c>
      <c r="D56" s="4"/>
      <c r="E56" s="4"/>
      <c r="F56" s="373">
        <f>'ADJ DETAIL INPUT'!E56</f>
        <v>5030</v>
      </c>
      <c r="G56" s="373">
        <f>H56-F56</f>
        <v>3</v>
      </c>
      <c r="H56" s="374">
        <f>'ADJ DETAIL INPUT'!AD56</f>
        <v>5033</v>
      </c>
      <c r="I56" s="373"/>
      <c r="J56" s="373">
        <f>H56+I56</f>
        <v>5033</v>
      </c>
    </row>
    <row r="57" spans="1:10">
      <c r="A57" s="2">
        <v>30</v>
      </c>
      <c r="B57" s="1"/>
      <c r="C57" s="4" t="s">
        <v>63</v>
      </c>
      <c r="D57" s="4"/>
      <c r="E57" s="4"/>
      <c r="F57" s="375">
        <f>'ADJ DETAIL INPUT'!E57</f>
        <v>-25</v>
      </c>
      <c r="G57" s="375">
        <f>H57-F57</f>
        <v>0</v>
      </c>
      <c r="H57" s="376">
        <f>'ADJ DETAIL INPUT'!AD57</f>
        <v>-25</v>
      </c>
      <c r="I57" s="375"/>
      <c r="J57" s="375">
        <f>H57+I57</f>
        <v>-25</v>
      </c>
    </row>
    <row r="58" spans="1:10">
      <c r="A58" s="2"/>
      <c r="B58" s="1"/>
      <c r="C58" s="1"/>
      <c r="D58" s="1"/>
      <c r="E58" s="1"/>
      <c r="F58" s="373"/>
      <c r="G58" s="373"/>
      <c r="H58" s="373"/>
      <c r="I58" s="380"/>
      <c r="J58" s="373"/>
    </row>
    <row r="59" spans="1:10" ht="13.5" thickBot="1">
      <c r="A59" s="2">
        <v>31</v>
      </c>
      <c r="B59" s="3" t="s">
        <v>64</v>
      </c>
      <c r="C59" s="3"/>
      <c r="D59" s="3"/>
      <c r="E59" s="3"/>
      <c r="F59" s="381">
        <f>F51-SUM(F54:F57)</f>
        <v>10350</v>
      </c>
      <c r="G59" s="381">
        <f>G51-SUM(G54:G57)</f>
        <v>951.5930493999989</v>
      </c>
      <c r="H59" s="381">
        <f>H51-SUM(H54:H57)</f>
        <v>11301.593049400008</v>
      </c>
      <c r="I59" s="381">
        <f>I51-SUM(I54:I57)</f>
        <v>5492</v>
      </c>
      <c r="J59" s="381">
        <f>J51-SUM(J54:J57)</f>
        <v>16793.593049400006</v>
      </c>
    </row>
    <row r="60" spans="1:10" ht="13.5" thickTop="1">
      <c r="A60" s="2"/>
      <c r="B60" s="1"/>
      <c r="C60" s="1"/>
      <c r="D60" s="1"/>
      <c r="E60" s="1"/>
      <c r="F60" s="373"/>
      <c r="G60" s="373"/>
      <c r="H60" s="373"/>
      <c r="I60" s="373"/>
      <c r="J60" s="373"/>
    </row>
    <row r="61" spans="1:10">
      <c r="A61" s="2"/>
      <c r="B61" s="1"/>
      <c r="C61" s="1"/>
      <c r="D61" s="1"/>
      <c r="E61" s="1"/>
      <c r="F61" s="373"/>
      <c r="G61" s="373"/>
      <c r="H61" s="373"/>
      <c r="I61" s="373"/>
      <c r="J61" s="373"/>
    </row>
    <row r="62" spans="1:10">
      <c r="A62" s="2"/>
      <c r="B62" s="1" t="s">
        <v>65</v>
      </c>
      <c r="C62" s="1"/>
      <c r="D62" s="1"/>
      <c r="E62" s="1"/>
      <c r="F62" s="373"/>
      <c r="G62" s="373"/>
      <c r="H62" s="373"/>
      <c r="I62" s="373"/>
      <c r="J62" s="373"/>
    </row>
    <row r="63" spans="1:10">
      <c r="A63" s="2">
        <v>32</v>
      </c>
      <c r="B63" s="4"/>
      <c r="C63" s="4" t="s">
        <v>47</v>
      </c>
      <c r="D63" s="4"/>
      <c r="E63" s="4"/>
      <c r="F63" s="373">
        <f>'ADJ DETAIL INPUT'!E63</f>
        <v>24365</v>
      </c>
      <c r="G63" s="373">
        <f>H63-F63</f>
        <v>0</v>
      </c>
      <c r="H63" s="374">
        <f>'ADJ DETAIL INPUT'!AD63</f>
        <v>24365</v>
      </c>
      <c r="I63" s="373"/>
      <c r="J63" s="373">
        <f>H63+I63</f>
        <v>24365</v>
      </c>
    </row>
    <row r="64" spans="1:10">
      <c r="A64" s="2">
        <v>33</v>
      </c>
      <c r="B64" s="4"/>
      <c r="C64" s="4" t="s">
        <v>66</v>
      </c>
      <c r="D64" s="4"/>
      <c r="E64" s="4"/>
      <c r="F64" s="373">
        <f>'ADJ DETAIL INPUT'!E64</f>
        <v>296152</v>
      </c>
      <c r="G64" s="373">
        <f>H64-F64</f>
        <v>0</v>
      </c>
      <c r="H64" s="374">
        <f>'ADJ DETAIL INPUT'!AD64</f>
        <v>296152</v>
      </c>
      <c r="I64" s="373"/>
      <c r="J64" s="373">
        <f>H64+I64</f>
        <v>296152</v>
      </c>
    </row>
    <row r="65" spans="1:10">
      <c r="A65" s="2">
        <v>34</v>
      </c>
      <c r="B65" s="4"/>
      <c r="C65" s="4" t="s">
        <v>67</v>
      </c>
      <c r="D65" s="4"/>
      <c r="E65" s="4"/>
      <c r="F65" s="375">
        <f>'ADJ DETAIL INPUT'!E65</f>
        <v>44809</v>
      </c>
      <c r="G65" s="375">
        <f>H65-F65</f>
        <v>0</v>
      </c>
      <c r="H65" s="376">
        <f>'ADJ DETAIL INPUT'!AD65</f>
        <v>44809</v>
      </c>
      <c r="I65" s="375"/>
      <c r="J65" s="375">
        <f>H65+I65</f>
        <v>44809</v>
      </c>
    </row>
    <row r="66" spans="1:10">
      <c r="A66" s="2">
        <v>35</v>
      </c>
      <c r="B66" s="4"/>
      <c r="C66" s="4"/>
      <c r="D66" s="4"/>
      <c r="E66" s="4" t="s">
        <v>68</v>
      </c>
      <c r="F66" s="382">
        <f>SUM(F63:F65)</f>
        <v>365326</v>
      </c>
      <c r="G66" s="382">
        <f t="shared" ref="G66:J66" si="4">SUM(G63:G65)</f>
        <v>0</v>
      </c>
      <c r="H66" s="382">
        <f t="shared" si="4"/>
        <v>365326</v>
      </c>
      <c r="I66" s="382">
        <f t="shared" si="4"/>
        <v>0</v>
      </c>
      <c r="J66" s="382">
        <f t="shared" si="4"/>
        <v>365326</v>
      </c>
    </row>
    <row r="67" spans="1:10">
      <c r="A67" s="143"/>
      <c r="B67" s="4"/>
      <c r="C67" s="4"/>
      <c r="D67" s="4"/>
      <c r="E67" s="4"/>
      <c r="F67" s="382"/>
      <c r="G67" s="382"/>
      <c r="H67" s="382"/>
      <c r="I67" s="382"/>
      <c r="J67" s="382"/>
    </row>
    <row r="68" spans="1:10">
      <c r="A68" s="2"/>
      <c r="B68" s="4" t="s">
        <v>430</v>
      </c>
      <c r="C68" s="4"/>
      <c r="D68" s="4"/>
      <c r="E68" s="4"/>
      <c r="F68" s="373"/>
      <c r="G68" s="373"/>
      <c r="H68" s="373"/>
      <c r="I68" s="373"/>
      <c r="J68" s="373"/>
    </row>
    <row r="69" spans="1:10">
      <c r="A69" s="2">
        <v>36</v>
      </c>
      <c r="B69" s="4"/>
      <c r="C69" s="4" t="s">
        <v>47</v>
      </c>
      <c r="D69" s="4"/>
      <c r="E69" s="4"/>
      <c r="F69" s="373">
        <f>'ADJ DETAIL INPUT'!E69</f>
        <v>8677</v>
      </c>
      <c r="G69" s="373">
        <f t="shared" ref="G69:G79" si="5">H69-F69</f>
        <v>0</v>
      </c>
      <c r="H69" s="374">
        <f>'ADJ DETAIL INPUT'!AD69</f>
        <v>8677</v>
      </c>
      <c r="I69" s="373"/>
      <c r="J69" s="373">
        <f t="shared" ref="J69:J79" si="6">H69+I69</f>
        <v>8677</v>
      </c>
    </row>
    <row r="70" spans="1:10">
      <c r="A70" s="2">
        <v>37</v>
      </c>
      <c r="B70" s="4"/>
      <c r="C70" s="4" t="s">
        <v>66</v>
      </c>
      <c r="D70" s="4"/>
      <c r="E70" s="4"/>
      <c r="F70" s="373">
        <f>'ADJ DETAIL INPUT'!E70</f>
        <v>102678</v>
      </c>
      <c r="G70" s="373">
        <f t="shared" si="5"/>
        <v>0</v>
      </c>
      <c r="H70" s="374">
        <f>'ADJ DETAIL INPUT'!AD70</f>
        <v>102678</v>
      </c>
      <c r="I70" s="373"/>
      <c r="J70" s="373">
        <f t="shared" si="6"/>
        <v>102678</v>
      </c>
    </row>
    <row r="71" spans="1:10">
      <c r="A71" s="2">
        <v>38</v>
      </c>
      <c r="B71" s="4"/>
      <c r="C71" s="4" t="s">
        <v>67</v>
      </c>
      <c r="D71" s="4"/>
      <c r="E71" s="4"/>
      <c r="F71" s="375">
        <f>'ADJ DETAIL INPUT'!E71</f>
        <v>12186</v>
      </c>
      <c r="G71" s="375">
        <f t="shared" si="5"/>
        <v>0</v>
      </c>
      <c r="H71" s="376">
        <f>'ADJ DETAIL INPUT'!AD71</f>
        <v>12186</v>
      </c>
      <c r="I71" s="375"/>
      <c r="J71" s="375">
        <f t="shared" si="6"/>
        <v>12186</v>
      </c>
    </row>
    <row r="72" spans="1:10">
      <c r="A72" s="2">
        <v>39</v>
      </c>
      <c r="B72" s="4" t="s">
        <v>431</v>
      </c>
      <c r="C72" s="4"/>
      <c r="D72" s="4"/>
      <c r="E72" s="34"/>
      <c r="F72" s="379">
        <f>SUM(F69:F71)</f>
        <v>123541</v>
      </c>
      <c r="G72" s="379">
        <f t="shared" ref="G72:J72" si="7">SUM(G69:G71)</f>
        <v>0</v>
      </c>
      <c r="H72" s="379">
        <f t="shared" si="7"/>
        <v>123541</v>
      </c>
      <c r="I72" s="379">
        <f t="shared" si="7"/>
        <v>0</v>
      </c>
      <c r="J72" s="379">
        <f t="shared" si="7"/>
        <v>123541</v>
      </c>
    </row>
    <row r="73" spans="1:10">
      <c r="A73" s="143">
        <v>40</v>
      </c>
      <c r="B73" s="200" t="s">
        <v>182</v>
      </c>
      <c r="C73" s="4"/>
      <c r="D73" s="4"/>
      <c r="E73" s="4"/>
      <c r="F73" s="382">
        <f>F66-F72</f>
        <v>241785</v>
      </c>
      <c r="G73" s="382">
        <f t="shared" ref="G73:J73" si="8">G66-G72</f>
        <v>0</v>
      </c>
      <c r="H73" s="382">
        <f t="shared" si="8"/>
        <v>241785</v>
      </c>
      <c r="I73" s="382">
        <f t="shared" si="8"/>
        <v>0</v>
      </c>
      <c r="J73" s="382">
        <f t="shared" si="8"/>
        <v>241785</v>
      </c>
    </row>
    <row r="74" spans="1:10">
      <c r="A74" s="5">
        <v>41</v>
      </c>
      <c r="B74" s="6" t="s">
        <v>70</v>
      </c>
      <c r="C74" s="6"/>
      <c r="D74" s="6"/>
      <c r="E74" s="6"/>
      <c r="F74" s="375">
        <f>'ADJ DETAIL INPUT'!E74</f>
        <v>-46163</v>
      </c>
      <c r="G74" s="375">
        <f t="shared" si="5"/>
        <v>-335</v>
      </c>
      <c r="H74" s="376">
        <f>'ADJ DETAIL INPUT'!AD74</f>
        <v>-46498</v>
      </c>
      <c r="I74" s="375"/>
      <c r="J74" s="375">
        <f>H74+I74</f>
        <v>-46498</v>
      </c>
    </row>
    <row r="75" spans="1:10">
      <c r="A75" s="5">
        <v>42</v>
      </c>
      <c r="B75" s="6"/>
      <c r="C75" s="202" t="s">
        <v>211</v>
      </c>
      <c r="D75" s="6"/>
      <c r="E75" s="6"/>
      <c r="F75" s="373">
        <f>F73+F74</f>
        <v>195622</v>
      </c>
      <c r="G75" s="373">
        <f t="shared" ref="G75:J75" si="9">G73+G74</f>
        <v>-335</v>
      </c>
      <c r="H75" s="373">
        <f t="shared" si="9"/>
        <v>195287</v>
      </c>
      <c r="I75" s="373">
        <f t="shared" si="9"/>
        <v>0</v>
      </c>
      <c r="J75" s="373">
        <f t="shared" si="9"/>
        <v>195287</v>
      </c>
    </row>
    <row r="76" spans="1:10" ht="12" customHeight="1">
      <c r="A76" s="2">
        <v>43</v>
      </c>
      <c r="B76" s="4" t="s">
        <v>71</v>
      </c>
      <c r="C76" s="4"/>
      <c r="D76" s="4"/>
      <c r="E76" s="4"/>
      <c r="F76" s="373">
        <f>'ADJ DETAIL INPUT'!E76</f>
        <v>13107</v>
      </c>
      <c r="G76" s="373">
        <f t="shared" si="5"/>
        <v>0</v>
      </c>
      <c r="H76" s="374">
        <f>'ADJ DETAIL INPUT'!AD76</f>
        <v>13107</v>
      </c>
      <c r="I76" s="373"/>
      <c r="J76" s="373">
        <f t="shared" si="6"/>
        <v>13107</v>
      </c>
    </row>
    <row r="77" spans="1:10">
      <c r="A77" s="143">
        <v>44</v>
      </c>
      <c r="B77" s="4" t="s">
        <v>183</v>
      </c>
      <c r="C77" s="4"/>
      <c r="D77" s="4"/>
      <c r="E77" s="4"/>
      <c r="F77" s="373">
        <f>'ADJ DETAIL INPUT'!E77</f>
        <v>0</v>
      </c>
      <c r="G77" s="373">
        <f t="shared" si="5"/>
        <v>0</v>
      </c>
      <c r="H77" s="374">
        <f>'ADJ DETAIL INPUT'!AD79</f>
        <v>0</v>
      </c>
      <c r="I77" s="373"/>
      <c r="J77" s="373">
        <f t="shared" ref="J77" si="10">H77+I77</f>
        <v>0</v>
      </c>
    </row>
    <row r="78" spans="1:10">
      <c r="A78" s="143">
        <v>45</v>
      </c>
      <c r="B78" s="4" t="s">
        <v>432</v>
      </c>
      <c r="C78" s="4"/>
      <c r="D78" s="4"/>
      <c r="E78" s="4"/>
      <c r="F78" s="373">
        <f>'ADJ DETAIL INPUT'!E78</f>
        <v>-816</v>
      </c>
      <c r="G78" s="373">
        <f t="shared" ref="G78" si="11">H78-F78</f>
        <v>816</v>
      </c>
      <c r="H78" s="374">
        <f>'ADJ DETAIL INPUT'!AD80</f>
        <v>0</v>
      </c>
      <c r="I78" s="373"/>
      <c r="J78" s="373">
        <f t="shared" ref="J78" si="12">H78+I78</f>
        <v>0</v>
      </c>
    </row>
    <row r="79" spans="1:10">
      <c r="A79" s="2">
        <v>46</v>
      </c>
      <c r="B79" s="4" t="s">
        <v>72</v>
      </c>
      <c r="C79" s="4"/>
      <c r="D79" s="4"/>
      <c r="E79" s="4"/>
      <c r="F79" s="375">
        <f>'ADJ DETAIL INPUT'!E79</f>
        <v>0</v>
      </c>
      <c r="G79" s="375">
        <f t="shared" si="5"/>
        <v>0</v>
      </c>
      <c r="H79" s="376">
        <f>'ADJ DETAIL INPUT'!AD77</f>
        <v>0</v>
      </c>
      <c r="I79" s="375"/>
      <c r="J79" s="375">
        <f t="shared" si="6"/>
        <v>0</v>
      </c>
    </row>
    <row r="80" spans="1:10">
      <c r="A80" s="2"/>
      <c r="B80" s="1"/>
      <c r="C80" s="1"/>
      <c r="D80" s="1"/>
      <c r="E80" s="1"/>
      <c r="F80" s="48"/>
      <c r="G80" s="48"/>
      <c r="H80" s="90"/>
      <c r="I80" s="48"/>
      <c r="J80" s="48"/>
    </row>
    <row r="81" spans="1:10" ht="13.5" thickBot="1">
      <c r="A81" s="2">
        <v>47</v>
      </c>
      <c r="B81" s="3" t="s">
        <v>73</v>
      </c>
      <c r="C81" s="3"/>
      <c r="D81" s="3"/>
      <c r="E81" s="3"/>
      <c r="F81" s="89">
        <f>F79+F77+F76+F75+F78</f>
        <v>207913</v>
      </c>
      <c r="G81" s="89">
        <f>G79+G77+G76+G75</f>
        <v>-335</v>
      </c>
      <c r="H81" s="89">
        <f>H79+H77+H76+H75</f>
        <v>208394</v>
      </c>
      <c r="I81" s="89">
        <f>I79+I77+I76+I75</f>
        <v>0</v>
      </c>
      <c r="J81" s="89">
        <f>J79+J77+J76+J75</f>
        <v>208394</v>
      </c>
    </row>
    <row r="82" spans="1:10" ht="13.5" thickTop="1">
      <c r="A82" s="2">
        <v>48</v>
      </c>
      <c r="B82" s="1" t="s">
        <v>74</v>
      </c>
      <c r="C82" s="1"/>
      <c r="D82" s="1"/>
      <c r="E82" s="1"/>
      <c r="F82" s="7">
        <f>ROUND(F59/F81,4)</f>
        <v>4.9799999999999997E-2</v>
      </c>
      <c r="G82" s="83"/>
      <c r="H82" s="7">
        <f>ROUND(H59/H81,4)</f>
        <v>5.4199999999999998E-2</v>
      </c>
      <c r="I82" s="7"/>
      <c r="J82" s="7">
        <f>ROUND(J59/J81,4)</f>
        <v>8.0600000000000005E-2</v>
      </c>
    </row>
    <row r="83" spans="1:10">
      <c r="A83" s="84"/>
      <c r="B83" s="85"/>
      <c r="C83" s="85"/>
      <c r="D83" s="85"/>
      <c r="E83" s="53"/>
      <c r="F83" s="53"/>
      <c r="G83" s="53"/>
      <c r="H83" s="53"/>
      <c r="I83" s="53"/>
      <c r="J83" s="53"/>
    </row>
    <row r="84" spans="1:10">
      <c r="A84" s="84"/>
      <c r="B84" s="85"/>
      <c r="C84" s="85"/>
      <c r="D84" s="85"/>
      <c r="E84" s="53"/>
      <c r="F84" s="53"/>
      <c r="G84" s="53"/>
      <c r="H84" s="53"/>
      <c r="I84" s="53"/>
      <c r="J84" s="53"/>
    </row>
  </sheetData>
  <phoneticPr fontId="0" type="noConversion"/>
  <pageMargins left="0.75" right="0.5" top="0.72" bottom="0.84" header="0.5" footer="0.5"/>
  <pageSetup scale="74" orientation="portrait" r:id="rId1"/>
  <headerFooter scaleWithDoc="0" alignWithMargins="0">
    <oddHeader>&amp;RExhibit No. ___(EMA-3)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1EA2099-0053-4E5A-984E-EA14F7D662B1}"/>
</file>

<file path=customXml/itemProps2.xml><?xml version="1.0" encoding="utf-8"?>
<ds:datastoreItem xmlns:ds="http://schemas.openxmlformats.org/officeDocument/2006/customXml" ds:itemID="{848B9B1B-BCE4-4479-B7F6-4B661EF8FFB7}"/>
</file>

<file path=customXml/itemProps3.xml><?xml version="1.0" encoding="utf-8"?>
<ds:datastoreItem xmlns:ds="http://schemas.openxmlformats.org/officeDocument/2006/customXml" ds:itemID="{2A3084DF-908E-420F-8C75-5DA3CACB00B7}"/>
</file>

<file path=customXml/itemProps4.xml><?xml version="1.0" encoding="utf-8"?>
<ds:datastoreItem xmlns:ds="http://schemas.openxmlformats.org/officeDocument/2006/customXml" ds:itemID="{88EC77A6-D592-4DF0-8454-C3841A67B3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ADJ DETAIL INPUT</vt:lpstr>
      <vt:lpstr>CF</vt:lpstr>
      <vt:lpstr>ADJ SUMMARY</vt:lpstr>
      <vt:lpstr>LEAD SHEETS-DO NOT ENTER</vt:lpstr>
      <vt:lpstr>ROO INPUT</vt:lpstr>
      <vt:lpstr>DEBT CALC</vt:lpstr>
      <vt:lpstr>not-used-RR SUMMARY</vt:lpstr>
      <vt:lpstr>not used-PROP0SED RATES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'not used-PROP0SED RATES'!Print_Area</vt:lpstr>
      <vt:lpstr>'not-used-RR SUMMARY'!Print_Area</vt:lpstr>
      <vt:lpstr>'ROO INPUT'!Print_Area</vt:lpstr>
      <vt:lpstr>Print_for_CBReport</vt:lpstr>
      <vt:lpstr>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Liz Andrews</cp:lastModifiedBy>
  <cp:lastPrinted>2013-04-25T17:15:24Z</cp:lastPrinted>
  <dcterms:created xsi:type="dcterms:W3CDTF">1997-05-15T21:41:44Z</dcterms:created>
  <dcterms:modified xsi:type="dcterms:W3CDTF">2016-05-10T20:27:45Z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